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wnsgs-my.sharepoint.com/personal/u170180_wns_com/Documents/WNS/Qtrly Financials/FY25-Q4/"/>
    </mc:Choice>
  </mc:AlternateContent>
  <xr:revisionPtr revIDLastSave="40" documentId="13_ncr:1_{28D28881-1CBC-4CEB-A65A-4F50C8E0365A}" xr6:coauthVersionLast="47" xr6:coauthVersionMax="47" xr10:uidLastSave="{946C1A98-9C15-4E9E-A79A-91CBC24C487F}"/>
  <bookViews>
    <workbookView xWindow="-110" yWindow="-110" windowWidth="23260" windowHeight="14860" tabRatio="495" xr2:uid="{00000000-000D-0000-FFFF-FFFF00000000}"/>
  </bookViews>
  <sheets>
    <sheet name="Contents" sheetId="10" r:id="rId1"/>
    <sheet name="#1" sheetId="1" r:id="rId2"/>
    <sheet name="#2" sheetId="2" r:id="rId3"/>
    <sheet name="#3" sheetId="3" r:id="rId4"/>
    <sheet name="#4" sheetId="6" r:id="rId5"/>
    <sheet name="#5" sheetId="5" r:id="rId6"/>
    <sheet name="#6" sheetId="12" r:id="rId7"/>
    <sheet name="#7" sheetId="14" r:id="rId8"/>
    <sheet name="#8" sheetId="8" r:id="rId9"/>
    <sheet name="#9" sheetId="13" r:id="rId10"/>
  </sheets>
  <definedNames>
    <definedName name="_Order1" hidden="1">0</definedName>
    <definedName name="_Parse_In" localSheetId="7" hidden="1">#REF!</definedName>
    <definedName name="_Parse_Out" localSheetId="7" hidden="1">#REF!</definedName>
    <definedName name="b" hidden="1">{"assumptions",#N/A,FALSE,"Scenario 1";"valuation",#N/A,FALSE,"Scenario 1"}</definedName>
    <definedName name="d" hidden="1">{"assumptions",#N/A,FALSE,"Scenario 1";"valuation",#N/A,FALSE,"Scenario 1"}</definedName>
    <definedName name="f" hidden="1">{"page1",#N/A,FALSE,"A";"page2",#N/A,FALSE,"A"}</definedName>
    <definedName name="h" hidden="1">{"20 Years",#N/A,FALSE,"P&amp;Ls";"2001",#N/A,FALSE,"P&amp;Ls"}</definedName>
    <definedName name="i" hidden="1">{"20 Years",#N/A,FALSE,"P&amp;Ls";"2001",#N/A,FALSE,"P&amp;Ls"}</definedName>
    <definedName name="j" hidden="1">{#N/A,#N/A,TRUE,"Summary";#N/A,"1",TRUE,"Summary";#N/A,"2",TRUE,"Summary";#N/A,"3",TRUE,"Summary";#N/A,"4",TRUE,"Summary";#N/A,"5",TRUE,"Summary";#N/A,"6",TRUE,"Summary";#N/A,"7",TRUE,"Summary";#N/A,"8",TRUE,"Summary";#N/A,"9",TRUE,"Summary";#N/A,"10",TRUE,"Summary";#N/A,"11",TRUE,"Summary"}</definedName>
    <definedName name="k" hidden="1">{#N/A,#N/A,TRUE,"Summary";#N/A,"1",TRUE,"Summary";#N/A,"2",TRUE,"Summary";#N/A,"3",TRUE,"Summary";#N/A,"4",TRUE,"Summary";#N/A,"5",TRUE,"Summary";#N/A,"6",TRUE,"Summary";#N/A,"7",TRUE,"Summary";#N/A,"8",TRUE,"Summary";#N/A,"9",TRUE,"Summary";#N/A,"10",TRUE,"Summary";#N/A,"11",TRUE,"Summary"}</definedName>
    <definedName name="_xlnm.Print_Area" localSheetId="1">'#1'!$A$1:$AD$80</definedName>
    <definedName name="_xlnm.Print_Area" localSheetId="2">'#2'!$A$1:$V$79</definedName>
    <definedName name="_xlnm.Print_Area" localSheetId="3">'#3'!$A$1:$V$80</definedName>
    <definedName name="_xlnm.Print_Area" localSheetId="4">'#4'!$A$1:$AX$136</definedName>
    <definedName name="_xlnm.Print_Area" localSheetId="5">'#5'!$A$1:$AD$26</definedName>
    <definedName name="_xlnm.Print_Area" localSheetId="6">'#6'!$A$1:$Z$77</definedName>
    <definedName name="_xlnm.Print_Area" localSheetId="8">'#8'!$A$1:$Z$29</definedName>
    <definedName name="_xlnm.Print_Area" localSheetId="9">'#9'!$A$1:$Z$42</definedName>
    <definedName name="_xlnm.Print_Titles" localSheetId="7">'#7'!$B:$B</definedName>
    <definedName name="Test2" hidden="1">{#N/A,#N/A,TRUE,"Summary";#N/A,"1",TRUE,"Summary";#N/A,"2",TRUE,"Summary";#N/A,"3",TRUE,"Summary";#N/A,"4",TRUE,"Summary";#N/A,"5",TRUE,"Summary";#N/A,"6",TRUE,"Summary";#N/A,"7",TRUE,"Summary";#N/A,"8",TRUE,"Summary";#N/A,"9",TRUE,"Summary";#N/A,"10",TRUE,"Summary";#N/A,"11",TRUE,"Summary"}</definedName>
    <definedName name="w" hidden="1">{"Co1statements",#N/A,FALSE,"Cmpy1";"Co2statement",#N/A,FALSE,"Cmpy2";"co1pm",#N/A,FALSE,"Co1PM";"co2PM",#N/A,FALSE,"Co2PM";"value",#N/A,FALSE,"value";"opco",#N/A,FALSE,"NewSparkle";"adjusts",#N/A,FALSE,"Adjustments"}</definedName>
    <definedName name="wrn.cg"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i"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ipo." hidden="1">{"assumptions",#N/A,FALSE,"Scenario 1";"valuation",#N/A,FALSE,"Scenario 1"}</definedName>
    <definedName name="wrn.IPO._.Valuation." hidden="1">{"assumptions",#N/A,FALSE,"Scenario 1";"valuation",#N/A,FALSE,"Scenario 1"}</definedName>
    <definedName name="wrn.one" hidden="1">{"page1",#N/A,FALSE,"A";"page2",#N/A,FALSE,"A"}</definedName>
    <definedName name="wrn.one." hidden="1">{"page1",#N/A,FALSE,"A";"page2",#N/A,FALSE,"A"}</definedName>
    <definedName name="wrn.pl" hidden="1">{"20 Years",#N/A,FALSE,"P&amp;Ls";"2001",#N/A,FALSE,"P&amp;Ls"}</definedName>
    <definedName name="wrn.PL." hidden="1">{"20 Years",#N/A,FALSE,"P&amp;Ls";"2001",#N/A,FALSE,"P&amp;Ls"}</definedName>
    <definedName name="wrn.Scenario._.Summary." hidden="1">{#N/A,#N/A,TRUE,"Summary";#N/A,"1",TRUE,"Summary";#N/A,"2",TRUE,"Summary";#N/A,"3",TRUE,"Summary";#N/A,"4",TRUE,"Summary";#N/A,"5",TRUE,"Summary";#N/A,"6",TRUE,"Summary";#N/A,"7",TRUE,"Summary";#N/A,"8",TRUE,"Summary";#N/A,"9",TRUE,"Summary";#N/A,"10",TRUE,"Summary";#N/A,"11",TRUE,"Summary"}</definedName>
    <definedName name="wrn.scenariosummary" hidden="1">{#N/A,#N/A,TRUE,"Summary";#N/A,"1",TRUE,"Summary";#N/A,"2",TRUE,"Summary";#N/A,"3",TRUE,"Summary";#N/A,"4",TRUE,"Summary";#N/A,"5",TRUE,"Summary";#N/A,"6",TRUE,"Summary";#N/A,"7",TRUE,"Summary";#N/A,"8",TRUE,"Summary";#N/A,"9",TRUE,"Summary";#N/A,"10",TRUE,"Summary";#N/A,"11",TRUE,"Summary"}</definedName>
    <definedName name="wrn.Statements." hidden="1">{"Co1statements",#N/A,FALSE,"Cmpy1";"Co2statement",#N/A,FALSE,"Cmpy2";"co1pm",#N/A,FALSE,"Co1PM";"co2PM",#N/A,FALSE,"Co2PM";"value",#N/A,FALSE,"value";"opco",#N/A,FALSE,"NewSparkle";"adjusts",#N/A,FALSE,"Adjustments"}</definedName>
    <definedName name="wrn.statments" hidden="1">{"Co1statements",#N/A,FALSE,"Cmpy1";"Co2statement",#N/A,FALSE,"Cmpy2";"co1pm",#N/A,FALSE,"Co1PM";"co2PM",#N/A,FALSE,"Co2PM";"value",#N/A,FALSE,"value";"opco",#N/A,FALSE,"NewSparkle";"adjusts",#N/A,FALSE,"Adjustments"}</definedName>
    <definedName name="Yogesh" hidden="1">{#N/A,#N/A,TRUE,"Summary";#N/A,"1",TRUE,"Summary";#N/A,"2",TRUE,"Summary";#N/A,"3",TRUE,"Summary";#N/A,"4",TRUE,"Summary";#N/A,"5",TRUE,"Summary";#N/A,"6",TRUE,"Summary";#N/A,"7",TRUE,"Summary";#N/A,"8",TRUE,"Summary";#N/A,"9",TRUE,"Summary";#N/A,"10",TRUE,"Summary";#N/A,"11",TRUE,"Summary"}</definedName>
    <definedName name="ys.xls" hidden="1">{#N/A,#N/A,TRUE,"Summary";#N/A,"1",TRUE,"Summary";#N/A,"2",TRUE,"Summary";#N/A,"3",TRUE,"Summary";#N/A,"4",TRUE,"Summary";#N/A,"5",TRUE,"Summary";#N/A,"6",TRUE,"Summary";#N/A,"7",TRUE,"Summary";#N/A,"8",TRUE,"Summary";#N/A,"9",TRUE,"Summary";#N/A,"10",TRUE,"Summary";#N/A,"11",TRUE,"Summar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1" l="1"/>
  <c r="AB20" i="1"/>
  <c r="AB9" i="1"/>
  <c r="AB8" i="1"/>
  <c r="Z45" i="12"/>
  <c r="Z44" i="12"/>
  <c r="Z43" i="12"/>
  <c r="Z42" i="12"/>
  <c r="Z41" i="12"/>
  <c r="Z38" i="12"/>
  <c r="Z37" i="12"/>
  <c r="Z36" i="12"/>
  <c r="Z35" i="12"/>
  <c r="Z32" i="12"/>
  <c r="Z31" i="12"/>
  <c r="Z30" i="12"/>
  <c r="Z28" i="12"/>
  <c r="Z27" i="12"/>
  <c r="Z21" i="12"/>
  <c r="Z20" i="12"/>
  <c r="Z19" i="12"/>
  <c r="Z18" i="12"/>
  <c r="Z17" i="12"/>
  <c r="Z14" i="12"/>
  <c r="Z13" i="12"/>
  <c r="Z33" i="12"/>
  <c r="Z29" i="12"/>
  <c r="Z26" i="12"/>
  <c r="Z34" i="12"/>
  <c r="Z39" i="12"/>
  <c r="Z40" i="12"/>
  <c r="Z46" i="12"/>
  <c r="Z15" i="12"/>
  <c r="Z16" i="12"/>
  <c r="Z22" i="12"/>
  <c r="Z23" i="12"/>
  <c r="AD18" i="5"/>
  <c r="AD19" i="5" s="1"/>
  <c r="AD13" i="5"/>
  <c r="AD14" i="5" s="1"/>
  <c r="AD12" i="5"/>
  <c r="V72" i="3"/>
  <c r="V42" i="3"/>
  <c r="Z35" i="13" l="1"/>
  <c r="AB15" i="5"/>
  <c r="AD20" i="5"/>
  <c r="AD15" i="5"/>
  <c r="T46" i="12" l="1"/>
  <c r="AA15" i="5" l="1"/>
  <c r="AE64" i="6"/>
  <c r="U72" i="3" l="1"/>
  <c r="U42" i="3"/>
  <c r="T72" i="3"/>
  <c r="T60" i="3"/>
  <c r="S60" i="3"/>
  <c r="T42" i="3" l="1"/>
  <c r="T75" i="3" s="1"/>
  <c r="S42" i="3"/>
  <c r="Q42" i="3"/>
  <c r="P42" i="3"/>
  <c r="O42" i="3"/>
  <c r="N42" i="3"/>
  <c r="L42" i="3"/>
  <c r="K42" i="3"/>
  <c r="J42" i="3"/>
  <c r="I42" i="3"/>
  <c r="G42" i="3"/>
  <c r="F42" i="3"/>
  <c r="E42" i="3"/>
  <c r="D42" i="3"/>
  <c r="DQ15" i="14"/>
  <c r="T76" i="3"/>
  <c r="U76" i="3" s="1"/>
  <c r="T64" i="2" l="1"/>
  <c r="Z15" i="5"/>
  <c r="T23" i="2"/>
  <c r="T36" i="2"/>
  <c r="T53" i="2"/>
  <c r="T77" i="2"/>
  <c r="T38" i="2" l="1"/>
  <c r="Z64" i="1"/>
  <c r="Z10" i="1"/>
  <c r="Z18" i="1" l="1"/>
  <c r="Z67" i="1" s="1"/>
  <c r="Z22" i="1" l="1"/>
  <c r="Z68" i="1"/>
  <c r="AW61" i="6"/>
  <c r="AV61" i="6"/>
  <c r="AU61" i="6"/>
  <c r="AT61" i="6"/>
  <c r="AR61" i="6"/>
  <c r="AQ61" i="6"/>
  <c r="AP61" i="6"/>
  <c r="AO61" i="6"/>
  <c r="AN61" i="6"/>
  <c r="AL61" i="6"/>
  <c r="AK61" i="6"/>
  <c r="AJ61" i="6"/>
  <c r="AI61" i="6"/>
  <c r="AH61" i="6"/>
  <c r="AF61" i="6"/>
  <c r="AE61" i="6"/>
  <c r="AD61" i="6"/>
  <c r="AC61" i="6"/>
  <c r="AB61" i="6"/>
  <c r="Y61" i="6"/>
  <c r="X61" i="6"/>
  <c r="W61" i="6"/>
  <c r="V61" i="6"/>
  <c r="T61" i="6"/>
  <c r="S61" i="6"/>
  <c r="R61" i="6"/>
  <c r="Q61" i="6"/>
  <c r="P61" i="6"/>
  <c r="N61" i="6"/>
  <c r="M61" i="6"/>
  <c r="L61" i="6"/>
  <c r="K61" i="6"/>
  <c r="J61" i="6"/>
  <c r="H61" i="6"/>
  <c r="G61" i="6"/>
  <c r="F61" i="6"/>
  <c r="E61" i="6"/>
  <c r="D61" i="6"/>
  <c r="Z61" i="6"/>
  <c r="Z25" i="1" l="1"/>
  <c r="AX61" i="6"/>
  <c r="R80" i="2" l="1"/>
  <c r="H80" i="2"/>
  <c r="L77" i="2"/>
  <c r="F10" i="1" l="1"/>
  <c r="Y54" i="1"/>
  <c r="E72" i="3" l="1"/>
  <c r="E60" i="3"/>
  <c r="G72" i="3"/>
  <c r="F60" i="3"/>
  <c r="D72" i="3"/>
  <c r="G60" i="3"/>
  <c r="D60" i="3"/>
  <c r="F72" i="3"/>
  <c r="Z33" i="13"/>
  <c r="Y33" i="13"/>
  <c r="X33" i="13"/>
  <c r="W33" i="13"/>
  <c r="V33" i="13"/>
  <c r="Z16" i="13"/>
  <c r="Y16" i="13"/>
  <c r="X16" i="13"/>
  <c r="W16" i="13"/>
  <c r="V16" i="13"/>
  <c r="EK20" i="14"/>
  <c r="EJ20" i="14"/>
  <c r="EI20" i="14"/>
  <c r="EH20" i="14"/>
  <c r="EG20" i="14"/>
  <c r="DJ16" i="14"/>
  <c r="DI18" i="14"/>
  <c r="EJ15" i="14"/>
  <c r="EI15" i="14"/>
  <c r="EH15" i="14"/>
  <c r="EG15" i="14"/>
  <c r="EE20" i="14"/>
  <c r="DX20" i="14"/>
  <c r="DQ20" i="14"/>
  <c r="ED18" i="14"/>
  <c r="ED22" i="14" s="1"/>
  <c r="EC18" i="14"/>
  <c r="EC22" i="14" s="1"/>
  <c r="EC23" i="14" s="1"/>
  <c r="EB18" i="14"/>
  <c r="EB22" i="14" s="1"/>
  <c r="EB23" i="14" s="1"/>
  <c r="EA18" i="14"/>
  <c r="EA22" i="14" s="1"/>
  <c r="EA23" i="14" s="1"/>
  <c r="DZ18" i="14"/>
  <c r="DZ22" i="14" s="1"/>
  <c r="DZ23" i="14" s="1"/>
  <c r="DW18" i="14"/>
  <c r="DW22" i="14" s="1"/>
  <c r="DV18" i="14"/>
  <c r="DV22" i="14" s="1"/>
  <c r="DV23" i="14" s="1"/>
  <c r="DU18" i="14"/>
  <c r="DU22" i="14" s="1"/>
  <c r="DU23" i="14" s="1"/>
  <c r="DT18" i="14"/>
  <c r="DT22" i="14" s="1"/>
  <c r="DT23" i="14" s="1"/>
  <c r="DS18" i="14"/>
  <c r="DS22" i="14" s="1"/>
  <c r="DS23" i="14" s="1"/>
  <c r="DP18" i="14"/>
  <c r="DP22" i="14" s="1"/>
  <c r="DO18" i="14"/>
  <c r="DO22" i="14" s="1"/>
  <c r="DO23" i="14" s="1"/>
  <c r="DN18" i="14"/>
  <c r="DN22" i="14" s="1"/>
  <c r="DN23" i="14" s="1"/>
  <c r="DM18" i="14"/>
  <c r="DM22" i="14" s="1"/>
  <c r="DM23" i="14" s="1"/>
  <c r="DL18" i="14"/>
  <c r="DL22" i="14" s="1"/>
  <c r="DL23" i="14" s="1"/>
  <c r="EK16" i="14"/>
  <c r="EI16" i="14"/>
  <c r="EH16" i="14"/>
  <c r="EG16" i="14"/>
  <c r="EE16" i="14"/>
  <c r="DX16" i="14"/>
  <c r="DQ16" i="14"/>
  <c r="EE15" i="14"/>
  <c r="DX15" i="14"/>
  <c r="Z51" i="12"/>
  <c r="Y51" i="12"/>
  <c r="X51" i="12"/>
  <c r="W51" i="12"/>
  <c r="V51" i="12"/>
  <c r="Y24" i="12"/>
  <c r="Y49" i="12" s="1"/>
  <c r="X24" i="12"/>
  <c r="X49" i="12" s="1"/>
  <c r="W24" i="12"/>
  <c r="W49" i="12" s="1"/>
  <c r="AW121" i="6"/>
  <c r="AV121" i="6"/>
  <c r="AU121" i="6"/>
  <c r="AW106" i="6"/>
  <c r="AV106" i="6"/>
  <c r="AU106" i="6"/>
  <c r="AW74" i="6"/>
  <c r="AV74" i="6"/>
  <c r="AU74" i="6"/>
  <c r="AW44" i="6"/>
  <c r="AV44" i="6"/>
  <c r="AU44" i="6"/>
  <c r="AW29" i="6"/>
  <c r="AV29" i="6"/>
  <c r="AU29" i="6"/>
  <c r="AX21" i="6"/>
  <c r="AX124" i="6" s="1"/>
  <c r="AW21" i="6"/>
  <c r="AW124" i="6" s="1"/>
  <c r="AV21" i="6"/>
  <c r="AV124" i="6" s="1"/>
  <c r="AU21" i="6"/>
  <c r="AU124" i="6" s="1"/>
  <c r="AT21" i="6"/>
  <c r="AT109" i="6" s="1"/>
  <c r="AT20" i="6"/>
  <c r="AT33" i="6" s="1"/>
  <c r="AW18" i="6"/>
  <c r="AV18" i="6"/>
  <c r="AU18" i="6"/>
  <c r="V20" i="6"/>
  <c r="V33" i="6" s="1"/>
  <c r="Z21" i="6"/>
  <c r="Z124" i="6" s="1"/>
  <c r="Y21" i="6"/>
  <c r="Y109" i="6" s="1"/>
  <c r="W21" i="6"/>
  <c r="W124" i="6" s="1"/>
  <c r="V21" i="6"/>
  <c r="V34" i="6" s="1"/>
  <c r="X21" i="6"/>
  <c r="X64" i="6" s="1"/>
  <c r="X79" i="6" s="1"/>
  <c r="X89" i="6" s="1"/>
  <c r="Y121" i="6"/>
  <c r="X121" i="6"/>
  <c r="W121" i="6"/>
  <c r="Y106" i="6"/>
  <c r="X106" i="6"/>
  <c r="W106" i="6"/>
  <c r="Y74" i="6"/>
  <c r="X74" i="6"/>
  <c r="W74" i="6"/>
  <c r="Y44" i="6"/>
  <c r="X44" i="6"/>
  <c r="W44" i="6"/>
  <c r="Y29" i="6"/>
  <c r="X29" i="6"/>
  <c r="W29" i="6"/>
  <c r="Y18" i="6"/>
  <c r="X18" i="6"/>
  <c r="W18" i="6"/>
  <c r="V60" i="3"/>
  <c r="U60" i="3"/>
  <c r="V77" i="2"/>
  <c r="U77" i="2"/>
  <c r="V64" i="2"/>
  <c r="U64" i="2"/>
  <c r="V53" i="2"/>
  <c r="U53" i="2"/>
  <c r="V36" i="2"/>
  <c r="U36" i="2"/>
  <c r="V23" i="2"/>
  <c r="U23" i="2"/>
  <c r="V75" i="3" l="1"/>
  <c r="DQ18" i="14"/>
  <c r="U66" i="2"/>
  <c r="V64" i="6"/>
  <c r="V79" i="6" s="1"/>
  <c r="V89" i="6" s="1"/>
  <c r="W64" i="6"/>
  <c r="W79" i="6" s="1"/>
  <c r="W89" i="6" s="1"/>
  <c r="V109" i="6"/>
  <c r="W109" i="6"/>
  <c r="AT78" i="6"/>
  <c r="AT88" i="6" s="1"/>
  <c r="AT108" i="6" s="1"/>
  <c r="AT123" i="6" s="1"/>
  <c r="V78" i="6"/>
  <c r="V88" i="6" s="1"/>
  <c r="V108" i="6" s="1"/>
  <c r="V123" i="6" s="1"/>
  <c r="V124" i="6"/>
  <c r="W34" i="6"/>
  <c r="AW64" i="6"/>
  <c r="AW79" i="6" s="1"/>
  <c r="AW89" i="6" s="1"/>
  <c r="AU109" i="6"/>
  <c r="AT34" i="6"/>
  <c r="D75" i="3"/>
  <c r="E75" i="3"/>
  <c r="DI22" i="14"/>
  <c r="F75" i="3"/>
  <c r="G75" i="3"/>
  <c r="DF18" i="14"/>
  <c r="DF22" i="14" s="1"/>
  <c r="DF23" i="14" s="1"/>
  <c r="N36" i="2"/>
  <c r="EK15" i="14"/>
  <c r="EL15" i="14" s="1"/>
  <c r="EJ16" i="14"/>
  <c r="EL16" i="14" s="1"/>
  <c r="N53" i="2"/>
  <c r="N23" i="2"/>
  <c r="O64" i="2"/>
  <c r="AT29" i="6"/>
  <c r="J53" i="2"/>
  <c r="J77" i="2"/>
  <c r="AT74" i="6"/>
  <c r="I23" i="2"/>
  <c r="I36" i="2"/>
  <c r="I64" i="2"/>
  <c r="P36" i="2"/>
  <c r="O53" i="2"/>
  <c r="V74" i="6"/>
  <c r="V29" i="6"/>
  <c r="Y15" i="5"/>
  <c r="J36" i="2"/>
  <c r="K77" i="2"/>
  <c r="DJ15" i="14"/>
  <c r="DJ18" i="14" s="1"/>
  <c r="N64" i="2"/>
  <c r="N77" i="2"/>
  <c r="O23" i="2"/>
  <c r="AT106" i="6"/>
  <c r="DH18" i="14"/>
  <c r="DH22" i="14" s="1"/>
  <c r="DH23" i="14" s="1"/>
  <c r="K36" i="2"/>
  <c r="K53" i="2"/>
  <c r="DG18" i="14"/>
  <c r="DG22" i="14" s="1"/>
  <c r="DG23" i="14" s="1"/>
  <c r="P64" i="2"/>
  <c r="DJ20" i="14"/>
  <c r="O36" i="2"/>
  <c r="O77" i="2"/>
  <c r="I53" i="2"/>
  <c r="I77" i="2"/>
  <c r="J23" i="2"/>
  <c r="P23" i="2"/>
  <c r="P53" i="2"/>
  <c r="P77" i="2"/>
  <c r="K23" i="2"/>
  <c r="K64" i="2"/>
  <c r="J64" i="2"/>
  <c r="V38" i="2"/>
  <c r="F23" i="2"/>
  <c r="F53" i="2"/>
  <c r="F36" i="2"/>
  <c r="F77" i="2"/>
  <c r="F64" i="2"/>
  <c r="DE18" i="14"/>
  <c r="DE22" i="14" s="1"/>
  <c r="DE23" i="14" s="1"/>
  <c r="DQ22" i="14"/>
  <c r="DQ23" i="14" s="1"/>
  <c r="DX18" i="14"/>
  <c r="DX22" i="14" s="1"/>
  <c r="DX23" i="14" s="1"/>
  <c r="EE18" i="14"/>
  <c r="EE22" i="14" s="1"/>
  <c r="EE23" i="14" s="1"/>
  <c r="EH18" i="14"/>
  <c r="EH22" i="14" s="1"/>
  <c r="EH23" i="14" s="1"/>
  <c r="EI18" i="14"/>
  <c r="EI22" i="14" s="1"/>
  <c r="EI23" i="14" s="1"/>
  <c r="EL20" i="14"/>
  <c r="EG18" i="14"/>
  <c r="EG22" i="14" s="1"/>
  <c r="EG23" i="14" s="1"/>
  <c r="V24" i="12"/>
  <c r="V49" i="12" s="1"/>
  <c r="Z24" i="12"/>
  <c r="Z49" i="12" s="1"/>
  <c r="AX44" i="6"/>
  <c r="AX18" i="6"/>
  <c r="AX29" i="6"/>
  <c r="AU34" i="6"/>
  <c r="AT44" i="6"/>
  <c r="AX106" i="6"/>
  <c r="AW109" i="6"/>
  <c r="AV34" i="6"/>
  <c r="AT64" i="6"/>
  <c r="AT79" i="6" s="1"/>
  <c r="AT89" i="6" s="1"/>
  <c r="AX109" i="6"/>
  <c r="AV109" i="6"/>
  <c r="AW34" i="6"/>
  <c r="AU64" i="6"/>
  <c r="AU79" i="6" s="1"/>
  <c r="AU89" i="6" s="1"/>
  <c r="AT124" i="6"/>
  <c r="AX34" i="6"/>
  <c r="AV64" i="6"/>
  <c r="AV79" i="6" s="1"/>
  <c r="AV89" i="6" s="1"/>
  <c r="AT121" i="6"/>
  <c r="AT18" i="6"/>
  <c r="AX64" i="6"/>
  <c r="AX79" i="6" s="1"/>
  <c r="AX89" i="6" s="1"/>
  <c r="V106" i="6"/>
  <c r="Z29" i="6"/>
  <c r="V18" i="6"/>
  <c r="Z74" i="6"/>
  <c r="V44" i="6"/>
  <c r="Z44" i="6"/>
  <c r="Z18" i="6"/>
  <c r="Z109" i="6"/>
  <c r="Z34" i="6"/>
  <c r="Z64" i="6"/>
  <c r="Z79" i="6" s="1"/>
  <c r="Z89" i="6" s="1"/>
  <c r="Y124" i="6"/>
  <c r="Y34" i="6"/>
  <c r="Y64" i="6"/>
  <c r="Y79" i="6" s="1"/>
  <c r="Y89" i="6" s="1"/>
  <c r="X124" i="6"/>
  <c r="X34" i="6"/>
  <c r="X109" i="6"/>
  <c r="S72" i="3"/>
  <c r="U75" i="3"/>
  <c r="S77" i="2"/>
  <c r="S64" i="2"/>
  <c r="S53" i="2"/>
  <c r="S36" i="2"/>
  <c r="S23" i="2"/>
  <c r="V66" i="2"/>
  <c r="T66" i="2"/>
  <c r="U38" i="2"/>
  <c r="V79" i="2" l="1"/>
  <c r="U79" i="2"/>
  <c r="T79" i="2"/>
  <c r="K38" i="2"/>
  <c r="EK18" i="14"/>
  <c r="EK22" i="14" s="1"/>
  <c r="Z121" i="6"/>
  <c r="V121" i="6"/>
  <c r="N38" i="2"/>
  <c r="N66" i="2"/>
  <c r="N79" i="2" s="1"/>
  <c r="EJ18" i="14"/>
  <c r="EJ22" i="14" s="1"/>
  <c r="EJ23" i="14" s="1"/>
  <c r="K66" i="2"/>
  <c r="K79" i="2" s="1"/>
  <c r="O66" i="2"/>
  <c r="O79" i="2" s="1"/>
  <c r="I38" i="2"/>
  <c r="J38" i="2"/>
  <c r="O38" i="2"/>
  <c r="AX121" i="6"/>
  <c r="J66" i="2"/>
  <c r="J79" i="2" s="1"/>
  <c r="P38" i="2"/>
  <c r="P66" i="2"/>
  <c r="P79" i="2" s="1"/>
  <c r="I66" i="2"/>
  <c r="I79" i="2" s="1"/>
  <c r="DJ22" i="14"/>
  <c r="DJ23" i="14" s="1"/>
  <c r="AX74" i="6"/>
  <c r="F66" i="2"/>
  <c r="F79" i="2" s="1"/>
  <c r="F38" i="2"/>
  <c r="EL18" i="14"/>
  <c r="EL22" i="14" s="1"/>
  <c r="EL23" i="14" s="1"/>
  <c r="Z106" i="6"/>
  <c r="S66" i="2"/>
  <c r="S38" i="2"/>
  <c r="J80" i="2" l="1"/>
  <c r="V80" i="2"/>
  <c r="K80" i="2"/>
  <c r="I80" i="2"/>
  <c r="N80" i="2"/>
  <c r="T80" i="2"/>
  <c r="O80" i="2"/>
  <c r="P80" i="2"/>
  <c r="F80" i="2"/>
  <c r="S75" i="3"/>
  <c r="S79" i="2"/>
  <c r="S80" i="2" s="1"/>
  <c r="S77" i="3" l="1"/>
  <c r="S79" i="3" s="1"/>
  <c r="Y10" i="1" l="1"/>
  <c r="Y18" i="1" l="1"/>
  <c r="Y22" i="1" s="1"/>
  <c r="AD63" i="1" l="1"/>
  <c r="AD62" i="1"/>
  <c r="AD61" i="1"/>
  <c r="AD60" i="1"/>
  <c r="AD59" i="1"/>
  <c r="AD58" i="1"/>
  <c r="AD57" i="1"/>
  <c r="AD56" i="1"/>
  <c r="AD55" i="1"/>
  <c r="AD53" i="1"/>
  <c r="AD32" i="1"/>
  <c r="AD31" i="1"/>
  <c r="AD30" i="1"/>
  <c r="AD52" i="1" s="1"/>
  <c r="AD33" i="1" l="1"/>
  <c r="AD10" i="1"/>
  <c r="AA47" i="1"/>
  <c r="Z47" i="1"/>
  <c r="Y47" i="1"/>
  <c r="AA43" i="1"/>
  <c r="Z43" i="1"/>
  <c r="Y43" i="1"/>
  <c r="AA44" i="1"/>
  <c r="Z44" i="1"/>
  <c r="Y44" i="1"/>
  <c r="AA39" i="1"/>
  <c r="Z39" i="1"/>
  <c r="Y39" i="1"/>
  <c r="AA40" i="1"/>
  <c r="Z40" i="1"/>
  <c r="Y40" i="1"/>
  <c r="AA38" i="1"/>
  <c r="Z38" i="1"/>
  <c r="Y38" i="1"/>
  <c r="AA37" i="1"/>
  <c r="Z37" i="1"/>
  <c r="Y37" i="1"/>
  <c r="AA36" i="1"/>
  <c r="Z36" i="1"/>
  <c r="Y36" i="1"/>
  <c r="AB33" i="1"/>
  <c r="AA33" i="1"/>
  <c r="Z33" i="1"/>
  <c r="Y33" i="1"/>
  <c r="AB30" i="1"/>
  <c r="AB52" i="1" s="1"/>
  <c r="AA30" i="1"/>
  <c r="AA52" i="1" s="1"/>
  <c r="Z30" i="1"/>
  <c r="Z52" i="1" s="1"/>
  <c r="Y30" i="1"/>
  <c r="AA10" i="1"/>
  <c r="AB10" i="1"/>
  <c r="AA54" i="1" l="1"/>
  <c r="AA64" i="1" s="1"/>
  <c r="AA18" i="1"/>
  <c r="Z41" i="1"/>
  <c r="Y52" i="1"/>
  <c r="AA41" i="1"/>
  <c r="Y41" i="1"/>
  <c r="Y25" i="1"/>
  <c r="AA67" i="1"/>
  <c r="T16" i="13"/>
  <c r="S16" i="13"/>
  <c r="R16" i="13"/>
  <c r="Q16" i="13"/>
  <c r="P16" i="13"/>
  <c r="N16" i="13"/>
  <c r="M16" i="13"/>
  <c r="L16" i="13"/>
  <c r="K16" i="13"/>
  <c r="J16" i="13"/>
  <c r="H16" i="13"/>
  <c r="G16" i="13"/>
  <c r="F16" i="13"/>
  <c r="E16" i="13"/>
  <c r="D16" i="13"/>
  <c r="W60" i="1"/>
  <c r="W59" i="1"/>
  <c r="AA22" i="1" l="1"/>
  <c r="AA45" i="1"/>
  <c r="Z45" i="1"/>
  <c r="AA68" i="1"/>
  <c r="Y45" i="1"/>
  <c r="Y64" i="1"/>
  <c r="Y67" i="1"/>
  <c r="T45" i="12"/>
  <c r="T44" i="12"/>
  <c r="T43" i="12"/>
  <c r="T42" i="12"/>
  <c r="T41" i="12"/>
  <c r="T40" i="12"/>
  <c r="T39" i="12"/>
  <c r="T38" i="12"/>
  <c r="T37" i="12"/>
  <c r="T36" i="12"/>
  <c r="T35" i="12"/>
  <c r="T34" i="12"/>
  <c r="T33" i="12"/>
  <c r="T32" i="12"/>
  <c r="T31" i="12"/>
  <c r="T30" i="12"/>
  <c r="T29" i="12"/>
  <c r="T28" i="12"/>
  <c r="T27" i="12"/>
  <c r="T26" i="12"/>
  <c r="T23" i="12"/>
  <c r="T22" i="12"/>
  <c r="T21" i="12"/>
  <c r="T20" i="12"/>
  <c r="T19" i="12"/>
  <c r="T18" i="12"/>
  <c r="T17" i="12"/>
  <c r="T16" i="12"/>
  <c r="T15" i="12"/>
  <c r="T14" i="12"/>
  <c r="T13" i="12"/>
  <c r="W13" i="5"/>
  <c r="U15" i="5"/>
  <c r="AA25" i="1" l="1"/>
  <c r="AA48" i="1"/>
  <c r="Z48" i="1"/>
  <c r="Y68" i="1"/>
  <c r="Y48" i="1"/>
  <c r="T106" i="6"/>
  <c r="S24" i="12"/>
  <c r="S49" i="12" s="1"/>
  <c r="S18" i="6"/>
  <c r="AA70" i="1" l="1"/>
  <c r="X23" i="13"/>
  <c r="Z70" i="1"/>
  <c r="W23" i="13"/>
  <c r="V23" i="13"/>
  <c r="Y70" i="1"/>
  <c r="AA71" i="1" l="1"/>
  <c r="X24" i="13"/>
  <c r="Z71" i="1"/>
  <c r="W24" i="13"/>
  <c r="V24" i="13"/>
  <c r="Y71" i="1"/>
  <c r="T33" i="13" l="1"/>
  <c r="R33" i="13"/>
  <c r="AR124" i="6"/>
  <c r="AR109" i="6"/>
  <c r="AR64" i="6"/>
  <c r="AR79" i="6" s="1"/>
  <c r="AR89" i="6" s="1"/>
  <c r="AR34" i="6"/>
  <c r="AR9" i="6"/>
  <c r="AP21" i="6"/>
  <c r="AP109" i="6" s="1"/>
  <c r="R21" i="6"/>
  <c r="R34" i="6" s="1"/>
  <c r="T124" i="6"/>
  <c r="T109" i="6"/>
  <c r="T64" i="6"/>
  <c r="T79" i="6" s="1"/>
  <c r="T89" i="6" s="1"/>
  <c r="T34" i="6"/>
  <c r="T9" i="6"/>
  <c r="R64" i="6" l="1"/>
  <c r="R79" i="6" s="1"/>
  <c r="R89" i="6" s="1"/>
  <c r="AR18" i="6"/>
  <c r="AR29" i="6"/>
  <c r="T74" i="6"/>
  <c r="AP106" i="6"/>
  <c r="AP121" i="6"/>
  <c r="AR74" i="6"/>
  <c r="AR106" i="6"/>
  <c r="T121" i="6"/>
  <c r="R121" i="6"/>
  <c r="AP74" i="6"/>
  <c r="T29" i="6"/>
  <c r="R44" i="6"/>
  <c r="AP29" i="6"/>
  <c r="AR121" i="6"/>
  <c r="R29" i="6"/>
  <c r="AP44" i="6"/>
  <c r="T15" i="5"/>
  <c r="T44" i="6"/>
  <c r="R74" i="6"/>
  <c r="R18" i="6"/>
  <c r="T18" i="6"/>
  <c r="R106" i="6"/>
  <c r="AP18" i="6"/>
  <c r="AR44" i="6"/>
  <c r="R24" i="12"/>
  <c r="R49" i="12" s="1"/>
  <c r="AP124" i="6"/>
  <c r="AP34" i="6"/>
  <c r="AP64" i="6"/>
  <c r="AP79" i="6" s="1"/>
  <c r="AP89" i="6" s="1"/>
  <c r="R124" i="6"/>
  <c r="R109" i="6"/>
  <c r="T30" i="1" l="1"/>
  <c r="T52" i="1" l="1"/>
  <c r="T47" i="1"/>
  <c r="T40" i="1"/>
  <c r="T39" i="1"/>
  <c r="T38" i="1"/>
  <c r="T43" i="1"/>
  <c r="T44" i="1"/>
  <c r="T64" i="1" l="1"/>
  <c r="S15" i="5"/>
  <c r="Q24" i="12"/>
  <c r="Q49" i="12" s="1"/>
  <c r="D64" i="1" l="1"/>
  <c r="W57" i="1" l="1"/>
  <c r="P33" i="13" l="1"/>
  <c r="I15" i="14"/>
  <c r="P15" i="14"/>
  <c r="W15" i="14"/>
  <c r="AD15" i="14"/>
  <c r="AF15" i="14"/>
  <c r="AG15" i="14"/>
  <c r="AH15" i="14"/>
  <c r="AI15" i="14"/>
  <c r="AJ15" i="14"/>
  <c r="AR15" i="14"/>
  <c r="AY15" i="14"/>
  <c r="BF15" i="14"/>
  <c r="BM15" i="14"/>
  <c r="BO15" i="14"/>
  <c r="BP15" i="14"/>
  <c r="BQ15" i="14"/>
  <c r="BR15" i="14"/>
  <c r="BS15" i="14"/>
  <c r="CA15" i="14"/>
  <c r="CH15" i="14"/>
  <c r="CO15" i="14"/>
  <c r="CV15" i="14"/>
  <c r="CX15" i="14"/>
  <c r="CY15" i="14"/>
  <c r="CZ15" i="14"/>
  <c r="DA15" i="14"/>
  <c r="DB15" i="14"/>
  <c r="I16" i="14"/>
  <c r="P16" i="14"/>
  <c r="P18" i="14" s="1"/>
  <c r="W16" i="14"/>
  <c r="AD16" i="14"/>
  <c r="AF16" i="14"/>
  <c r="AG16" i="14"/>
  <c r="AH16" i="14"/>
  <c r="AI16" i="14"/>
  <c r="AJ16" i="14"/>
  <c r="AJ18" i="14" s="1"/>
  <c r="AR16" i="14"/>
  <c r="AY16" i="14"/>
  <c r="BF16" i="14"/>
  <c r="BM16" i="14"/>
  <c r="BO16" i="14"/>
  <c r="BP16" i="14"/>
  <c r="BQ16" i="14"/>
  <c r="BR16" i="14"/>
  <c r="BS16" i="14"/>
  <c r="CA16" i="14"/>
  <c r="CH16" i="14"/>
  <c r="CO16" i="14"/>
  <c r="CV16" i="14"/>
  <c r="CX16" i="14"/>
  <c r="CY16" i="14"/>
  <c r="CZ16" i="14"/>
  <c r="CZ18" i="14" s="1"/>
  <c r="DA16" i="14"/>
  <c r="DB16" i="14"/>
  <c r="D18" i="14"/>
  <c r="D22" i="14" s="1"/>
  <c r="D23" i="14" s="1"/>
  <c r="E18" i="14"/>
  <c r="E22" i="14" s="1"/>
  <c r="E23" i="14" s="1"/>
  <c r="F18" i="14"/>
  <c r="G18" i="14"/>
  <c r="G22" i="14" s="1"/>
  <c r="G23" i="14" s="1"/>
  <c r="H18" i="14"/>
  <c r="K18" i="14"/>
  <c r="K22" i="14" s="1"/>
  <c r="K23" i="14" s="1"/>
  <c r="L18" i="14"/>
  <c r="L22" i="14" s="1"/>
  <c r="L23" i="14" s="1"/>
  <c r="M18" i="14"/>
  <c r="M22" i="14" s="1"/>
  <c r="M23" i="14" s="1"/>
  <c r="N18" i="14"/>
  <c r="N22" i="14" s="1"/>
  <c r="N23" i="14" s="1"/>
  <c r="O18" i="14"/>
  <c r="O22" i="14" s="1"/>
  <c r="R18" i="14"/>
  <c r="R22" i="14" s="1"/>
  <c r="R23" i="14" s="1"/>
  <c r="S18" i="14"/>
  <c r="S22" i="14" s="1"/>
  <c r="S23" i="14" s="1"/>
  <c r="T18" i="14"/>
  <c r="U18" i="14"/>
  <c r="U22" i="14" s="1"/>
  <c r="U23" i="14" s="1"/>
  <c r="V18" i="14"/>
  <c r="Y18" i="14"/>
  <c r="Y22" i="14" s="1"/>
  <c r="Y23" i="14" s="1"/>
  <c r="Z18" i="14"/>
  <c r="Z22" i="14" s="1"/>
  <c r="Z23" i="14" s="1"/>
  <c r="AA18" i="14"/>
  <c r="AA22" i="14" s="1"/>
  <c r="AA23" i="14" s="1"/>
  <c r="AB18" i="14"/>
  <c r="AB22" i="14" s="1"/>
  <c r="AB23" i="14" s="1"/>
  <c r="AC18" i="14"/>
  <c r="AC22" i="14" s="1"/>
  <c r="AM18" i="14"/>
  <c r="AM22" i="14" s="1"/>
  <c r="AM23" i="14" s="1"/>
  <c r="AN18" i="14"/>
  <c r="AN22" i="14" s="1"/>
  <c r="AN23" i="14" s="1"/>
  <c r="AO18" i="14"/>
  <c r="AO22" i="14" s="1"/>
  <c r="AO23" i="14" s="1"/>
  <c r="AP18" i="14"/>
  <c r="AP22" i="14" s="1"/>
  <c r="AP23" i="14" s="1"/>
  <c r="AQ18" i="14"/>
  <c r="AQ22" i="14" s="1"/>
  <c r="AT18" i="14"/>
  <c r="AT22" i="14" s="1"/>
  <c r="AT23" i="14" s="1"/>
  <c r="AU18" i="14"/>
  <c r="AV18" i="14"/>
  <c r="AV22" i="14" s="1"/>
  <c r="AV23" i="14" s="1"/>
  <c r="AW18" i="14"/>
  <c r="AW22" i="14" s="1"/>
  <c r="AW23" i="14" s="1"/>
  <c r="AX18" i="14"/>
  <c r="BA18" i="14"/>
  <c r="BA22" i="14" s="1"/>
  <c r="BA23" i="14" s="1"/>
  <c r="BB18" i="14"/>
  <c r="BB22" i="14" s="1"/>
  <c r="BB23" i="14" s="1"/>
  <c r="BC18" i="14"/>
  <c r="BC22" i="14" s="1"/>
  <c r="BC23" i="14" s="1"/>
  <c r="BD18" i="14"/>
  <c r="BD22" i="14" s="1"/>
  <c r="BD23" i="14" s="1"/>
  <c r="BE18" i="14"/>
  <c r="BE22" i="14" s="1"/>
  <c r="BH18" i="14"/>
  <c r="BH22" i="14" s="1"/>
  <c r="BH23" i="14" s="1"/>
  <c r="BI18" i="14"/>
  <c r="BI22" i="14" s="1"/>
  <c r="BI23" i="14" s="1"/>
  <c r="BJ18" i="14"/>
  <c r="BK18" i="14"/>
  <c r="BK22" i="14" s="1"/>
  <c r="BK23" i="14" s="1"/>
  <c r="BL18" i="14"/>
  <c r="BL22" i="14" s="1"/>
  <c r="BV18" i="14"/>
  <c r="BV22" i="14" s="1"/>
  <c r="BV23" i="14" s="1"/>
  <c r="BW18" i="14"/>
  <c r="BW22" i="14" s="1"/>
  <c r="BW23" i="14" s="1"/>
  <c r="BX18" i="14"/>
  <c r="BX22" i="14" s="1"/>
  <c r="BX23" i="14" s="1"/>
  <c r="BY18" i="14"/>
  <c r="BY22" i="14" s="1"/>
  <c r="BY23" i="14" s="1"/>
  <c r="BZ18" i="14"/>
  <c r="BZ22" i="14" s="1"/>
  <c r="CC18" i="14"/>
  <c r="CC22" i="14" s="1"/>
  <c r="CC23" i="14" s="1"/>
  <c r="CD18" i="14"/>
  <c r="CD22" i="14" s="1"/>
  <c r="CD23" i="14" s="1"/>
  <c r="CE18" i="14"/>
  <c r="CE22" i="14" s="1"/>
  <c r="CE23" i="14" s="1"/>
  <c r="CF18" i="14"/>
  <c r="CF22" i="14" s="1"/>
  <c r="CF23" i="14" s="1"/>
  <c r="CG18" i="14"/>
  <c r="CG22" i="14" s="1"/>
  <c r="CJ18" i="14"/>
  <c r="CJ22" i="14" s="1"/>
  <c r="CJ23" i="14" s="1"/>
  <c r="CK18" i="14"/>
  <c r="CK22" i="14" s="1"/>
  <c r="CK23" i="14" s="1"/>
  <c r="CL18" i="14"/>
  <c r="CL22" i="14" s="1"/>
  <c r="CL23" i="14" s="1"/>
  <c r="CM18" i="14"/>
  <c r="CM22" i="14" s="1"/>
  <c r="CM23" i="14" s="1"/>
  <c r="CN18" i="14"/>
  <c r="CN22" i="14" s="1"/>
  <c r="CQ18" i="14"/>
  <c r="CQ22" i="14" s="1"/>
  <c r="CQ23" i="14" s="1"/>
  <c r="CR18" i="14"/>
  <c r="CS18" i="14"/>
  <c r="CS22" i="14" s="1"/>
  <c r="CS23" i="14" s="1"/>
  <c r="CT18" i="14"/>
  <c r="CT22" i="14" s="1"/>
  <c r="CT23" i="14" s="1"/>
  <c r="CU18" i="14"/>
  <c r="CU22" i="14" s="1"/>
  <c r="I20" i="14"/>
  <c r="P20" i="14"/>
  <c r="W20" i="14"/>
  <c r="AD20" i="14"/>
  <c r="AF20" i="14"/>
  <c r="AG20" i="14"/>
  <c r="AH20" i="14"/>
  <c r="AI20" i="14"/>
  <c r="AJ20" i="14"/>
  <c r="AR20" i="14"/>
  <c r="AY20" i="14"/>
  <c r="BF20" i="14"/>
  <c r="BM20" i="14"/>
  <c r="BO20" i="14"/>
  <c r="BP20" i="14"/>
  <c r="BQ20" i="14"/>
  <c r="BR20" i="14"/>
  <c r="BS20" i="14"/>
  <c r="CA20" i="14"/>
  <c r="CH20" i="14"/>
  <c r="CO20" i="14"/>
  <c r="CV20" i="14"/>
  <c r="CX20" i="14"/>
  <c r="CY20" i="14"/>
  <c r="CZ20" i="14"/>
  <c r="DA20" i="14"/>
  <c r="DB20" i="14"/>
  <c r="F22" i="14"/>
  <c r="F23" i="14" s="1"/>
  <c r="H22" i="14"/>
  <c r="T22" i="14"/>
  <c r="T23" i="14" s="1"/>
  <c r="V22" i="14"/>
  <c r="AU22" i="14"/>
  <c r="AU23" i="14" s="1"/>
  <c r="AX22" i="14"/>
  <c r="BJ22" i="14"/>
  <c r="BJ23" i="14" s="1"/>
  <c r="CR22" i="14"/>
  <c r="CR23" i="14" s="1"/>
  <c r="P51" i="12"/>
  <c r="R15" i="5"/>
  <c r="P106" i="6"/>
  <c r="AN124" i="6"/>
  <c r="AN109" i="6"/>
  <c r="AN64" i="6"/>
  <c r="AN79" i="6" s="1"/>
  <c r="AN89" i="6" s="1"/>
  <c r="AN34" i="6"/>
  <c r="AN9" i="6"/>
  <c r="P124" i="6"/>
  <c r="P109" i="6"/>
  <c r="P64" i="6"/>
  <c r="P79" i="6" s="1"/>
  <c r="P89" i="6" s="1"/>
  <c r="P34" i="6"/>
  <c r="P9" i="6"/>
  <c r="AG18" i="14" l="1"/>
  <c r="CY18" i="14"/>
  <c r="CH18" i="14"/>
  <c r="AI18" i="14"/>
  <c r="BM18" i="14"/>
  <c r="BM22" i="14" s="1"/>
  <c r="BM23" i="14" s="1"/>
  <c r="AF18" i="14"/>
  <c r="AF22" i="14" s="1"/>
  <c r="AF23" i="14" s="1"/>
  <c r="CH22" i="14"/>
  <c r="CH23" i="14" s="1"/>
  <c r="CV18" i="14"/>
  <c r="CV22" i="14" s="1"/>
  <c r="CV23" i="14" s="1"/>
  <c r="CX18" i="14"/>
  <c r="CX22" i="14" s="1"/>
  <c r="CX23" i="14" s="1"/>
  <c r="CO18" i="14"/>
  <c r="CO22" i="14" s="1"/>
  <c r="CO23" i="14" s="1"/>
  <c r="BR18" i="14"/>
  <c r="BR22" i="14" s="1"/>
  <c r="BR23" i="14" s="1"/>
  <c r="CZ22" i="14"/>
  <c r="CZ23" i="14" s="1"/>
  <c r="DA18" i="14"/>
  <c r="DA22" i="14" s="1"/>
  <c r="DA23" i="14" s="1"/>
  <c r="BF18" i="14"/>
  <c r="BF22" i="14" s="1"/>
  <c r="BF23" i="14" s="1"/>
  <c r="CY22" i="14"/>
  <c r="CY23" i="14" s="1"/>
  <c r="AH18" i="14"/>
  <c r="I18" i="14"/>
  <c r="I22" i="14" s="1"/>
  <c r="I23" i="14" s="1"/>
  <c r="AD18" i="14"/>
  <c r="AD22" i="14" s="1"/>
  <c r="AD23" i="14" s="1"/>
  <c r="DB18" i="14"/>
  <c r="DB22" i="14" s="1"/>
  <c r="AY18" i="14"/>
  <c r="AY22" i="14" s="1"/>
  <c r="AY23" i="14" s="1"/>
  <c r="P44" i="6"/>
  <c r="P29" i="6"/>
  <c r="AN44" i="6"/>
  <c r="P74" i="6"/>
  <c r="BQ18" i="14"/>
  <c r="BQ22" i="14" s="1"/>
  <c r="BQ23" i="14" s="1"/>
  <c r="BP18" i="14"/>
  <c r="BP22" i="14" s="1"/>
  <c r="BP23" i="14" s="1"/>
  <c r="AN29" i="6"/>
  <c r="AN18" i="6"/>
  <c r="AN106" i="6"/>
  <c r="P18" i="6"/>
  <c r="P24" i="12"/>
  <c r="P49" i="12" s="1"/>
  <c r="AN74" i="6"/>
  <c r="AN121" i="6"/>
  <c r="DC20" i="14"/>
  <c r="DC16" i="14"/>
  <c r="CA18" i="14"/>
  <c r="CA22" i="14" s="1"/>
  <c r="CA23" i="14" s="1"/>
  <c r="DC15" i="14"/>
  <c r="BS18" i="14"/>
  <c r="BS22" i="14" s="1"/>
  <c r="BT20" i="14"/>
  <c r="BT15" i="14"/>
  <c r="BT16" i="14"/>
  <c r="AR18" i="14"/>
  <c r="AR22" i="14" s="1"/>
  <c r="AR23" i="14" s="1"/>
  <c r="BO18" i="14"/>
  <c r="BO22" i="14" s="1"/>
  <c r="BO23" i="14" s="1"/>
  <c r="W18" i="14"/>
  <c r="W22" i="14" s="1"/>
  <c r="W23" i="14" s="1"/>
  <c r="AG22" i="14"/>
  <c r="AG23" i="14" s="1"/>
  <c r="AI22" i="14"/>
  <c r="AI23" i="14" s="1"/>
  <c r="P22" i="14"/>
  <c r="P23" i="14" s="1"/>
  <c r="AH22" i="14"/>
  <c r="AH23" i="14" s="1"/>
  <c r="AJ22" i="14"/>
  <c r="AK20" i="14"/>
  <c r="AK15" i="14"/>
  <c r="AK16" i="14"/>
  <c r="P121" i="6"/>
  <c r="DC18" i="14" l="1"/>
  <c r="DC22" i="14" s="1"/>
  <c r="DC23" i="14" s="1"/>
  <c r="BT18" i="14"/>
  <c r="BT22" i="14" s="1"/>
  <c r="BT23" i="14" s="1"/>
  <c r="AK18" i="14"/>
  <c r="AK22" i="14" s="1"/>
  <c r="AK23" i="14" s="1"/>
  <c r="R44" i="1" l="1"/>
  <c r="R30" i="1"/>
  <c r="R52" i="1" s="1"/>
  <c r="R47" i="1"/>
  <c r="R43" i="1"/>
  <c r="R39" i="1"/>
  <c r="R64" i="1" s="1"/>
  <c r="R40" i="1"/>
  <c r="R38" i="1"/>
  <c r="S33" i="13" l="1"/>
  <c r="Q33" i="13"/>
  <c r="T51" i="12"/>
  <c r="S51" i="12"/>
  <c r="R51" i="12"/>
  <c r="Q51" i="12"/>
  <c r="W12" i="5"/>
  <c r="W18" i="5"/>
  <c r="AQ124" i="6"/>
  <c r="AO124" i="6"/>
  <c r="AQ121" i="6"/>
  <c r="AO121" i="6"/>
  <c r="AQ109" i="6"/>
  <c r="AO109" i="6"/>
  <c r="AQ106" i="6"/>
  <c r="AO106" i="6"/>
  <c r="AQ74" i="6"/>
  <c r="AO74" i="6"/>
  <c r="AQ64" i="6"/>
  <c r="AQ79" i="6" s="1"/>
  <c r="AQ89" i="6" s="1"/>
  <c r="AO64" i="6"/>
  <c r="AO79" i="6" s="1"/>
  <c r="AO89" i="6" s="1"/>
  <c r="AQ18" i="6"/>
  <c r="AO18" i="6"/>
  <c r="AQ9" i="6"/>
  <c r="AO9" i="6"/>
  <c r="AQ44" i="6"/>
  <c r="AO44" i="6"/>
  <c r="AQ34" i="6"/>
  <c r="AO34" i="6"/>
  <c r="AQ29" i="6"/>
  <c r="AO29" i="6"/>
  <c r="AL9" i="6"/>
  <c r="AK9" i="6"/>
  <c r="AJ9" i="6"/>
  <c r="AI9" i="6"/>
  <c r="AH9" i="6"/>
  <c r="AF9" i="6"/>
  <c r="AE9" i="6"/>
  <c r="AD9" i="6"/>
  <c r="AC9" i="6"/>
  <c r="AB9" i="6"/>
  <c r="S9" i="6"/>
  <c r="Q9" i="6"/>
  <c r="N9" i="6"/>
  <c r="M9" i="6"/>
  <c r="L9" i="6"/>
  <c r="K9" i="6"/>
  <c r="J9" i="6"/>
  <c r="H9" i="6"/>
  <c r="G9" i="6"/>
  <c r="F9" i="6"/>
  <c r="E9" i="6"/>
  <c r="D9" i="6"/>
  <c r="AB8" i="6"/>
  <c r="D8" i="6"/>
  <c r="AL18" i="6"/>
  <c r="AK18" i="6"/>
  <c r="AJ18" i="6"/>
  <c r="AI18" i="6"/>
  <c r="AH18" i="6"/>
  <c r="AF18" i="6"/>
  <c r="AE18" i="6"/>
  <c r="AD18" i="6"/>
  <c r="AC18" i="6"/>
  <c r="AB18" i="6"/>
  <c r="Q18" i="6"/>
  <c r="N18" i="6"/>
  <c r="M18" i="6"/>
  <c r="L18" i="6"/>
  <c r="K18" i="6"/>
  <c r="J18" i="6"/>
  <c r="H18" i="6"/>
  <c r="G18" i="6"/>
  <c r="F18" i="6"/>
  <c r="E18" i="6"/>
  <c r="D18" i="6"/>
  <c r="AF8" i="6"/>
  <c r="AC8" i="6"/>
  <c r="H8" i="6"/>
  <c r="F8" i="6"/>
  <c r="E8" i="6"/>
  <c r="T24" i="12" l="1"/>
  <c r="T49" i="12" s="1"/>
  <c r="S124" i="6"/>
  <c r="Q124" i="6"/>
  <c r="S121" i="6"/>
  <c r="Q121" i="6"/>
  <c r="S109" i="6"/>
  <c r="Q109" i="6"/>
  <c r="S106" i="6"/>
  <c r="Q106" i="6"/>
  <c r="S74" i="6"/>
  <c r="Q74" i="6"/>
  <c r="S64" i="6"/>
  <c r="S79" i="6" s="1"/>
  <c r="S89" i="6" s="1"/>
  <c r="Q64" i="6"/>
  <c r="Q79" i="6" s="1"/>
  <c r="Q89" i="6" s="1"/>
  <c r="S44" i="6"/>
  <c r="Q44" i="6"/>
  <c r="S34" i="6"/>
  <c r="Q34" i="6"/>
  <c r="S29" i="6"/>
  <c r="Q29" i="6"/>
  <c r="W56" i="1" l="1"/>
  <c r="W63" i="1"/>
  <c r="W58" i="1"/>
  <c r="W55" i="1"/>
  <c r="W53" i="1"/>
  <c r="S47" i="1"/>
  <c r="S43" i="1"/>
  <c r="S44" i="1"/>
  <c r="S39" i="1"/>
  <c r="S40" i="1"/>
  <c r="S38" i="1"/>
  <c r="W30" i="1"/>
  <c r="W52" i="1" s="1"/>
  <c r="U30" i="1"/>
  <c r="S30" i="1"/>
  <c r="U52" i="1" l="1"/>
  <c r="S52" i="1"/>
  <c r="S64" i="1" l="1"/>
  <c r="N33" i="13" l="1"/>
  <c r="M33" i="13"/>
  <c r="N51" i="12" l="1"/>
  <c r="N45" i="12"/>
  <c r="N44" i="12"/>
  <c r="N43" i="12"/>
  <c r="N42" i="12"/>
  <c r="N41" i="12"/>
  <c r="N40" i="12"/>
  <c r="N39" i="12"/>
  <c r="N38" i="12"/>
  <c r="N37" i="12"/>
  <c r="N36" i="12"/>
  <c r="N35" i="12"/>
  <c r="N34" i="12"/>
  <c r="N33" i="12"/>
  <c r="N32" i="12"/>
  <c r="N31" i="12"/>
  <c r="N30" i="12"/>
  <c r="N29" i="12"/>
  <c r="N28" i="12"/>
  <c r="N27" i="12"/>
  <c r="N26" i="12"/>
  <c r="N23" i="12"/>
  <c r="N22" i="12"/>
  <c r="N21" i="12"/>
  <c r="N20" i="12"/>
  <c r="N19" i="12"/>
  <c r="N18" i="12"/>
  <c r="N17" i="12"/>
  <c r="N16" i="12"/>
  <c r="N15" i="12"/>
  <c r="N14" i="12"/>
  <c r="N13" i="12"/>
  <c r="M51" i="12"/>
  <c r="M24" i="12"/>
  <c r="M49" i="12" s="1"/>
  <c r="P18" i="5"/>
  <c r="W19" i="5" s="1"/>
  <c r="W20" i="5" s="1"/>
  <c r="P12" i="5"/>
  <c r="P13" i="5"/>
  <c r="W14" i="5" s="1"/>
  <c r="W15" i="5" s="1"/>
  <c r="N124" i="6"/>
  <c r="M124" i="6"/>
  <c r="M121" i="6"/>
  <c r="N121" i="6"/>
  <c r="N109" i="6"/>
  <c r="M109" i="6"/>
  <c r="N106" i="6"/>
  <c r="M106" i="6"/>
  <c r="N74" i="6"/>
  <c r="M74" i="6"/>
  <c r="N64" i="6"/>
  <c r="N79" i="6" s="1"/>
  <c r="N89" i="6" s="1"/>
  <c r="M64" i="6"/>
  <c r="M79" i="6" s="1"/>
  <c r="M89" i="6" s="1"/>
  <c r="M44" i="6"/>
  <c r="N44" i="6"/>
  <c r="N34" i="6"/>
  <c r="M34" i="6"/>
  <c r="N29" i="6"/>
  <c r="M29" i="6"/>
  <c r="N24" i="12" l="1"/>
  <c r="N49" i="12" s="1"/>
  <c r="N15" i="5"/>
  <c r="AL124" i="6" l="1"/>
  <c r="AK124" i="6"/>
  <c r="AL109" i="6"/>
  <c r="AK109" i="6"/>
  <c r="AL64" i="6"/>
  <c r="AL79" i="6" s="1"/>
  <c r="AL89" i="6" s="1"/>
  <c r="AK64" i="6"/>
  <c r="AK79" i="6" s="1"/>
  <c r="AL34" i="6"/>
  <c r="AK34" i="6"/>
  <c r="AK106" i="6" l="1"/>
  <c r="AL74" i="6"/>
  <c r="AL44" i="6"/>
  <c r="AK44" i="6"/>
  <c r="AK29" i="6"/>
  <c r="AL121" i="6"/>
  <c r="AL29" i="6"/>
  <c r="AK74" i="6"/>
  <c r="AK121" i="6"/>
  <c r="AK89" i="6"/>
  <c r="AL106" i="6"/>
  <c r="P56" i="1"/>
  <c r="P63" i="1"/>
  <c r="P58" i="1"/>
  <c r="P30" i="1"/>
  <c r="P52" i="1" s="1"/>
  <c r="N30" i="1"/>
  <c r="N52" i="1" s="1"/>
  <c r="P53" i="1" l="1"/>
  <c r="M38" i="1" l="1"/>
  <c r="M40" i="1"/>
  <c r="M39" i="1"/>
  <c r="L33" i="13" l="1"/>
  <c r="L51" i="12"/>
  <c r="L24" i="12"/>
  <c r="L49" i="12" s="1"/>
  <c r="M15" i="5"/>
  <c r="AJ124" i="6"/>
  <c r="AJ121" i="6"/>
  <c r="AJ109" i="6"/>
  <c r="AJ106" i="6"/>
  <c r="AJ74" i="6"/>
  <c r="AJ64" i="6"/>
  <c r="AJ79" i="6" s="1"/>
  <c r="AJ89" i="6" s="1"/>
  <c r="AJ44" i="6"/>
  <c r="AJ34" i="6"/>
  <c r="AJ29" i="6"/>
  <c r="L124" i="6"/>
  <c r="L121" i="6"/>
  <c r="L109" i="6"/>
  <c r="L106" i="6"/>
  <c r="L74" i="6"/>
  <c r="L64" i="6"/>
  <c r="L79" i="6" s="1"/>
  <c r="L89" i="6" s="1"/>
  <c r="L44" i="6"/>
  <c r="L34" i="6"/>
  <c r="L29" i="6"/>
  <c r="M47" i="1" l="1"/>
  <c r="M43" i="1"/>
  <c r="M44" i="1"/>
  <c r="M64" i="1"/>
  <c r="M30" i="1"/>
  <c r="M52" i="1" s="1"/>
  <c r="K33" i="13" l="1"/>
  <c r="L15" i="5"/>
  <c r="L47" i="1"/>
  <c r="L43" i="1"/>
  <c r="L44" i="1"/>
  <c r="L39" i="1"/>
  <c r="L64" i="1" s="1"/>
  <c r="L40" i="1"/>
  <c r="L38" i="1"/>
  <c r="L30" i="1"/>
  <c r="L52" i="1" s="1"/>
  <c r="K51" i="12" l="1"/>
  <c r="K24" i="12"/>
  <c r="K49" i="12" s="1"/>
  <c r="AI124" i="6"/>
  <c r="AI121" i="6"/>
  <c r="AI109" i="6"/>
  <c r="AI106" i="6"/>
  <c r="AI74" i="6"/>
  <c r="AI64" i="6"/>
  <c r="AI79" i="6" s="1"/>
  <c r="AI89" i="6" s="1"/>
  <c r="AI44" i="6"/>
  <c r="AI34" i="6"/>
  <c r="AI29" i="6"/>
  <c r="K124" i="6"/>
  <c r="K121" i="6"/>
  <c r="K109" i="6"/>
  <c r="K106" i="6"/>
  <c r="K74" i="6"/>
  <c r="K64" i="6"/>
  <c r="K79" i="6" s="1"/>
  <c r="K89" i="6" s="1"/>
  <c r="K44" i="6"/>
  <c r="K34" i="6"/>
  <c r="K29" i="6"/>
  <c r="AH106" i="6" l="1"/>
  <c r="AH74" i="6"/>
  <c r="AH44" i="6"/>
  <c r="AH29" i="6"/>
  <c r="AH124" i="6"/>
  <c r="AH121" i="6"/>
  <c r="AH109" i="6"/>
  <c r="AH64" i="6"/>
  <c r="AH79" i="6" s="1"/>
  <c r="AH89" i="6" s="1"/>
  <c r="AH34" i="6"/>
  <c r="J121" i="6"/>
  <c r="J29" i="6"/>
  <c r="J124" i="6"/>
  <c r="J109" i="6"/>
  <c r="J64" i="6"/>
  <c r="J79" i="6" s="1"/>
  <c r="J89" i="6" s="1"/>
  <c r="J34" i="6"/>
  <c r="J33" i="13"/>
  <c r="J51" i="12"/>
  <c r="J24" i="12"/>
  <c r="J49" i="12" s="1"/>
  <c r="K15" i="5"/>
  <c r="K47" i="1"/>
  <c r="K43" i="1"/>
  <c r="K44" i="1"/>
  <c r="K39" i="1"/>
  <c r="K40" i="1"/>
  <c r="K38" i="1"/>
  <c r="K30" i="1"/>
  <c r="K52" i="1" s="1"/>
  <c r="J74" i="6" l="1"/>
  <c r="J44" i="6"/>
  <c r="J106" i="6"/>
  <c r="K64" i="1" l="1"/>
  <c r="AF74" i="6"/>
  <c r="AE74" i="6"/>
  <c r="AF44" i="6"/>
  <c r="AE44" i="6"/>
  <c r="AF29" i="6"/>
  <c r="AE29" i="6"/>
  <c r="G121" i="6"/>
  <c r="G106" i="6"/>
  <c r="G33" i="13"/>
  <c r="H51" i="12"/>
  <c r="G51" i="12"/>
  <c r="H44" i="12"/>
  <c r="H42" i="12"/>
  <c r="H41" i="12"/>
  <c r="H40" i="12"/>
  <c r="H39" i="12"/>
  <c r="H38" i="12"/>
  <c r="H37" i="12"/>
  <c r="H36" i="12"/>
  <c r="H35" i="12"/>
  <c r="H34" i="12"/>
  <c r="H33" i="12"/>
  <c r="H32" i="12"/>
  <c r="H31" i="12"/>
  <c r="H30" i="12"/>
  <c r="H29" i="12"/>
  <c r="H28" i="12"/>
  <c r="H27" i="12"/>
  <c r="H26" i="12"/>
  <c r="G24" i="12"/>
  <c r="G49" i="12" s="1"/>
  <c r="H23" i="12"/>
  <c r="H22" i="12"/>
  <c r="H19" i="12"/>
  <c r="H18" i="12"/>
  <c r="H17" i="12"/>
  <c r="H16" i="12"/>
  <c r="H15" i="12"/>
  <c r="H14" i="12"/>
  <c r="H13" i="12"/>
  <c r="I18" i="5"/>
  <c r="P19" i="5" s="1"/>
  <c r="P20" i="5" s="1"/>
  <c r="G15" i="5"/>
  <c r="I13" i="5"/>
  <c r="P14" i="5" s="1"/>
  <c r="P15" i="5" s="1"/>
  <c r="I12" i="5"/>
  <c r="H106" i="6"/>
  <c r="H74" i="6"/>
  <c r="G74" i="6"/>
  <c r="H44" i="6"/>
  <c r="G44" i="6"/>
  <c r="H29" i="6"/>
  <c r="G29" i="6"/>
  <c r="G47" i="1"/>
  <c r="G43" i="1"/>
  <c r="G44" i="1"/>
  <c r="G39" i="1"/>
  <c r="G40" i="1"/>
  <c r="G38" i="1"/>
  <c r="G30" i="1"/>
  <c r="G52" i="1" s="1"/>
  <c r="H24" i="12" l="1"/>
  <c r="H49" i="12" s="1"/>
  <c r="G64" i="1"/>
  <c r="F51" i="12" l="1"/>
  <c r="F24" i="12"/>
  <c r="F49" i="12" s="1"/>
  <c r="AD124" i="6"/>
  <c r="AD121" i="6"/>
  <c r="AD109" i="6"/>
  <c r="AD106" i="6"/>
  <c r="AD74" i="6"/>
  <c r="AD64" i="6"/>
  <c r="AD79" i="6" s="1"/>
  <c r="AD89" i="6" s="1"/>
  <c r="AD44" i="6"/>
  <c r="AD34" i="6"/>
  <c r="AD29" i="6"/>
  <c r="F124" i="6"/>
  <c r="F123" i="6"/>
  <c r="F121" i="6"/>
  <c r="F109" i="6"/>
  <c r="F108" i="6"/>
  <c r="F106" i="6"/>
  <c r="F78" i="6"/>
  <c r="F88" i="6" s="1"/>
  <c r="F74" i="6"/>
  <c r="F64" i="6"/>
  <c r="F79" i="6" s="1"/>
  <c r="F89" i="6" s="1"/>
  <c r="F63" i="6"/>
  <c r="F44" i="6"/>
  <c r="F34" i="6"/>
  <c r="F33" i="6"/>
  <c r="F29" i="6"/>
  <c r="F15" i="5" l="1"/>
  <c r="E33" i="13" l="1"/>
  <c r="E51" i="12"/>
  <c r="E24" i="12"/>
  <c r="E49" i="12" s="1"/>
  <c r="AF124" i="6"/>
  <c r="AF123" i="6"/>
  <c r="AF121" i="6"/>
  <c r="AF109" i="6"/>
  <c r="AF108" i="6"/>
  <c r="AF106" i="6"/>
  <c r="AF88" i="6"/>
  <c r="AF78" i="6"/>
  <c r="AF64" i="6"/>
  <c r="AF79" i="6" s="1"/>
  <c r="AF89" i="6" s="1"/>
  <c r="AF63" i="6"/>
  <c r="AF34" i="6"/>
  <c r="AF33" i="6"/>
  <c r="AC124" i="6"/>
  <c r="AC123" i="6"/>
  <c r="AC121" i="6"/>
  <c r="AC109" i="6"/>
  <c r="AC108" i="6"/>
  <c r="AC106" i="6"/>
  <c r="AC88" i="6"/>
  <c r="AC78" i="6"/>
  <c r="AC74" i="6"/>
  <c r="AC64" i="6"/>
  <c r="AC79" i="6" s="1"/>
  <c r="AC89" i="6" s="1"/>
  <c r="AC63" i="6"/>
  <c r="AC44" i="6"/>
  <c r="AC34" i="6"/>
  <c r="AC33" i="6"/>
  <c r="AC29" i="6"/>
  <c r="H124" i="6"/>
  <c r="H123" i="6"/>
  <c r="H121" i="6"/>
  <c r="H109" i="6"/>
  <c r="H108" i="6"/>
  <c r="H78" i="6"/>
  <c r="H88" i="6" s="1"/>
  <c r="H64" i="6"/>
  <c r="H79" i="6" s="1"/>
  <c r="H89" i="6" s="1"/>
  <c r="H63" i="6"/>
  <c r="H34" i="6"/>
  <c r="H33" i="6"/>
  <c r="E124" i="6"/>
  <c r="E123" i="6"/>
  <c r="E121" i="6"/>
  <c r="E109" i="6"/>
  <c r="E108" i="6"/>
  <c r="E106" i="6"/>
  <c r="E78" i="6"/>
  <c r="E88" i="6" s="1"/>
  <c r="E74" i="6"/>
  <c r="E64" i="6"/>
  <c r="E79" i="6" s="1"/>
  <c r="E89" i="6" s="1"/>
  <c r="E63" i="6"/>
  <c r="E44" i="6"/>
  <c r="E34" i="6"/>
  <c r="E33" i="6"/>
  <c r="E29" i="6"/>
  <c r="G34" i="6"/>
  <c r="G64" i="6"/>
  <c r="G79" i="6" s="1"/>
  <c r="G89" i="6" s="1"/>
  <c r="G109" i="6"/>
  <c r="G124" i="6"/>
  <c r="E36" i="2"/>
  <c r="E23" i="2"/>
  <c r="E44" i="1"/>
  <c r="E38" i="1"/>
  <c r="E30" i="1"/>
  <c r="E52" i="1" s="1"/>
  <c r="E47" i="1"/>
  <c r="E43" i="1"/>
  <c r="E39" i="1"/>
  <c r="E64" i="1" s="1"/>
  <c r="E40" i="1"/>
  <c r="E38" i="2" l="1"/>
  <c r="AB124" i="6" l="1"/>
  <c r="AB123" i="6"/>
  <c r="AE121" i="6"/>
  <c r="AB109" i="6"/>
  <c r="AB108" i="6"/>
  <c r="AE106" i="6"/>
  <c r="AB88" i="6"/>
  <c r="AB78" i="6"/>
  <c r="AB64" i="6"/>
  <c r="AB79" i="6" s="1"/>
  <c r="AB89" i="6" s="1"/>
  <c r="AB63" i="6"/>
  <c r="AE34" i="6"/>
  <c r="AB34" i="6"/>
  <c r="AB33" i="6"/>
  <c r="D124" i="6"/>
  <c r="D123" i="6"/>
  <c r="D109" i="6"/>
  <c r="D108" i="6"/>
  <c r="D78" i="6"/>
  <c r="D88" i="6" s="1"/>
  <c r="D64" i="6"/>
  <c r="D79" i="6" s="1"/>
  <c r="D89" i="6" s="1"/>
  <c r="D63" i="6"/>
  <c r="D34" i="6"/>
  <c r="D33" i="6"/>
  <c r="AE79" i="6" l="1"/>
  <c r="AE89" i="6" s="1"/>
  <c r="AE109" i="6" s="1"/>
  <c r="AE124" i="6" s="1"/>
  <c r="AB44" i="6"/>
  <c r="AB74" i="6"/>
  <c r="AB106" i="6"/>
  <c r="AB121" i="6"/>
  <c r="AB29" i="6"/>
  <c r="D15" i="5"/>
  <c r="D29" i="6"/>
  <c r="D44" i="6"/>
  <c r="D74" i="6"/>
  <c r="D106" i="6"/>
  <c r="D121" i="6"/>
  <c r="D51" i="12" l="1"/>
  <c r="D24" i="12" l="1"/>
  <c r="D49" i="12" s="1"/>
  <c r="D33" i="13" l="1"/>
  <c r="F33" i="13" l="1"/>
  <c r="D53" i="2" l="1"/>
  <c r="D36" i="2" l="1"/>
  <c r="D64" i="2"/>
  <c r="D23" i="2"/>
  <c r="D77" i="2"/>
  <c r="D66" i="2" l="1"/>
  <c r="D38" i="2"/>
  <c r="D79" i="2"/>
  <c r="D80" i="2" s="1"/>
  <c r="D47" i="1"/>
  <c r="D43" i="1"/>
  <c r="D44" i="1"/>
  <c r="D39" i="1"/>
  <c r="D38" i="1"/>
  <c r="D40" i="1"/>
  <c r="D30" i="1"/>
  <c r="D52" i="1" s="1"/>
  <c r="F30" i="1" l="1"/>
  <c r="F52" i="1" s="1"/>
  <c r="I62" i="1"/>
  <c r="I55" i="1"/>
  <c r="I53" i="1"/>
  <c r="I30" i="1"/>
  <c r="I52" i="1" s="1"/>
  <c r="I20" i="5" l="1"/>
  <c r="I15" i="5" l="1"/>
  <c r="C81" i="3" l="1"/>
  <c r="C72" i="3"/>
  <c r="C60" i="3"/>
  <c r="G77" i="3" l="1"/>
  <c r="G79" i="3" s="1"/>
  <c r="J76" i="3" l="1"/>
  <c r="I76" i="3"/>
  <c r="L76" i="3"/>
  <c r="K76" i="3"/>
  <c r="D77" i="3"/>
  <c r="D79" i="3" s="1"/>
  <c r="E15" i="5" l="1"/>
  <c r="I31" i="1" l="1"/>
  <c r="I16" i="1" l="1"/>
  <c r="F40" i="1"/>
  <c r="I40" i="1" s="1"/>
  <c r="E53" i="2" l="1"/>
  <c r="F39" i="1" l="1"/>
  <c r="I17" i="1"/>
  <c r="F47" i="1"/>
  <c r="I47" i="1" s="1"/>
  <c r="I24" i="1"/>
  <c r="I20" i="1"/>
  <c r="F43" i="1"/>
  <c r="I43" i="1" s="1"/>
  <c r="I15" i="1"/>
  <c r="F38" i="1"/>
  <c r="I38" i="1" s="1"/>
  <c r="E64" i="2" l="1"/>
  <c r="I39" i="1"/>
  <c r="F64" i="1"/>
  <c r="I21" i="1"/>
  <c r="F44" i="1"/>
  <c r="I44" i="1" s="1"/>
  <c r="E66" i="2" l="1"/>
  <c r="I54" i="1"/>
  <c r="I64" i="1" s="1"/>
  <c r="E77" i="2" l="1"/>
  <c r="E79" i="2" l="1"/>
  <c r="E80" i="2" s="1"/>
  <c r="I8" i="1"/>
  <c r="E77" i="3" l="1"/>
  <c r="E79" i="3" s="1"/>
  <c r="F77" i="3" l="1"/>
  <c r="F79" i="3" s="1"/>
  <c r="AB43" i="1"/>
  <c r="AB44" i="1"/>
  <c r="AD44" i="1" l="1"/>
  <c r="AD43" i="1"/>
  <c r="L23" i="2" l="1"/>
  <c r="L53" i="2" l="1"/>
  <c r="L64" i="2" l="1"/>
  <c r="L66" i="2" l="1"/>
  <c r="L36" i="2"/>
  <c r="L38" i="2" l="1"/>
  <c r="L79" i="2" l="1"/>
  <c r="L80" i="2" s="1"/>
  <c r="P62" i="1" l="1"/>
  <c r="W17" i="1" l="1"/>
  <c r="U39" i="1"/>
  <c r="W39" i="1" s="1"/>
  <c r="W15" i="1"/>
  <c r="U38" i="1"/>
  <c r="W38" i="1" s="1"/>
  <c r="W16" i="1"/>
  <c r="U40" i="1"/>
  <c r="W40" i="1" s="1"/>
  <c r="W61" i="1"/>
  <c r="W54" i="1" l="1"/>
  <c r="Q53" i="2" l="1"/>
  <c r="W8" i="1"/>
  <c r="W20" i="1"/>
  <c r="U43" i="1"/>
  <c r="W43" i="1" s="1"/>
  <c r="Q23" i="2"/>
  <c r="W21" i="1"/>
  <c r="U44" i="1"/>
  <c r="W44" i="1" s="1"/>
  <c r="Q64" i="2" l="1"/>
  <c r="Q66" i="2" l="1"/>
  <c r="W31" i="1"/>
  <c r="W24" i="1" l="1"/>
  <c r="U47" i="1"/>
  <c r="W47" i="1" s="1"/>
  <c r="W62" i="1"/>
  <c r="W64" i="1" s="1"/>
  <c r="U64" i="1"/>
  <c r="Q36" i="2" l="1"/>
  <c r="Q38" i="2" l="1"/>
  <c r="Q77" i="2" l="1"/>
  <c r="Q79" i="2" l="1"/>
  <c r="Q80" i="2" s="1"/>
  <c r="G64" i="2" l="1"/>
  <c r="G23" i="2"/>
  <c r="G77" i="2"/>
  <c r="G53" i="2"/>
  <c r="G66" i="2" l="1"/>
  <c r="G79" i="2" s="1"/>
  <c r="G36" i="2"/>
  <c r="G38" i="2" l="1"/>
  <c r="G80" i="2" s="1"/>
  <c r="N40" i="1" l="1"/>
  <c r="P40" i="1" s="1"/>
  <c r="P16" i="1"/>
  <c r="P55" i="1"/>
  <c r="P24" i="1" l="1"/>
  <c r="N47" i="1"/>
  <c r="P47" i="1" s="1"/>
  <c r="P17" i="1"/>
  <c r="N39" i="1"/>
  <c r="P39" i="1" s="1"/>
  <c r="N64" i="1"/>
  <c r="P54" i="1"/>
  <c r="P64" i="1" s="1"/>
  <c r="P15" i="1"/>
  <c r="N38" i="1"/>
  <c r="P38" i="1" s="1"/>
  <c r="P21" i="1" l="1"/>
  <c r="N44" i="1"/>
  <c r="P44" i="1" s="1"/>
  <c r="N43" i="1" l="1"/>
  <c r="P43" i="1" s="1"/>
  <c r="P20" i="1"/>
  <c r="P8" i="1" l="1"/>
  <c r="P31" i="1" l="1"/>
  <c r="I60" i="3" l="1"/>
  <c r="I72" i="3"/>
  <c r="J72" i="3" l="1"/>
  <c r="I75" i="3"/>
  <c r="J60" i="3"/>
  <c r="I77" i="3" l="1"/>
  <c r="I79" i="3" s="1"/>
  <c r="J75" i="3" l="1"/>
  <c r="K72" i="3"/>
  <c r="K60" i="3"/>
  <c r="J77" i="3" l="1"/>
  <c r="J79" i="3" s="1"/>
  <c r="K75" i="3" l="1"/>
  <c r="K77" i="3" l="1"/>
  <c r="K79" i="3" s="1"/>
  <c r="L60" i="3" l="1"/>
  <c r="L72" i="3" l="1"/>
  <c r="N72" i="3" l="1"/>
  <c r="N60" i="3"/>
  <c r="L75" i="3" l="1"/>
  <c r="L77" i="3" l="1"/>
  <c r="L79" i="3" s="1"/>
  <c r="Q76" i="3" l="1"/>
  <c r="N76" i="3"/>
  <c r="O76" i="3"/>
  <c r="P76" i="3"/>
  <c r="O60" i="3" l="1"/>
  <c r="O72" i="3"/>
  <c r="N75" i="3" l="1"/>
  <c r="N77" i="3" l="1"/>
  <c r="N79" i="3" s="1"/>
  <c r="P60" i="3" l="1"/>
  <c r="P72" i="3"/>
  <c r="O75" i="3" l="1"/>
  <c r="O77" i="3" l="1"/>
  <c r="O79" i="3" s="1"/>
  <c r="P75" i="3" l="1"/>
  <c r="Q72" i="3"/>
  <c r="Q60" i="3"/>
  <c r="P77" i="3" l="1"/>
  <c r="P79" i="3" s="1"/>
  <c r="Q75" i="3" l="1"/>
  <c r="Q77" i="3" l="1"/>
  <c r="Q79" i="3" s="1"/>
  <c r="V76" i="3" l="1"/>
  <c r="T77" i="3"/>
  <c r="U77" i="3"/>
  <c r="V77" i="3" l="1"/>
  <c r="V79" i="3" s="1"/>
  <c r="U79" i="3"/>
  <c r="T79" i="3"/>
  <c r="R37" i="1"/>
  <c r="K37" i="1"/>
  <c r="K36" i="1" l="1"/>
  <c r="R36" i="1"/>
  <c r="D37" i="1"/>
  <c r="D36" i="1"/>
  <c r="E36" i="1"/>
  <c r="L36" i="1"/>
  <c r="R10" i="1" l="1"/>
  <c r="R18" i="1" s="1"/>
  <c r="K10" i="1"/>
  <c r="K18" i="1" s="1"/>
  <c r="S37" i="1"/>
  <c r="L37" i="1"/>
  <c r="D10" i="1"/>
  <c r="D18" i="1" s="1"/>
  <c r="T37" i="1"/>
  <c r="M37" i="1"/>
  <c r="F36" i="1"/>
  <c r="E10" i="1"/>
  <c r="E18" i="1" s="1"/>
  <c r="L10" i="1"/>
  <c r="L18" i="1" s="1"/>
  <c r="M36" i="1"/>
  <c r="S10" i="1"/>
  <c r="L22" i="1" l="1"/>
  <c r="L25" i="1" s="1"/>
  <c r="L67" i="1"/>
  <c r="L68" i="1" s="1"/>
  <c r="E22" i="1"/>
  <c r="E25" i="1" s="1"/>
  <c r="E67" i="1"/>
  <c r="E68" i="1" s="1"/>
  <c r="D22" i="1"/>
  <c r="D25" i="1" s="1"/>
  <c r="D67" i="1"/>
  <c r="D68" i="1" s="1"/>
  <c r="K67" i="1"/>
  <c r="K68" i="1" s="1"/>
  <c r="K22" i="1"/>
  <c r="K25" i="1" s="1"/>
  <c r="S36" i="1"/>
  <c r="R67" i="1"/>
  <c r="R68" i="1" s="1"/>
  <c r="R22" i="1"/>
  <c r="R25" i="1" s="1"/>
  <c r="S18" i="1"/>
  <c r="E37" i="1"/>
  <c r="U37" i="1"/>
  <c r="W37" i="1" s="1"/>
  <c r="F37" i="1"/>
  <c r="N37" i="1"/>
  <c r="P37" i="1" s="1"/>
  <c r="T36" i="1"/>
  <c r="M10" i="1"/>
  <c r="M18" i="1" s="1"/>
  <c r="N36" i="1"/>
  <c r="P36" i="1" s="1"/>
  <c r="F18" i="1"/>
  <c r="G36" i="1"/>
  <c r="I36" i="1" s="1"/>
  <c r="T10" i="1"/>
  <c r="I13" i="1" l="1"/>
  <c r="F22" i="1"/>
  <c r="F25" i="1" s="1"/>
  <c r="F67" i="1"/>
  <c r="F68" i="1" s="1"/>
  <c r="P14" i="1"/>
  <c r="P13" i="1"/>
  <c r="M67" i="1"/>
  <c r="M68" i="1" s="1"/>
  <c r="M22" i="1"/>
  <c r="M25" i="1" s="1"/>
  <c r="S67" i="1"/>
  <c r="S68" i="1" s="1"/>
  <c r="S22" i="1"/>
  <c r="S25" i="1" s="1"/>
  <c r="T18" i="1"/>
  <c r="W14" i="1"/>
  <c r="U36" i="1"/>
  <c r="W36" i="1" s="1"/>
  <c r="U10" i="1"/>
  <c r="W13" i="1" l="1"/>
  <c r="T67" i="1"/>
  <c r="T68" i="1" s="1"/>
  <c r="T22" i="1"/>
  <c r="T25" i="1" s="1"/>
  <c r="G37" i="1"/>
  <c r="I37" i="1" s="1"/>
  <c r="I14" i="1"/>
  <c r="W9" i="1"/>
  <c r="W10" i="1" s="1"/>
  <c r="W18" i="1" s="1"/>
  <c r="U18" i="1"/>
  <c r="G10" i="1" l="1"/>
  <c r="G18" i="1" s="1"/>
  <c r="I9" i="1"/>
  <c r="I10" i="1" s="1"/>
  <c r="I18" i="1" s="1"/>
  <c r="U22" i="1"/>
  <c r="U25" i="1" s="1"/>
  <c r="U67" i="1"/>
  <c r="U68" i="1" s="1"/>
  <c r="W67" i="1"/>
  <c r="W68" i="1" s="1"/>
  <c r="W22" i="1"/>
  <c r="W25" i="1" s="1"/>
  <c r="N10" i="1"/>
  <c r="N18" i="1" s="1"/>
  <c r="P9" i="1"/>
  <c r="P10" i="1" s="1"/>
  <c r="P18" i="1" s="1"/>
  <c r="P67" i="1" l="1"/>
  <c r="P68" i="1" s="1"/>
  <c r="P22" i="1"/>
  <c r="P25" i="1" s="1"/>
  <c r="I22" i="1"/>
  <c r="I25" i="1" s="1"/>
  <c r="I67" i="1"/>
  <c r="I68" i="1" s="1"/>
  <c r="N67" i="1"/>
  <c r="N68" i="1" s="1"/>
  <c r="N22" i="1"/>
  <c r="N25" i="1" s="1"/>
  <c r="G22" i="1"/>
  <c r="G25" i="1" s="1"/>
  <c r="G67" i="1"/>
  <c r="G68" i="1" s="1"/>
  <c r="K33" i="1" l="1"/>
  <c r="K41" i="1" s="1"/>
  <c r="K45" i="1" s="1"/>
  <c r="K48" i="1" s="1"/>
  <c r="J23" i="13" l="1"/>
  <c r="K70" i="1"/>
  <c r="J24" i="13" l="1"/>
  <c r="K71" i="1"/>
  <c r="E33" i="1" l="1"/>
  <c r="E41" i="1" s="1"/>
  <c r="E45" i="1" s="1"/>
  <c r="E48" i="1" s="1"/>
  <c r="E70" i="1" l="1"/>
  <c r="E23" i="13"/>
  <c r="E24" i="13" l="1"/>
  <c r="E71" i="1"/>
  <c r="D33" i="1" l="1"/>
  <c r="D41" i="1" s="1"/>
  <c r="D45" i="1" s="1"/>
  <c r="D48" i="1" s="1"/>
  <c r="D70" i="1" l="1"/>
  <c r="D23" i="13"/>
  <c r="D24" i="13" l="1"/>
  <c r="D71" i="1"/>
  <c r="F33" i="1" l="1"/>
  <c r="F41" i="1" s="1"/>
  <c r="F45" i="1" s="1"/>
  <c r="F48" i="1" s="1"/>
  <c r="F23" i="13" l="1"/>
  <c r="F70" i="1"/>
  <c r="F71" i="1" l="1"/>
  <c r="F24" i="13"/>
  <c r="G33" i="1" l="1"/>
  <c r="G41" i="1" s="1"/>
  <c r="G45" i="1" s="1"/>
  <c r="G48" i="1" s="1"/>
  <c r="I32" i="1"/>
  <c r="I33" i="1" s="1"/>
  <c r="I41" i="1" s="1"/>
  <c r="I45" i="1" s="1"/>
  <c r="I48" i="1" s="1"/>
  <c r="H23" i="13" l="1"/>
  <c r="I70" i="1"/>
  <c r="G23" i="13"/>
  <c r="G70" i="1"/>
  <c r="G24" i="13" l="1"/>
  <c r="G71" i="1"/>
  <c r="I71" i="1"/>
  <c r="H24" i="13"/>
  <c r="R33" i="1" l="1"/>
  <c r="R41" i="1" s="1"/>
  <c r="R45" i="1" s="1"/>
  <c r="R48" i="1" s="1"/>
  <c r="P23" i="13" l="1"/>
  <c r="R70" i="1"/>
  <c r="R71" i="1" l="1"/>
  <c r="P24" i="13"/>
  <c r="S33" i="1" l="1"/>
  <c r="S41" i="1" s="1"/>
  <c r="S45" i="1" s="1"/>
  <c r="S48" i="1" s="1"/>
  <c r="S70" i="1" l="1"/>
  <c r="Q23" i="13"/>
  <c r="S71" i="1" l="1"/>
  <c r="Q24" i="13"/>
  <c r="T33" i="1" l="1"/>
  <c r="T41" i="1" s="1"/>
  <c r="T45" i="1" s="1"/>
  <c r="T48" i="1" s="1"/>
  <c r="R23" i="13" l="1"/>
  <c r="T70" i="1"/>
  <c r="T71" i="1" l="1"/>
  <c r="R24" i="13"/>
  <c r="U33" i="1" l="1"/>
  <c r="U41" i="1" s="1"/>
  <c r="U45" i="1" s="1"/>
  <c r="U48" i="1" s="1"/>
  <c r="W32" i="1"/>
  <c r="W33" i="1" s="1"/>
  <c r="W41" i="1" s="1"/>
  <c r="W45" i="1" s="1"/>
  <c r="W48" i="1" s="1"/>
  <c r="W70" i="1" s="1"/>
  <c r="W71" i="1" s="1"/>
  <c r="S23" i="13" l="1"/>
  <c r="T23" i="13" s="1"/>
  <c r="U70" i="1"/>
  <c r="S24" i="13" l="1"/>
  <c r="T24" i="13" s="1"/>
  <c r="U71" i="1"/>
  <c r="M33" i="1" l="1"/>
  <c r="M41" i="1" s="1"/>
  <c r="M45" i="1" s="1"/>
  <c r="M48" i="1" s="1"/>
  <c r="L33" i="1" l="1"/>
  <c r="L41" i="1" s="1"/>
  <c r="L45" i="1" s="1"/>
  <c r="L48" i="1" s="1"/>
  <c r="L23" i="13"/>
  <c r="M70" i="1"/>
  <c r="M71" i="1" l="1"/>
  <c r="L24" i="13"/>
  <c r="K23" i="13"/>
  <c r="L70" i="1"/>
  <c r="N33" i="1" l="1"/>
  <c r="N41" i="1" s="1"/>
  <c r="N45" i="1" s="1"/>
  <c r="N48" i="1" s="1"/>
  <c r="P32" i="1"/>
  <c r="P33" i="1" s="1"/>
  <c r="P41" i="1" s="1"/>
  <c r="P45" i="1" s="1"/>
  <c r="P48" i="1" s="1"/>
  <c r="K24" i="13"/>
  <c r="L71" i="1"/>
  <c r="N23" i="13" l="1"/>
  <c r="P70" i="1"/>
  <c r="M23" i="13"/>
  <c r="N70" i="1"/>
  <c r="N71" i="1" l="1"/>
  <c r="M24" i="13"/>
  <c r="P71" i="1"/>
  <c r="N24" i="13"/>
  <c r="AB13" i="1" l="1"/>
  <c r="AB36" i="1" l="1"/>
  <c r="AD36" i="1" l="1"/>
  <c r="AD18" i="1"/>
  <c r="AD22" i="1" s="1"/>
  <c r="AB16" i="1"/>
  <c r="AB17" i="1"/>
  <c r="AB39" i="1" s="1"/>
  <c r="AB15" i="1"/>
  <c r="AB38" i="1" s="1"/>
  <c r="AB14" i="1"/>
  <c r="AB18" i="1" l="1"/>
  <c r="AB37" i="1"/>
  <c r="AD37" i="1" s="1"/>
  <c r="AD39" i="1"/>
  <c r="AB54" i="1"/>
  <c r="AB67" i="1" s="1"/>
  <c r="AB22" i="1"/>
  <c r="AD38" i="1"/>
  <c r="AB40" i="1"/>
  <c r="AB41" i="1" s="1"/>
  <c r="AB68" i="1" l="1"/>
  <c r="AB45" i="1"/>
  <c r="AD40" i="1"/>
  <c r="AD41" i="1" s="1"/>
  <c r="AD45" i="1" s="1"/>
  <c r="AD54" i="1"/>
  <c r="AB64" i="1"/>
  <c r="AD64" i="1" l="1"/>
  <c r="AD67" i="1"/>
  <c r="AD68" i="1" s="1"/>
  <c r="AB24" i="1"/>
  <c r="AB47" i="1" s="1"/>
  <c r="AD25" i="1"/>
  <c r="AD47" i="1" l="1"/>
  <c r="AD48" i="1" s="1"/>
  <c r="AD70" i="1" s="1"/>
  <c r="AD71" i="1" s="1"/>
  <c r="AB48" i="1"/>
  <c r="AB25" i="1"/>
  <c r="Y23" i="13" l="1"/>
  <c r="AB70" i="1"/>
  <c r="AB71" i="1" s="1"/>
  <c r="Y24" i="13" l="1"/>
  <c r="Z23" i="13"/>
  <c r="Z24" i="13" l="1"/>
</calcChain>
</file>

<file path=xl/sharedStrings.xml><?xml version="1.0" encoding="utf-8"?>
<sst xmlns="http://schemas.openxmlformats.org/spreadsheetml/2006/main" count="796" uniqueCount="359">
  <si>
    <t>Revenue</t>
  </si>
  <si>
    <t>Gross profit</t>
  </si>
  <si>
    <t>Operating expenses</t>
  </si>
  <si>
    <t>Cash and cash equivalents</t>
  </si>
  <si>
    <t>Funds held for clients</t>
  </si>
  <si>
    <t xml:space="preserve">Total current assets     </t>
  </si>
  <si>
    <t>Goodwill</t>
  </si>
  <si>
    <t>Total current liabilities</t>
  </si>
  <si>
    <t>Cash flows from investing activities</t>
  </si>
  <si>
    <t>Cash flows from financing activities</t>
  </si>
  <si>
    <t>Revenue less repair payments</t>
  </si>
  <si>
    <t>Australia</t>
  </si>
  <si>
    <t>EU</t>
  </si>
  <si>
    <t>NA</t>
  </si>
  <si>
    <t>UK</t>
  </si>
  <si>
    <t>Others</t>
  </si>
  <si>
    <t>GBP</t>
  </si>
  <si>
    <t>USD</t>
  </si>
  <si>
    <t>% Revenue Top 5 customers</t>
  </si>
  <si>
    <t>% Revenue Top 10 customers</t>
  </si>
  <si>
    <t>% Revenue Top 20 customers</t>
  </si>
  <si>
    <t>Total</t>
  </si>
  <si>
    <t>Segmental revenue</t>
  </si>
  <si>
    <t>Payment to repair centers</t>
  </si>
  <si>
    <t>Headcount</t>
  </si>
  <si>
    <t>Mumbai</t>
  </si>
  <si>
    <t>Pune</t>
  </si>
  <si>
    <t>Gurgaon</t>
  </si>
  <si>
    <t>India</t>
  </si>
  <si>
    <t>Srilanka</t>
  </si>
  <si>
    <t>REVENUE ANALYSIS (%)</t>
  </si>
  <si>
    <t>Bangalore</t>
  </si>
  <si>
    <t>Total India</t>
  </si>
  <si>
    <t>US</t>
  </si>
  <si>
    <t>HEADCOUNT BREAK-DOWN BY LOCATION</t>
  </si>
  <si>
    <t>Average headcount for the period</t>
  </si>
  <si>
    <t>- with revenue &gt;= 5 million &lt; 10 million</t>
  </si>
  <si>
    <t>- with revenue &gt;= 1 million &lt; 5 million</t>
  </si>
  <si>
    <t>% to Revenue less repair payments</t>
  </si>
  <si>
    <t>Romania</t>
  </si>
  <si>
    <t>- with revenue &gt;= 20 million</t>
  </si>
  <si>
    <t>% Revenue Top 1 customer</t>
  </si>
  <si>
    <t>Numerator:</t>
  </si>
  <si>
    <t>Denominator</t>
  </si>
  <si>
    <t>BASIC &amp; DILUTED NUMBER OF SHARES AND EPS</t>
  </si>
  <si>
    <t>DSO</t>
  </si>
  <si>
    <t>Attrition %</t>
  </si>
  <si>
    <t>Amortization of intangible assets</t>
  </si>
  <si>
    <t>Revenue per employee (annualized)</t>
  </si>
  <si>
    <t>BALANCE SHEET $K</t>
  </si>
  <si>
    <t>QUARTERLY INCOME STATEMENT</t>
  </si>
  <si>
    <t>By Geography</t>
  </si>
  <si>
    <t>By Currency</t>
  </si>
  <si>
    <t>By Client Concentration</t>
  </si>
  <si>
    <t>No of Customers</t>
  </si>
  <si>
    <t>EXCHANGE RATES</t>
  </si>
  <si>
    <t>Basic EPS ($)</t>
  </si>
  <si>
    <t>Dilutive EPS ($)</t>
  </si>
  <si>
    <t>DAYS SALES OUTSTANDING</t>
  </si>
  <si>
    <t>Attrition</t>
  </si>
  <si>
    <t xml:space="preserve">Contents  </t>
  </si>
  <si>
    <t xml:space="preserve">Income Statement </t>
  </si>
  <si>
    <t xml:space="preserve">Cash Flow Statement </t>
  </si>
  <si>
    <t xml:space="preserve">Revenue Analysis </t>
  </si>
  <si>
    <t xml:space="preserve">Head Count and Attrition </t>
  </si>
  <si>
    <t xml:space="preserve">Segment Income Statement </t>
  </si>
  <si>
    <t xml:space="preserve">Exchange Rates </t>
  </si>
  <si>
    <t xml:space="preserve">EPS And DSO </t>
  </si>
  <si>
    <t>Sheet</t>
  </si>
  <si>
    <t>KEY FINANCIAL AND OPERATING METRICS</t>
  </si>
  <si>
    <t>Back</t>
  </si>
  <si>
    <t>Chennai</t>
  </si>
  <si>
    <t>Phillippines</t>
  </si>
  <si>
    <t>China</t>
  </si>
  <si>
    <t xml:space="preserve">Operating Metrics </t>
  </si>
  <si>
    <t>OPERATING METRICS</t>
  </si>
  <si>
    <t>Other liabilities</t>
  </si>
  <si>
    <t>Deferred tax liabilities</t>
  </si>
  <si>
    <t>Deferred tax assets</t>
  </si>
  <si>
    <t>Costa Rica</t>
  </si>
  <si>
    <t>USD-INR</t>
  </si>
  <si>
    <t>GBP-USD</t>
  </si>
  <si>
    <t>EUR-USD</t>
  </si>
  <si>
    <t>CAD-USD</t>
  </si>
  <si>
    <t>LKR-USD</t>
  </si>
  <si>
    <t>Current assets:</t>
  </si>
  <si>
    <t>Unbilled revenue</t>
  </si>
  <si>
    <t>Current liabilities:</t>
  </si>
  <si>
    <t>Pension and other employee obligations</t>
  </si>
  <si>
    <t>Retained earnings</t>
  </si>
  <si>
    <t>Net cash provided by operating activities</t>
  </si>
  <si>
    <t>BUILT UP SEAT BREAK-DOWN BY LOCATION</t>
  </si>
  <si>
    <t>Builtup seat</t>
  </si>
  <si>
    <t>Nashik</t>
  </si>
  <si>
    <t>Total Builtup seat</t>
  </si>
  <si>
    <t>USED SEAT BREAK-DOWN BY LOCATION</t>
  </si>
  <si>
    <t>Used Seat</t>
  </si>
  <si>
    <t>Total Used Seat</t>
  </si>
  <si>
    <t>Derivative assets</t>
  </si>
  <si>
    <t>Derivative liabilities</t>
  </si>
  <si>
    <t>LIABILITIES AND EQUITY</t>
  </si>
  <si>
    <t>ASSETS</t>
  </si>
  <si>
    <t>Non-current assets:</t>
  </si>
  <si>
    <t>Total non-current assets</t>
  </si>
  <si>
    <t>Non-current liabilities:</t>
  </si>
  <si>
    <t>Share capital</t>
  </si>
  <si>
    <t>Total non-current liabilities</t>
  </si>
  <si>
    <t>TOTAL ASSETS</t>
  </si>
  <si>
    <t>TOTAL LIABILITIES</t>
  </si>
  <si>
    <t>Net cash used in investing activities</t>
  </si>
  <si>
    <t>Payment of debt issuance cost</t>
  </si>
  <si>
    <t>Condensed statement of cash flows</t>
  </si>
  <si>
    <t>Profit/(loss)</t>
  </si>
  <si>
    <t>Selling and marketing expenses</t>
  </si>
  <si>
    <t>General and administrative expenses</t>
  </si>
  <si>
    <t>GROSS REVENUES $K</t>
  </si>
  <si>
    <t>NET REVENUE $K</t>
  </si>
  <si>
    <t>Net revenue per employee and per seat</t>
  </si>
  <si>
    <t>UAE</t>
  </si>
  <si>
    <t>Depreciation and amortization</t>
  </si>
  <si>
    <t>Philippines</t>
  </si>
  <si>
    <t>South Africa</t>
  </si>
  <si>
    <t xml:space="preserve">By Location of Delivery Center </t>
  </si>
  <si>
    <t>Full-Time-Equivalent</t>
  </si>
  <si>
    <t>Transaction</t>
  </si>
  <si>
    <t xml:space="preserve">Fixed Price </t>
  </si>
  <si>
    <t>By Contract Type</t>
  </si>
  <si>
    <t>Industry specific</t>
  </si>
  <si>
    <t>Finance &amp; accounting</t>
  </si>
  <si>
    <t>Technology services</t>
  </si>
  <si>
    <t>Legal services</t>
  </si>
  <si>
    <t>Provisions and accrued expenses</t>
  </si>
  <si>
    <t>Interest expense</t>
  </si>
  <si>
    <t>HRO</t>
  </si>
  <si>
    <t>Vizag</t>
  </si>
  <si>
    <t>Poland</t>
  </si>
  <si>
    <t>ZAR</t>
  </si>
  <si>
    <t>AUD</t>
  </si>
  <si>
    <t>Singapore</t>
  </si>
  <si>
    <t>USD-ZAR</t>
  </si>
  <si>
    <t>AUD-USD</t>
  </si>
  <si>
    <t>EUR</t>
  </si>
  <si>
    <t>- with revenue &gt; 10 million &lt; 20 million</t>
  </si>
  <si>
    <t>Revenue less repair payments ($k)</t>
  </si>
  <si>
    <t>Built up seats*</t>
  </si>
  <si>
    <t>Germany</t>
  </si>
  <si>
    <t>France</t>
  </si>
  <si>
    <t>Noida</t>
  </si>
  <si>
    <t>Tax impact on Stock compensation and Amortization of intangible assets</t>
  </si>
  <si>
    <t>Profit/(loss) ($K)</t>
  </si>
  <si>
    <t>SEGMENT INCOME STATEMENT ($K)</t>
  </si>
  <si>
    <t>Impairment of Goodwill</t>
  </si>
  <si>
    <t>Turkey</t>
  </si>
  <si>
    <t>Average built up seats</t>
  </si>
  <si>
    <t>Switzerland</t>
  </si>
  <si>
    <t>Subscription</t>
  </si>
  <si>
    <t>Revenue from external customers</t>
  </si>
  <si>
    <t>Contract liabilities</t>
  </si>
  <si>
    <t>USD-PHP</t>
  </si>
  <si>
    <t>Spain</t>
  </si>
  <si>
    <t>Contract assets</t>
  </si>
  <si>
    <t>Hyderabad</t>
  </si>
  <si>
    <t/>
  </si>
  <si>
    <t>Income tax expense</t>
  </si>
  <si>
    <t>Balance Sheet</t>
  </si>
  <si>
    <t>Rent concessions</t>
  </si>
  <si>
    <t>Transaction charges on cancellation of treasury shares</t>
  </si>
  <si>
    <t>Payment for property and equipment and intangible assets</t>
  </si>
  <si>
    <t>NON-GAAP ADJUSTMENTS $K</t>
  </si>
  <si>
    <t>Share-based compensation expense</t>
  </si>
  <si>
    <t>Revenue per built up seat (annualized)</t>
  </si>
  <si>
    <t>Investment in fixed deposits</t>
  </si>
  <si>
    <t>Payment for repurchase of shares</t>
  </si>
  <si>
    <t>QE Jun-21</t>
  </si>
  <si>
    <t>QE Sep-21</t>
  </si>
  <si>
    <t>QE Dec-21</t>
  </si>
  <si>
    <t>QE Mar-22</t>
  </si>
  <si>
    <t>FY 2021-22</t>
  </si>
  <si>
    <t>As at
30-Jun-21</t>
  </si>
  <si>
    <t>As at
30-Sep-21</t>
  </si>
  <si>
    <t>As at
31-Dec-21</t>
  </si>
  <si>
    <t>As at
31-Mar-22</t>
  </si>
  <si>
    <t>Three months ending Jun-21</t>
  </si>
  <si>
    <t>Twelve months ending Mar-22</t>
  </si>
  <si>
    <t>Yr 21-22</t>
  </si>
  <si>
    <t>Canada</t>
  </si>
  <si>
    <t>Customer Experience Services</t>
  </si>
  <si>
    <t>Six months ending Sep-21</t>
  </si>
  <si>
    <t>Other income, net</t>
  </si>
  <si>
    <t>Basic weighted average ordinary shares outstanding</t>
  </si>
  <si>
    <t>Diluted weighted average ordinary shares outstanding</t>
  </si>
  <si>
    <t>Nine months ending Dec-21</t>
  </si>
  <si>
    <t>Research &amp; analytics</t>
  </si>
  <si>
    <t>* Formerly known as Consulting &amp; Professional Services</t>
  </si>
  <si>
    <t>QE Jun-22</t>
  </si>
  <si>
    <t>As at
30-Jun-22</t>
  </si>
  <si>
    <t>Three months ending Jun-22</t>
  </si>
  <si>
    <t>FY 2022-23</t>
  </si>
  <si>
    <t>QE Sep-22</t>
  </si>
  <si>
    <t>As at
30-Sep-22</t>
  </si>
  <si>
    <t>Six months ending Sep-22</t>
  </si>
  <si>
    <t>Indore</t>
  </si>
  <si>
    <t>Trichy</t>
  </si>
  <si>
    <t>Mexico</t>
  </si>
  <si>
    <t>Yr 22-23</t>
  </si>
  <si>
    <t>QE Dec-22</t>
  </si>
  <si>
    <t>M&amp;A-Integration cost</t>
  </si>
  <si>
    <t>As at
31-Dec-22</t>
  </si>
  <si>
    <t>Nine months ending Dec-22</t>
  </si>
  <si>
    <t>TAX impact on M&amp;A-Integration cost</t>
  </si>
  <si>
    <t>Adjusted net income excluding stock compensation, amortization of intangible assets, impairment of goodwill &amp; acquisition related expenses, including tax impact thereon (New definition)($K)</t>
  </si>
  <si>
    <t>Payment for business transfer (CEPROCS)</t>
  </si>
  <si>
    <t>QE Mar-23</t>
  </si>
  <si>
    <t>As at
31-Mar-23</t>
  </si>
  <si>
    <t>Twelve months ending Mar-23</t>
  </si>
  <si>
    <t>Malaysia</t>
  </si>
  <si>
    <t>QE Jun-23</t>
  </si>
  <si>
    <t>QE Sep-23</t>
  </si>
  <si>
    <t>QE Dec-23</t>
  </si>
  <si>
    <t>QE Mar-24</t>
  </si>
  <si>
    <t>FY 2023-24</t>
  </si>
  <si>
    <t>As at
30-Jun-23</t>
  </si>
  <si>
    <t>Three months ending Jun-23</t>
  </si>
  <si>
    <t>Reconciling item</t>
  </si>
  <si>
    <t>TSLU</t>
  </si>
  <si>
    <t>MRHP</t>
  </si>
  <si>
    <t>HCLS</t>
  </si>
  <si>
    <t>BFSI</t>
  </si>
  <si>
    <t>Revenue less repair payments (non-GAAP)</t>
  </si>
  <si>
    <t>Adjusted gross profit</t>
  </si>
  <si>
    <t>Adjusted gross profit %</t>
  </si>
  <si>
    <t>Yr 23-24</t>
  </si>
  <si>
    <t>^ Only customers with revenue more than $10000</t>
  </si>
  <si>
    <t>Adjusted cost of revenue under reconciling items includes segment eliminations and unallocated expenses</t>
  </si>
  <si>
    <t>Revenue under reconciling items includes segment eliminations and impact of foreign exchange fluctuations</t>
  </si>
  <si>
    <t>As at
30-Sep-23</t>
  </si>
  <si>
    <t>Six months ending Sep-23</t>
  </si>
  <si>
    <t>Nine months ending Dec-23</t>
  </si>
  <si>
    <t>As at
31-Mar-24</t>
  </si>
  <si>
    <t>Twelve months ending Mar-24</t>
  </si>
  <si>
    <t>- with revenue &lt; 1 million ^</t>
  </si>
  <si>
    <t>Costs related to the termination of ADS program and listing of ordinary shares</t>
  </si>
  <si>
    <t>Costs related to the transition to voluntarily reporting on US domestic issuer forms</t>
  </si>
  <si>
    <t>Impairment of intangible asset</t>
  </si>
  <si>
    <t>Impairment of intagible assets</t>
  </si>
  <si>
    <t>Adjusted operating profit*</t>
  </si>
  <si>
    <r>
      <t>Adjusted net income</t>
    </r>
    <r>
      <rPr>
        <b/>
        <vertAlign val="superscript"/>
        <sz val="10"/>
        <rFont val="Verdana"/>
        <family val="2"/>
      </rPr>
      <t>#</t>
    </r>
  </si>
  <si>
    <t xml:space="preserve">* Adjusted operating profit is calculated as operating profit / (loss) excluding goodwill &amp; intangible impairment, share-based compensation expense, acquisition-related expenses or benefits, costs related to the exchange of ADSs to ordinary shares, </t>
  </si>
  <si>
    <r>
      <rPr>
        <i/>
        <vertAlign val="superscript"/>
        <sz val="10"/>
        <rFont val="Verdana"/>
        <family val="2"/>
      </rPr>
      <t xml:space="preserve"># </t>
    </r>
    <r>
      <rPr>
        <i/>
        <sz val="10"/>
        <rFont val="Verdana"/>
        <family val="2"/>
      </rPr>
      <t xml:space="preserve">Adjusted net income calculated as profit excluding goodwill &amp; intangible impairment, share-based compensation expense, acquisition-related expenses or benefits, costs related to the termination of ADS program and listing of ordinary shares, </t>
    </r>
  </si>
  <si>
    <r>
      <t>Adjusted net income</t>
    </r>
    <r>
      <rPr>
        <b/>
        <vertAlign val="superscript"/>
        <sz val="10"/>
        <rFont val="Verdana"/>
        <family val="2"/>
      </rPr>
      <t xml:space="preserve"> #</t>
    </r>
  </si>
  <si>
    <t>By Strategic Business Units</t>
  </si>
  <si>
    <t>costs related to change to US GAAP reporting, voluntarily filing on US domestic issuer forms with SEC and amortization of intangible assets</t>
  </si>
  <si>
    <t>costs related to the transition to voluntarily reporting on US domestic issuer forms, amortization of intangible assets and including the tax effect thereon</t>
  </si>
  <si>
    <t>QE Jun-24</t>
  </si>
  <si>
    <t>QE Sep-24</t>
  </si>
  <si>
    <t>QE Dec-24</t>
  </si>
  <si>
    <t>QE Mar-25</t>
  </si>
  <si>
    <t>FY 2024-25</t>
  </si>
  <si>
    <t>As at
30-Jun-24</t>
  </si>
  <si>
    <t>As at
30-Sep-24</t>
  </si>
  <si>
    <t>As at
31-Mar-25</t>
  </si>
  <si>
    <t>Three months ending Jun-24</t>
  </si>
  <si>
    <t>Six months ending Sep-24</t>
  </si>
  <si>
    <t>Nine months ending Dec-24</t>
  </si>
  <si>
    <t>Twelve months ending Mar-25</t>
  </si>
  <si>
    <t>Yr 24-25</t>
  </si>
  <si>
    <t>Deferred tax</t>
  </si>
  <si>
    <t>Foreign exchange loss/ (gain), net</t>
  </si>
  <si>
    <t>Operating income</t>
  </si>
  <si>
    <t>Income before income taxes</t>
  </si>
  <si>
    <t>Net income</t>
  </si>
  <si>
    <t>Income tax expenses</t>
  </si>
  <si>
    <t>Accounts receivable, net</t>
  </si>
  <si>
    <t>Prepaid expense and other current assets</t>
  </si>
  <si>
    <t>Operating lease right-of-use assets</t>
  </si>
  <si>
    <t>Accounts payables</t>
  </si>
  <si>
    <t>Short-term borrowings</t>
  </si>
  <si>
    <t>Operating lease liabilities</t>
  </si>
  <si>
    <t>Pension and other employee obligations, less current portion</t>
  </si>
  <si>
    <t>Long-term debt, less current portion</t>
  </si>
  <si>
    <t>Operating lease liabilities, less current portion</t>
  </si>
  <si>
    <t>Additional paid-in capital</t>
  </si>
  <si>
    <t xml:space="preserve">Accumulated other comprehensive loss </t>
  </si>
  <si>
    <t>Total shareholders’ equity</t>
  </si>
  <si>
    <t>Cash flows from operating activities:</t>
  </si>
  <si>
    <t>Adjustments to reconcile net income to net cash provided by operating activities:</t>
  </si>
  <si>
    <t>Impairment of intangible assets</t>
  </si>
  <si>
    <t>Amortization of debt issuance cost</t>
  </si>
  <si>
    <t>Allowance/(reversal) for expected credit losses (“ECL”)</t>
  </si>
  <si>
    <t>Fair-value changes on contingent consideration</t>
  </si>
  <si>
    <t>Changes in operating assets and liabilities, net of effects of acquisitions:</t>
  </si>
  <si>
    <t>Account receivables and unbilled revenue</t>
  </si>
  <si>
    <t>Other assets</t>
  </si>
  <si>
    <t>Account payables</t>
  </si>
  <si>
    <t>Income taxes payable</t>
  </si>
  <si>
    <t>Payment for business transfer (from a large insurance company)</t>
  </si>
  <si>
    <t>Proceeds from sale of property and equipment</t>
  </si>
  <si>
    <t>Proceeds from redemption of mutual funds (long-term)</t>
  </si>
  <si>
    <t>Repayment of long-term debt</t>
  </si>
  <si>
    <t>Net cash provided by (used in) financing activities</t>
  </si>
  <si>
    <t>Reduction in the carrying amount of operating lease right-of-use assets</t>
  </si>
  <si>
    <t>Current portion of long-term debt</t>
  </si>
  <si>
    <t>Property and equipment, net</t>
  </si>
  <si>
    <t>Investments</t>
  </si>
  <si>
    <r>
      <t xml:space="preserve">Cost of revenue </t>
    </r>
    <r>
      <rPr>
        <vertAlign val="superscript"/>
        <sz val="10"/>
        <rFont val="Verdana"/>
        <family val="2"/>
      </rPr>
      <t>(1)</t>
    </r>
  </si>
  <si>
    <t>(1) Exclusive of amortization expense</t>
  </si>
  <si>
    <r>
      <t xml:space="preserve">Cost of revenue less repair payments </t>
    </r>
    <r>
      <rPr>
        <vertAlign val="superscript"/>
        <sz val="10"/>
        <rFont val="Verdana"/>
        <family val="2"/>
      </rPr>
      <t>(1)</t>
    </r>
  </si>
  <si>
    <r>
      <t>Adjusted cost of revenue</t>
    </r>
    <r>
      <rPr>
        <vertAlign val="superscript"/>
        <sz val="10"/>
        <rFont val="Verdana"/>
        <family val="2"/>
      </rPr>
      <t>*</t>
    </r>
  </si>
  <si>
    <t>* Exclusive of amortization expense</t>
  </si>
  <si>
    <t>Other intangible assets, net</t>
  </si>
  <si>
    <t>Accounts receivables, net</t>
  </si>
  <si>
    <t>By Service Type</t>
  </si>
  <si>
    <t>Cash and cash equivalents at end of period excluding restricted cash</t>
  </si>
  <si>
    <t>Mutual funds (purchased)/sold, net (short-term)</t>
  </si>
  <si>
    <t>Proceeds from maturity of fixed deposits</t>
  </si>
  <si>
    <t>Effect of exchange rate changes on cash, cash equivalents and restricted cash</t>
  </si>
  <si>
    <t>Net change in cash, cash equivalents and restricted cash</t>
  </si>
  <si>
    <t>Cash, cash equivalents and restricted cash at the beginning of period</t>
  </si>
  <si>
    <t>REVENUE</t>
  </si>
  <si>
    <t>REVENUE (LESS REPAIR PAYMENTS)</t>
  </si>
  <si>
    <t>By Vertical</t>
  </si>
  <si>
    <t>Travel and leisure</t>
  </si>
  <si>
    <t>Insurance</t>
  </si>
  <si>
    <t>HealthCare</t>
  </si>
  <si>
    <t>Utilities</t>
  </si>
  <si>
    <t>Banking &amp; financial services</t>
  </si>
  <si>
    <t>Mfg, retail, consumer produts, telecom &amp; diversified business</t>
  </si>
  <si>
    <t>Hi-Tech &amp; professional services*</t>
  </si>
  <si>
    <t>Shipping &amp; logistics</t>
  </si>
  <si>
    <t>* Built up seats refer to the total number of production seats (excluding support functions like Finance, Human Resource and Administration and seats dedicated for business continuity planning) that are set up in any premises</t>
  </si>
  <si>
    <t>Treasury Shares</t>
  </si>
  <si>
    <t>Payment of transaction charges towards exercise of RSUs</t>
  </si>
  <si>
    <t>Proceeds from long term debt</t>
  </si>
  <si>
    <t>Proceeds / (repayment) of short-term borrowings</t>
  </si>
  <si>
    <t>Acquisition of Vuram, net of cash acquired</t>
  </si>
  <si>
    <t>Acquisition of OptiBuy, net of cash acquired</t>
  </si>
  <si>
    <t>Working capital adjustment towards acquisitions</t>
  </si>
  <si>
    <t>Changes in Fair Value on Contingent Consideration - Interest expense</t>
  </si>
  <si>
    <t>Changes in Fair Value on Contingent Consideration - Other income, net</t>
  </si>
  <si>
    <t>As at
31-Dec-24</t>
  </si>
  <si>
    <t>As at
31-Dec-23</t>
  </si>
  <si>
    <t>Slovakia</t>
  </si>
  <si>
    <t>Contingent consideration paid towards acquisition of TSC</t>
  </si>
  <si>
    <t>Assets held for sale</t>
  </si>
  <si>
    <t>Contingent consideration paid towards acquisition of Optibuy</t>
  </si>
  <si>
    <t>Income from mutual funds</t>
  </si>
  <si>
    <t>Other investment</t>
  </si>
  <si>
    <t>Acquisition of Kipi.ai, net of cash acquired</t>
  </si>
  <si>
    <t>Other liabilities, less current portion</t>
  </si>
  <si>
    <t>Shareholders' equity</t>
  </si>
  <si>
    <t>Other reserves, net</t>
  </si>
  <si>
    <t>TOTAL LIABILITIES AND SHAREHOLDERS’ EQUITY</t>
  </si>
  <si>
    <t>Deferred income tax benefit</t>
  </si>
  <si>
    <t>Deferred consideration paid toward acquisition of MOLIPS</t>
  </si>
  <si>
    <t>Acquisition of The Smart cube, net of cash acquired</t>
  </si>
  <si>
    <t>Cash, cash equivalents and restricted cash at the end of the period/year</t>
  </si>
  <si>
    <t>Unrealized foreign currency exchange (gain)/loss, net</t>
  </si>
  <si>
    <t xml:space="preserve">(Gain)/loss on sale of property and equipment </t>
  </si>
  <si>
    <t xml:space="preserve">Unrealized loss/(gain) on derivative instruments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</si>
</sst>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8" formatCode="&quot;$&quot;#,##0.00_);[Red]\(&quot;$&quot;#,##0.00\)"/>
    <numFmt numFmtId="42" formatCode="_(&quot;$&quot;* #,##0_);_(&quot;$&quot;* \(#,##0\);_(&quot;$&quot;* &quot;-&quot;_);_(@_)"/>
    <numFmt numFmtId="41" formatCode="_(* #,##0_);_(* \(#,##0\);_(* &quot;-&quot;_);_(@_)"/>
    <numFmt numFmtId="43" formatCode="_(* #,##0.00_);_(* \(#,##0.00\);_(* &quot;-&quot;??_);_(@_)"/>
    <numFmt numFmtId="164" formatCode="0.0%"/>
    <numFmt numFmtId="165" formatCode="_(* #,##0.0_);_(* \(#,##0.0\);_(* &quot;-&quot;?_);_(@_)"/>
    <numFmt numFmtId="166" formatCode="_(* #,##0.000_);_(* \(#,##0.000\);_(* &quot;-&quot;???_);_(@_)"/>
    <numFmt numFmtId="167" formatCode="_(* #,##0_);_(* \(#,##0\);_(* &quot;-&quot;??_);_(@_)"/>
    <numFmt numFmtId="168" formatCode="#,##0.0"/>
    <numFmt numFmtId="169" formatCode="_(* #,##0.000_);_(* \(#,##0.000\);_(* &quot;-&quot;??_);_(@_)"/>
    <numFmt numFmtId="170" formatCode="0.000000000"/>
    <numFmt numFmtId="171" formatCode="0_);\(0\)"/>
    <numFmt numFmtId="172" formatCode="_(&quot;$&quot;* #,##0.000_);_(&quot;$&quot;* \(#,##0.000\);_(&quot;$&quot;* &quot;-&quot;??_);_(@_)"/>
    <numFmt numFmtId="173" formatCode="_-[$€-2]* #,##0.00_-;\-[$€-2]* #,##0.00_-;_-[$€-2]* &quot;-&quot;??_-"/>
    <numFmt numFmtId="174" formatCode="_(&quot;$&quot;* #,##0_);_(&quot;$&quot;* \(#,##0\);_(&quot;$&quot;* &quot;-&quot;??_);_(@_)"/>
    <numFmt numFmtId="175" formatCode="#,##0.0_);[Red]\(#,##0.0\)"/>
    <numFmt numFmtId="176" formatCode="#,##0.0_);\(#,##0.0\)"/>
    <numFmt numFmtId="177" formatCode="#,##0_%_);\(#,##0\)_%;#,##0_%_);@_%_)"/>
    <numFmt numFmtId="178" formatCode="#,##0.00_%_);\(#,##0.00\)_%;#,##0.00_%_);@_%_)"/>
    <numFmt numFmtId="179" formatCode="&quot;$&quot;#,##0.00_%_);\(&quot;$&quot;#,##0.00\)_%;&quot;$&quot;#,##0.00_%_);@_%_)"/>
    <numFmt numFmtId="180" formatCode="0_%_);\(0\)_%;0_%_);@_%_)"/>
    <numFmt numFmtId="181" formatCode="0.0\x_)_);&quot;NM&quot;_x_)_);0.0\x_)_);@_%_)"/>
    <numFmt numFmtId="182" formatCode="m/d/yy_%_)"/>
    <numFmt numFmtId="183" formatCode="0.0\%_);\(0.0\%\);0.0\%_);@_%_)"/>
    <numFmt numFmtId="184" formatCode="&quot;$&quot;#,##0_%_);\(&quot;$&quot;#,##0\)_%;&quot;$&quot;#,##0_%_);@_%_)"/>
    <numFmt numFmtId="185" formatCode="\¥#,##0_);\(\¥#,##0\)"/>
    <numFmt numFmtId="186" formatCode="\£#,##0_);\(\£#,##0\)"/>
    <numFmt numFmtId="187" formatCode="#,##0.00\ ;[Red]\(#,##0.00\)"/>
    <numFmt numFmtId="188" formatCode="#,##0.00\x_);&quot;NM&quot;"/>
    <numFmt numFmtId="189" formatCode="#,##0.00_x;\(#,##0.00\)\x"/>
    <numFmt numFmtId="190" formatCode="#,###"/>
    <numFmt numFmtId="191" formatCode="mm/sd/yy"/>
    <numFmt numFmtId="192" formatCode="0.0\ "/>
    <numFmt numFmtId="193" formatCode="_-* #,##0\ &quot;DM&quot;_-;\-* #,##0\ &quot;DM&quot;_-;_-* &quot;-&quot;\ &quot;DM&quot;_-;_-@_-"/>
    <numFmt numFmtId="194" formatCode="_-* #,##0\ _D_M_-;\-* #,##0\ _D_M_-;_-* &quot;-&quot;\ _D_M_-;_-@_-"/>
    <numFmt numFmtId="195" formatCode="_-* #,##0.00\ &quot;DM&quot;_-;\-* #,##0.00\ &quot;DM&quot;_-;_-* &quot;-&quot;??\ &quot;DM&quot;_-;_-@_-"/>
    <numFmt numFmtId="196" formatCode="_-* #,##0.00\ _D_M_-;\-* #,##0.00\ _D_M_-;_-* &quot;-&quot;??\ _D_M_-;_-@_-"/>
    <numFmt numFmtId="197" formatCode="_-* #,##0\ &quot;F&quot;_-;\-* #,##0\ &quot;F&quot;_-;_-* &quot;-&quot;\ &quot;F&quot;_-;_-@_-"/>
    <numFmt numFmtId="198" formatCode="_-* #,##0\ _F_-;\-* #,##0\ _F_-;_-* &quot;-&quot;\ _F_-;_-@_-"/>
    <numFmt numFmtId="199" formatCode="_-* #,##0.00\ &quot;F&quot;_-;\-* #,##0.00\ &quot;F&quot;_-;_-* &quot;-&quot;??\ &quot;F&quot;_-;_-@_-"/>
    <numFmt numFmtId="200" formatCode="_-* #,##0.00\ _F_-;\-* #,##0.00\ _F_-;_-* &quot;-&quot;??\ _F_-;_-@_-"/>
    <numFmt numFmtId="201" formatCode="_(* #,##0.00_);_(* \(#,##0.00\);_(* &quot;-&quot;_);_(@_)"/>
    <numFmt numFmtId="202" formatCode="_(* #,##0.0_);_(* \(#,##0.0\);_(* &quot;-&quot;_);_(@_)"/>
    <numFmt numFmtId="203" formatCode="_(* #,##0_);_(* \(#,##0\);_(* &quot;-&quot;?_);_(@_)"/>
    <numFmt numFmtId="204" formatCode="0.000%"/>
  </numFmts>
  <fonts count="75">
    <font>
      <sz val="10"/>
      <name val="Arial"/>
    </font>
    <font>
      <sz val="10"/>
      <name val="Arial"/>
      <family val="2"/>
    </font>
    <font>
      <sz val="8"/>
      <name val="Verdana"/>
      <family val="2"/>
    </font>
    <font>
      <sz val="8"/>
      <name val="Arial"/>
      <family val="2"/>
    </font>
    <font>
      <u/>
      <sz val="10"/>
      <color indexed="12"/>
      <name val="Arial"/>
      <family val="2"/>
    </font>
    <font>
      <sz val="10"/>
      <name val="Arial"/>
      <family val="2"/>
    </font>
    <font>
      <sz val="10"/>
      <name val="MS Sans Serif"/>
      <family val="2"/>
    </font>
    <font>
      <sz val="10"/>
      <name val="Helv"/>
    </font>
    <font>
      <sz val="11"/>
      <name val="Times New Roman"/>
      <family val="1"/>
    </font>
    <font>
      <sz val="10"/>
      <color indexed="8"/>
      <name val="Verdana"/>
      <family val="2"/>
    </font>
    <font>
      <sz val="10"/>
      <color indexed="9"/>
      <name val="Verdana"/>
      <family val="2"/>
    </font>
    <font>
      <sz val="12"/>
      <name val="Arial"/>
      <family val="2"/>
    </font>
    <font>
      <sz val="10"/>
      <color indexed="20"/>
      <name val="Verdana"/>
      <family val="2"/>
    </font>
    <font>
      <sz val="8"/>
      <name val="Geneva"/>
    </font>
    <font>
      <sz val="10"/>
      <color indexed="12"/>
      <name val="MS Sans Serif"/>
      <family val="2"/>
    </font>
    <font>
      <sz val="10"/>
      <name val="Times New Roman"/>
      <family val="1"/>
    </font>
    <font>
      <b/>
      <sz val="12"/>
      <name val="Times New Roman"/>
      <family val="1"/>
    </font>
    <font>
      <u val="singleAccounting"/>
      <sz val="10"/>
      <name val="Arial"/>
      <family val="2"/>
    </font>
    <font>
      <b/>
      <sz val="10"/>
      <color indexed="8"/>
      <name val="Times New Roman"/>
      <family val="1"/>
    </font>
    <font>
      <b/>
      <sz val="10"/>
      <color indexed="52"/>
      <name val="Verdana"/>
      <family val="2"/>
    </font>
    <font>
      <b/>
      <sz val="10"/>
      <color indexed="9"/>
      <name val="Verdana"/>
      <family val="2"/>
    </font>
    <font>
      <sz val="10"/>
      <name val="Verdana"/>
      <family val="2"/>
    </font>
    <font>
      <sz val="8"/>
      <name val="Palatino"/>
      <family val="1"/>
    </font>
    <font>
      <sz val="12"/>
      <name val="Times New Roman"/>
      <family val="1"/>
    </font>
    <font>
      <u val="doubleAccounting"/>
      <sz val="10"/>
      <name val="Arial"/>
      <family val="2"/>
    </font>
    <font>
      <sz val="12"/>
      <color indexed="8"/>
      <name val="Times New Roman"/>
      <family val="1"/>
    </font>
    <font>
      <sz val="8"/>
      <name val="Bookman Old Style"/>
      <family val="1"/>
    </font>
    <font>
      <i/>
      <sz val="10"/>
      <color indexed="23"/>
      <name val="Verdana"/>
      <family val="2"/>
    </font>
    <font>
      <b/>
      <i/>
      <sz val="14"/>
      <name val="Tms Rmn"/>
    </font>
    <font>
      <sz val="7"/>
      <name val="Palatino"/>
      <family val="1"/>
    </font>
    <font>
      <sz val="11"/>
      <name val="Arial"/>
      <family val="2"/>
    </font>
    <font>
      <sz val="10"/>
      <color indexed="17"/>
      <name val="Verdana"/>
      <family val="2"/>
    </font>
    <font>
      <sz val="8"/>
      <name val="Arial"/>
      <family val="2"/>
    </font>
    <font>
      <sz val="6"/>
      <color indexed="16"/>
      <name val="Palatino"/>
      <family val="1"/>
    </font>
    <font>
      <b/>
      <sz val="12"/>
      <name val="Arial"/>
      <family val="2"/>
    </font>
    <font>
      <b/>
      <sz val="15"/>
      <color indexed="56"/>
      <name val="Verdana"/>
      <family val="2"/>
    </font>
    <font>
      <sz val="18"/>
      <name val="Helvetica-Black"/>
    </font>
    <font>
      <i/>
      <sz val="14"/>
      <name val="Palatino"/>
      <family val="1"/>
    </font>
    <font>
      <b/>
      <sz val="11"/>
      <color indexed="56"/>
      <name val="Verdana"/>
      <family val="2"/>
    </font>
    <font>
      <sz val="8"/>
      <color indexed="12"/>
      <name val="Arial"/>
      <family val="2"/>
    </font>
    <font>
      <sz val="10"/>
      <color indexed="52"/>
      <name val="Verdana"/>
      <family val="2"/>
    </font>
    <font>
      <sz val="10"/>
      <color indexed="60"/>
      <name val="Verdana"/>
      <family val="2"/>
    </font>
    <font>
      <strike/>
      <sz val="9"/>
      <name val="Helv"/>
    </font>
    <font>
      <sz val="10"/>
      <name val="Verdana"/>
      <family val="2"/>
    </font>
    <font>
      <b/>
      <sz val="10"/>
      <color indexed="63"/>
      <name val="Verdana"/>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8"/>
      <name val="Helv"/>
    </font>
    <font>
      <b/>
      <sz val="10"/>
      <name val="MS Sans Serif"/>
      <family val="2"/>
    </font>
    <font>
      <sz val="10"/>
      <color indexed="8"/>
      <name val="Times New Roman"/>
      <family val="1"/>
    </font>
    <font>
      <sz val="10"/>
      <name val="Helv"/>
      <charset val="204"/>
    </font>
    <font>
      <b/>
      <sz val="9"/>
      <name val="Palatino"/>
      <family val="1"/>
    </font>
    <font>
      <sz val="9"/>
      <color indexed="21"/>
      <name val="Helvetica-Black"/>
    </font>
    <font>
      <sz val="9"/>
      <name val="Helvetica-Black"/>
    </font>
    <font>
      <b/>
      <sz val="10"/>
      <name val="Times New Roman"/>
      <family val="1"/>
    </font>
    <font>
      <b/>
      <sz val="8"/>
      <name val="Times New Roman"/>
      <family val="1"/>
    </font>
    <font>
      <b/>
      <sz val="11"/>
      <name val="Times New Roman"/>
      <family val="1"/>
    </font>
    <font>
      <b/>
      <sz val="18"/>
      <color indexed="56"/>
      <name val="Cambria"/>
      <family val="2"/>
    </font>
    <font>
      <b/>
      <sz val="10"/>
      <color indexed="8"/>
      <name val="Verdana"/>
      <family val="2"/>
    </font>
    <font>
      <u/>
      <sz val="8"/>
      <name val="Helv"/>
    </font>
    <font>
      <sz val="10"/>
      <color indexed="10"/>
      <name val="Verdana"/>
      <family val="2"/>
    </font>
    <font>
      <b/>
      <u/>
      <sz val="10"/>
      <name val="Verdana"/>
      <family val="2"/>
    </font>
    <font>
      <i/>
      <sz val="10"/>
      <name val="Verdana"/>
      <family val="2"/>
    </font>
    <font>
      <b/>
      <sz val="12"/>
      <color indexed="9"/>
      <name val="Verdana"/>
      <family val="2"/>
    </font>
    <font>
      <u/>
      <sz val="10"/>
      <name val="Verdana"/>
      <family val="2"/>
    </font>
    <font>
      <b/>
      <sz val="10"/>
      <name val="Verdana"/>
      <family val="2"/>
    </font>
    <font>
      <b/>
      <i/>
      <sz val="10"/>
      <name val="Verdana"/>
      <family val="2"/>
    </font>
    <font>
      <sz val="12"/>
      <color indexed="8"/>
      <name val="Verdana"/>
      <family val="2"/>
    </font>
    <font>
      <b/>
      <sz val="12"/>
      <name val="Verdana"/>
      <family val="2"/>
    </font>
    <font>
      <b/>
      <vertAlign val="superscript"/>
      <sz val="10"/>
      <name val="Verdana"/>
      <family val="2"/>
    </font>
    <font>
      <i/>
      <vertAlign val="superscript"/>
      <sz val="10"/>
      <name val="Verdana"/>
      <family val="2"/>
    </font>
    <font>
      <vertAlign val="superscript"/>
      <sz val="10"/>
      <name val="Verdana"/>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lightGray">
        <fgColor indexed="38"/>
        <bgColor indexed="23"/>
      </patternFill>
    </fill>
    <fill>
      <patternFill patternType="mediumGray">
        <fgColor indexed="22"/>
      </patternFill>
    </fill>
    <fill>
      <patternFill patternType="solid">
        <fgColor indexed="16"/>
        <bgColor indexed="64"/>
      </patternFill>
    </fill>
    <fill>
      <patternFill patternType="solid">
        <fgColor indexed="8"/>
        <bgColor indexed="64"/>
      </patternFill>
    </fill>
    <fill>
      <patternFill patternType="solid">
        <fgColor indexed="47"/>
        <bgColor indexed="64"/>
      </patternFill>
    </fill>
    <fill>
      <patternFill patternType="solid">
        <fgColor indexed="60"/>
        <bgColor indexed="64"/>
      </patternFill>
    </fill>
    <fill>
      <patternFill patternType="solid">
        <fgColor indexed="52"/>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s>
  <borders count="58">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8"/>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right/>
      <top/>
      <bottom style="thin">
        <color indexed="8"/>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bottom/>
      <diagonal/>
    </border>
    <border>
      <left style="medium">
        <color indexed="9"/>
      </left>
      <right style="medium">
        <color indexed="9"/>
      </right>
      <top style="medium">
        <color indexed="9"/>
      </top>
      <bottom style="thick">
        <color indexed="9"/>
      </bottom>
      <diagonal/>
    </border>
    <border>
      <left style="medium">
        <color indexed="9"/>
      </left>
      <right style="medium">
        <color indexed="9"/>
      </right>
      <top style="thick">
        <color indexed="9"/>
      </top>
      <bottom style="medium">
        <color indexed="9"/>
      </bottom>
      <diagonal/>
    </border>
    <border>
      <left style="medium">
        <color indexed="9"/>
      </left>
      <right style="medium">
        <color indexed="9"/>
      </right>
      <top style="medium">
        <color indexed="9"/>
      </top>
      <bottom style="medium">
        <color indexed="9"/>
      </bottom>
      <diagonal/>
    </border>
    <border>
      <left style="thin">
        <color indexed="64"/>
      </left>
      <right style="thin">
        <color indexed="64"/>
      </right>
      <top style="hair">
        <color indexed="22"/>
      </top>
      <bottom/>
      <diagonal/>
    </border>
    <border>
      <left style="thin">
        <color indexed="64"/>
      </left>
      <right/>
      <top/>
      <bottom style="hair">
        <color indexed="22"/>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22"/>
      </bottom>
      <diagonal/>
    </border>
    <border>
      <left style="thin">
        <color indexed="64"/>
      </left>
      <right style="hair">
        <color indexed="64"/>
      </right>
      <top style="hair">
        <color indexed="22"/>
      </top>
      <bottom style="hair">
        <color indexed="22"/>
      </bottom>
      <diagonal/>
    </border>
    <border>
      <left style="hair">
        <color indexed="64"/>
      </left>
      <right style="thin">
        <color indexed="64"/>
      </right>
      <top style="hair">
        <color indexed="22"/>
      </top>
      <bottom style="hair">
        <color indexed="22"/>
      </bottom>
      <diagonal/>
    </border>
    <border>
      <left style="hair">
        <color indexed="64"/>
      </left>
      <right style="thin">
        <color indexed="64"/>
      </right>
      <top style="thin">
        <color indexed="64"/>
      </top>
      <bottom style="hair">
        <color indexed="22"/>
      </bottom>
      <diagonal/>
    </border>
    <border>
      <left style="thin">
        <color indexed="64"/>
      </left>
      <right/>
      <top style="hair">
        <color indexed="22"/>
      </top>
      <bottom style="hair">
        <color indexed="22"/>
      </bottom>
      <diagonal/>
    </border>
    <border>
      <left style="thin">
        <color indexed="64"/>
      </left>
      <right/>
      <top style="hair">
        <color indexed="2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hair">
        <color indexed="22"/>
      </bottom>
      <diagonal/>
    </border>
    <border>
      <left style="medium">
        <color indexed="64"/>
      </left>
      <right style="medium">
        <color indexed="64"/>
      </right>
      <top style="hair">
        <color indexed="22"/>
      </top>
      <bottom style="hair">
        <color indexed="2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22"/>
      </top>
      <bottom/>
      <diagonal/>
    </border>
    <border>
      <left style="medium">
        <color indexed="64"/>
      </left>
      <right style="medium">
        <color indexed="64"/>
      </right>
      <top style="thin">
        <color indexed="64"/>
      </top>
      <bottom style="hair">
        <color indexed="22"/>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22"/>
      </bottom>
      <diagonal/>
    </border>
    <border>
      <left/>
      <right style="thin">
        <color indexed="64"/>
      </right>
      <top style="thin">
        <color indexed="64"/>
      </top>
      <bottom style="hair">
        <color indexed="22"/>
      </bottom>
      <diagonal/>
    </border>
    <border>
      <left/>
      <right style="thin">
        <color indexed="64"/>
      </right>
      <top style="hair">
        <color indexed="22"/>
      </top>
      <bottom style="hair">
        <color indexed="22"/>
      </bottom>
      <diagonal/>
    </border>
    <border>
      <left/>
      <right style="thin">
        <color indexed="64"/>
      </right>
      <top style="hair">
        <color indexed="22"/>
      </top>
      <bottom/>
      <diagonal/>
    </border>
    <border>
      <left/>
      <right style="thin">
        <color indexed="64"/>
      </right>
      <top style="hair">
        <color indexed="22"/>
      </top>
      <bottom style="thin">
        <color indexed="64"/>
      </bottom>
      <diagonal/>
    </border>
    <border>
      <left style="hair">
        <color indexed="64"/>
      </left>
      <right style="thin">
        <color indexed="64"/>
      </right>
      <top style="hair">
        <color indexed="22"/>
      </top>
      <bottom style="thin">
        <color indexed="64"/>
      </bottom>
      <diagonal/>
    </border>
    <border>
      <left style="thin">
        <color indexed="64"/>
      </left>
      <right style="thin">
        <color indexed="64"/>
      </right>
      <top style="thin">
        <color indexed="64"/>
      </top>
      <bottom style="hair">
        <color theme="0" tint="-0.14996795556505021"/>
      </bottom>
      <diagonal/>
    </border>
    <border>
      <left style="thin">
        <color indexed="64"/>
      </left>
      <right style="thin">
        <color indexed="64"/>
      </right>
      <top style="hair">
        <color theme="0" tint="-0.14996795556505021"/>
      </top>
      <bottom style="hair">
        <color theme="0" tint="-0.14996795556505021"/>
      </bottom>
      <diagonal/>
    </border>
  </borders>
  <cellStyleXfs count="877">
    <xf numFmtId="0" fontId="0"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190" fontId="8" fillId="0" borderId="0" applyFont="0" applyFill="0" applyBorder="0" applyAlignment="0" applyProtection="0"/>
    <xf numFmtId="191" fontId="8" fillId="0" borderId="0" applyFont="0" applyFill="0" applyBorder="0" applyAlignment="0" applyProtection="0"/>
    <xf numFmtId="172" fontId="5" fillId="0" borderId="0">
      <alignment horizontal="left"/>
    </xf>
    <xf numFmtId="171" fontId="5" fillId="0" borderId="0">
      <alignment horizontal="left"/>
    </xf>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5" fillId="0" borderId="0" applyNumberFormat="0" applyFill="0" applyBorder="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0" borderId="0" applyFont="0" applyFill="0" applyBorder="0" applyAlignment="0" applyProtection="0">
      <alignment horizontal="right"/>
    </xf>
    <xf numFmtId="0" fontId="14" fillId="0" borderId="0"/>
    <xf numFmtId="0" fontId="15" fillId="0" borderId="0"/>
    <xf numFmtId="0" fontId="16" fillId="0" borderId="1" applyNumberFormat="0" applyFill="0" applyAlignment="0" applyProtection="0"/>
    <xf numFmtId="186" fontId="17" fillId="0" borderId="0" applyFont="0" applyFill="0" applyBorder="0" applyAlignment="0" applyProtection="0"/>
    <xf numFmtId="192" fontId="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20" borderId="2" applyNumberFormat="0" applyAlignment="0" applyProtection="0"/>
    <xf numFmtId="0" fontId="20" fillId="21" borderId="3" applyNumberFormat="0" applyAlignment="0" applyProtection="0"/>
    <xf numFmtId="43" fontId="1" fillId="0" borderId="0" applyFont="0" applyFill="0" applyBorder="0" applyAlignment="0" applyProtection="0"/>
    <xf numFmtId="177" fontId="22" fillId="0" borderId="0" applyFont="0" applyFill="0" applyBorder="0" applyAlignment="0" applyProtection="0">
      <alignment horizontal="right"/>
    </xf>
    <xf numFmtId="189" fontId="5" fillId="0" borderId="0" applyFont="0" applyFill="0" applyBorder="0" applyAlignment="0" applyProtection="0"/>
    <xf numFmtId="188" fontId="5" fillId="0" borderId="0" applyFont="0" applyFill="0" applyBorder="0" applyAlignment="0" applyProtection="0">
      <alignment horizontal="right"/>
    </xf>
    <xf numFmtId="178" fontId="22" fillId="0" borderId="0" applyFont="0" applyFill="0" applyBorder="0" applyAlignment="0" applyProtection="0">
      <alignment horizontal="right"/>
    </xf>
    <xf numFmtId="42" fontId="5" fillId="0" borderId="0">
      <alignment horizontal="right"/>
    </xf>
    <xf numFmtId="184" fontId="22" fillId="0" borderId="0" applyFont="0" applyFill="0" applyBorder="0" applyAlignment="0" applyProtection="0">
      <alignment horizontal="right"/>
    </xf>
    <xf numFmtId="179" fontId="22" fillId="0" borderId="0" applyFont="0" applyFill="0" applyBorder="0" applyAlignment="0" applyProtection="0">
      <alignment horizontal="right"/>
    </xf>
    <xf numFmtId="0" fontId="23" fillId="0" borderId="0" applyFont="0" applyFill="0" applyBorder="0" applyAlignment="0" applyProtection="0"/>
    <xf numFmtId="14" fontId="8" fillId="0" borderId="0" applyFont="0" applyFill="0" applyBorder="0" applyAlignment="0" applyProtection="0"/>
    <xf numFmtId="182" fontId="22" fillId="0" borderId="0" applyFont="0" applyFill="0" applyBorder="0" applyAlignment="0" applyProtection="0"/>
    <xf numFmtId="180" fontId="22" fillId="0" borderId="4" applyNumberFormat="0" applyFont="0" applyFill="0" applyAlignment="0" applyProtection="0"/>
    <xf numFmtId="42" fontId="24" fillId="0" borderId="0" applyFill="0" applyBorder="0" applyAlignment="0" applyProtection="0"/>
    <xf numFmtId="168" fontId="25" fillId="22" borderId="0">
      <alignment horizontal="center" vertical="center"/>
    </xf>
    <xf numFmtId="173" fontId="26" fillId="0" borderId="0" applyFont="0" applyFill="0" applyBorder="0" applyAlignment="0" applyProtection="0"/>
    <xf numFmtId="0" fontId="27" fillId="0" borderId="0" applyNumberFormat="0" applyFill="0" applyBorder="0" applyAlignment="0" applyProtection="0"/>
    <xf numFmtId="0" fontId="28" fillId="0" borderId="0"/>
    <xf numFmtId="0" fontId="29" fillId="0" borderId="0" applyFill="0" applyBorder="0" applyProtection="0">
      <alignment horizontal="left"/>
    </xf>
    <xf numFmtId="0" fontId="30" fillId="0" borderId="0">
      <alignment horizontal="left"/>
    </xf>
    <xf numFmtId="0" fontId="31" fillId="4" borderId="0" applyNumberFormat="0" applyBorder="0" applyAlignment="0" applyProtection="0"/>
    <xf numFmtId="38" fontId="32" fillId="23" borderId="0" applyNumberFormat="0" applyBorder="0" applyAlignment="0" applyProtection="0"/>
    <xf numFmtId="183" fontId="22" fillId="0" borderId="0" applyFont="0" applyFill="0" applyBorder="0" applyAlignment="0" applyProtection="0">
      <alignment horizontal="right"/>
    </xf>
    <xf numFmtId="0" fontId="33" fillId="0" borderId="0" applyProtection="0">
      <alignment horizontal="right"/>
    </xf>
    <xf numFmtId="0" fontId="34" fillId="0" borderId="5" applyNumberFormat="0" applyAlignment="0" applyProtection="0">
      <alignment horizontal="left" vertical="center"/>
    </xf>
    <xf numFmtId="0" fontId="34" fillId="0" borderId="6">
      <alignment horizontal="left" vertical="center"/>
    </xf>
    <xf numFmtId="0" fontId="35" fillId="0" borderId="7" applyNumberFormat="0" applyFill="0" applyAlignment="0" applyProtection="0"/>
    <xf numFmtId="0" fontId="36" fillId="0" borderId="0" applyProtection="0">
      <alignment horizontal="left"/>
    </xf>
    <xf numFmtId="0" fontId="37" fillId="0" borderId="0" applyProtection="0">
      <alignment horizontal="left"/>
    </xf>
    <xf numFmtId="0" fontId="38" fillId="0" borderId="0" applyNumberFormat="0" applyFill="0" applyBorder="0" applyAlignment="0" applyProtection="0"/>
    <xf numFmtId="0" fontId="4" fillId="0" borderId="0" applyNumberFormat="0" applyFill="0" applyBorder="0" applyAlignment="0" applyProtection="0">
      <alignment vertical="top"/>
      <protection locked="0"/>
    </xf>
    <xf numFmtId="0" fontId="15" fillId="0" borderId="0" applyAlignment="0">
      <protection locked="0"/>
    </xf>
    <xf numFmtId="10" fontId="32" fillId="24" borderId="8" applyNumberFormat="0" applyBorder="0" applyAlignment="0" applyProtection="0"/>
    <xf numFmtId="0" fontId="39" fillId="0" borderId="0" applyNumberFormat="0" applyFill="0" applyBorder="0" applyAlignment="0">
      <protection locked="0"/>
    </xf>
    <xf numFmtId="174" fontId="5" fillId="0" borderId="0" applyFont="0" applyFill="0" applyBorder="0" applyAlignment="0" applyProtection="0"/>
    <xf numFmtId="0" fontId="40" fillId="0" borderId="9" applyNumberFormat="0" applyFill="0" applyAlignment="0" applyProtection="0"/>
    <xf numFmtId="194" fontId="5" fillId="0" borderId="0" applyFont="0" applyFill="0" applyBorder="0" applyAlignment="0" applyProtection="0"/>
    <xf numFmtId="196" fontId="5" fillId="0" borderId="0" applyFont="0" applyFill="0" applyBorder="0" applyAlignment="0" applyProtection="0"/>
    <xf numFmtId="198" fontId="5" fillId="0" borderId="0" applyFont="0" applyFill="0" applyBorder="0" applyAlignment="0" applyProtection="0"/>
    <xf numFmtId="200" fontId="5" fillId="0" borderId="0" applyFont="0" applyFill="0" applyBorder="0" applyAlignment="0" applyProtection="0"/>
    <xf numFmtId="193" fontId="5" fillId="0" borderId="0" applyFont="0" applyFill="0" applyBorder="0" applyAlignment="0" applyProtection="0"/>
    <xf numFmtId="195" fontId="5" fillId="0" borderId="0" applyFont="0" applyFill="0" applyBorder="0" applyAlignment="0" applyProtection="0"/>
    <xf numFmtId="197" fontId="5" fillId="0" borderId="0" applyFont="0" applyFill="0" applyBorder="0" applyAlignment="0" applyProtection="0"/>
    <xf numFmtId="199" fontId="5" fillId="0" borderId="0" applyFont="0" applyFill="0" applyBorder="0" applyAlignment="0" applyProtection="0"/>
    <xf numFmtId="181" fontId="22" fillId="0" borderId="0" applyFont="0" applyFill="0" applyBorder="0" applyAlignment="0" applyProtection="0">
      <alignment horizontal="right"/>
    </xf>
    <xf numFmtId="0" fontId="41" fillId="25" borderId="0" applyNumberFormat="0" applyBorder="0" applyAlignment="0" applyProtection="0"/>
    <xf numFmtId="170" fontId="5" fillId="0" borderId="0"/>
    <xf numFmtId="0" fontId="7" fillId="0" borderId="0"/>
    <xf numFmtId="0" fontId="7" fillId="0" borderId="0"/>
    <xf numFmtId="37" fontId="42" fillId="0" borderId="10">
      <alignment horizontal="left"/>
    </xf>
    <xf numFmtId="0" fontId="43" fillId="26" borderId="11" applyNumberFormat="0" applyFont="0" applyAlignment="0" applyProtection="0"/>
    <xf numFmtId="0" fontId="44" fillId="20" borderId="12" applyNumberFormat="0" applyAlignment="0" applyProtection="0"/>
    <xf numFmtId="40" fontId="45" fillId="22" borderId="0">
      <alignment horizontal="right"/>
    </xf>
    <xf numFmtId="0" fontId="46" fillId="22" borderId="0">
      <alignment horizontal="right"/>
    </xf>
    <xf numFmtId="0" fontId="47" fillId="22" borderId="13"/>
    <xf numFmtId="0" fontId="47" fillId="0" borderId="0" applyBorder="0">
      <alignment horizontal="centerContinuous"/>
    </xf>
    <xf numFmtId="0" fontId="48" fillId="0" borderId="0" applyBorder="0">
      <alignment horizontal="centerContinuous"/>
    </xf>
    <xf numFmtId="0" fontId="23" fillId="27" borderId="0" applyNumberFormat="0" applyFont="0" applyBorder="0" applyAlignment="0"/>
    <xf numFmtId="1" fontId="49" fillId="0" borderId="0" applyProtection="0">
      <alignment horizontal="right" vertical="center"/>
    </xf>
    <xf numFmtId="9" fontId="1" fillId="0" borderId="0" applyFont="0" applyFill="0" applyBorder="0" applyAlignment="0" applyProtection="0"/>
    <xf numFmtId="164" fontId="5" fillId="0" borderId="0" applyFont="0" applyFill="0" applyBorder="0" applyAlignment="0" applyProtection="0"/>
    <xf numFmtId="10" fontId="5" fillId="0" borderId="0" applyFont="0" applyFill="0" applyBorder="0" applyAlignment="0" applyProtection="0"/>
    <xf numFmtId="8" fontId="50" fillId="0" borderId="0"/>
    <xf numFmtId="0" fontId="6" fillId="0" borderId="0" applyNumberFormat="0" applyFont="0" applyFill="0" applyBorder="0" applyAlignment="0" applyProtection="0">
      <alignment horizontal="left"/>
    </xf>
    <xf numFmtId="15" fontId="6" fillId="0" borderId="0" applyFont="0" applyFill="0" applyBorder="0" applyAlignment="0" applyProtection="0"/>
    <xf numFmtId="4" fontId="6" fillId="0" borderId="0" applyFont="0" applyFill="0" applyBorder="0" applyAlignment="0" applyProtection="0"/>
    <xf numFmtId="0" fontId="51" fillId="0" borderId="14">
      <alignment horizontal="center"/>
    </xf>
    <xf numFmtId="3" fontId="6" fillId="0" borderId="0" applyFont="0" applyFill="0" applyBorder="0" applyAlignment="0" applyProtection="0"/>
    <xf numFmtId="0" fontId="6" fillId="28" borderId="0" applyNumberFormat="0" applyFont="0" applyBorder="0" applyAlignment="0" applyProtection="0"/>
    <xf numFmtId="0" fontId="52" fillId="0" borderId="15">
      <alignment horizontal="centerContinuous"/>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protection locked="0"/>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alignment horizontal="centerContinuous"/>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176" fontId="52" fillId="0" borderId="0"/>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176" fontId="52" fillId="0" borderId="0"/>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protection locked="0"/>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176" fontId="52" fillId="0" borderId="0"/>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protection locked="0"/>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0" fontId="52" fillId="0" borderId="15">
      <alignment horizontal="centerContinuous"/>
    </xf>
    <xf numFmtId="175" fontId="8" fillId="1" borderId="0" applyNumberFormat="0" applyFont="0" applyBorder="0" applyAlignment="0" applyProtection="0"/>
    <xf numFmtId="42" fontId="17" fillId="0" borderId="0" applyFill="0" applyBorder="0" applyAlignment="0" applyProtection="0"/>
    <xf numFmtId="0" fontId="53" fillId="0" borderId="0"/>
    <xf numFmtId="0" fontId="54" fillId="0" borderId="0" applyBorder="0" applyProtection="0">
      <alignment vertical="center"/>
    </xf>
    <xf numFmtId="180" fontId="54" fillId="0" borderId="1" applyBorder="0" applyProtection="0">
      <alignment horizontal="right" vertical="center"/>
    </xf>
    <xf numFmtId="0" fontId="55" fillId="29" borderId="0" applyBorder="0" applyProtection="0">
      <alignment horizontal="centerContinuous" vertical="center"/>
    </xf>
    <xf numFmtId="0" fontId="55" fillId="30" borderId="1" applyBorder="0" applyProtection="0">
      <alignment horizontal="centerContinuous" vertical="center"/>
    </xf>
    <xf numFmtId="0" fontId="56" fillId="0" borderId="0" applyFill="0" applyBorder="0" applyProtection="0">
      <alignment horizontal="left"/>
    </xf>
    <xf numFmtId="0" fontId="29" fillId="0" borderId="16" applyFill="0" applyBorder="0" applyProtection="0">
      <alignment horizontal="left" vertical="top"/>
    </xf>
    <xf numFmtId="0" fontId="57" fillId="0" borderId="0">
      <alignment horizontal="centerContinuous"/>
    </xf>
    <xf numFmtId="0" fontId="58" fillId="0" borderId="0"/>
    <xf numFmtId="0" fontId="15" fillId="0" borderId="0" applyNumberFormat="0" applyFill="0" applyBorder="0" applyAlignment="0" applyProtection="0"/>
    <xf numFmtId="0" fontId="23" fillId="0" borderId="0" applyNumberFormat="0" applyFill="0" applyBorder="0" applyAlignment="0" applyProtection="0"/>
    <xf numFmtId="40" fontId="59" fillId="0" borderId="0"/>
    <xf numFmtId="0" fontId="60" fillId="0" borderId="0" applyNumberFormat="0" applyFill="0" applyBorder="0" applyAlignment="0" applyProtection="0"/>
    <xf numFmtId="0" fontId="61" fillId="0" borderId="17" applyNumberFormat="0" applyFill="0" applyAlignment="0" applyProtection="0"/>
    <xf numFmtId="40" fontId="50" fillId="0" borderId="0"/>
    <xf numFmtId="187" fontId="62" fillId="0" borderId="0"/>
    <xf numFmtId="0" fontId="63" fillId="0" borderId="0" applyNumberFormat="0" applyFill="0" applyBorder="0" applyAlignment="0" applyProtection="0"/>
    <xf numFmtId="185" fontId="17" fillId="0" borderId="0" applyFont="0" applyFill="0" applyBorder="0" applyAlignment="0" applyProtection="0"/>
    <xf numFmtId="0" fontId="21"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1" fillId="0" borderId="0" applyNumberFormat="0" applyFill="0" applyBorder="0" applyAlignment="0" applyProtection="0"/>
    <xf numFmtId="0" fontId="2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alignment horizontal="left"/>
    </xf>
    <xf numFmtId="171" fontId="1" fillId="0" borderId="0">
      <alignment horizontal="left"/>
    </xf>
    <xf numFmtId="0" fontId="1" fillId="0" borderId="0" applyNumberFormat="0" applyFill="0" applyBorder="0" applyAlignment="0" applyProtection="0"/>
    <xf numFmtId="189" fontId="1" fillId="0" borderId="0" applyFont="0" applyFill="0" applyBorder="0" applyAlignment="0" applyProtection="0"/>
    <xf numFmtId="42" fontId="1" fillId="0" borderId="0">
      <alignment horizontal="right"/>
    </xf>
    <xf numFmtId="38" fontId="3" fillId="23" borderId="0" applyNumberFormat="0" applyBorder="0" applyAlignment="0" applyProtection="0"/>
    <xf numFmtId="10" fontId="3" fillId="24" borderId="8" applyNumberFormat="0" applyBorder="0" applyAlignment="0" applyProtection="0"/>
    <xf numFmtId="174" fontId="1" fillId="0" borderId="0" applyFont="0" applyFill="0" applyBorder="0" applyAlignment="0" applyProtection="0"/>
    <xf numFmtId="170" fontId="1" fillId="0" borderId="0"/>
    <xf numFmtId="0" fontId="21" fillId="26" borderId="11" applyNumberFormat="0" applyFont="0" applyAlignment="0" applyProtection="0"/>
    <xf numFmtId="164" fontId="1" fillId="0" borderId="0" applyFont="0" applyFill="0" applyBorder="0" applyAlignment="0" applyProtection="0"/>
    <xf numFmtId="10" fontId="1" fillId="0" borderId="0" applyFont="0" applyFill="0" applyBorder="0" applyAlignment="0" applyProtection="0"/>
  </cellStyleXfs>
  <cellXfs count="338">
    <xf numFmtId="0" fontId="0" fillId="0" borderId="0" xfId="0"/>
    <xf numFmtId="0" fontId="2" fillId="0" borderId="0" xfId="0" applyFont="1"/>
    <xf numFmtId="0" fontId="21" fillId="0" borderId="0" xfId="0" applyFont="1"/>
    <xf numFmtId="43" fontId="21" fillId="0" borderId="0" xfId="0" applyNumberFormat="1" applyFont="1"/>
    <xf numFmtId="0" fontId="64" fillId="0" borderId="0" xfId="0" applyFont="1" applyBorder="1"/>
    <xf numFmtId="0" fontId="21" fillId="0" borderId="0" xfId="0" applyFont="1" applyBorder="1"/>
    <xf numFmtId="0" fontId="65" fillId="0" borderId="0" xfId="0" applyFont="1" applyAlignment="1">
      <alignment horizontal="right"/>
    </xf>
    <xf numFmtId="41" fontId="21" fillId="0" borderId="0" xfId="0" applyNumberFormat="1" applyFont="1"/>
    <xf numFmtId="0" fontId="21" fillId="0" borderId="18" xfId="0" applyFont="1" applyBorder="1"/>
    <xf numFmtId="0" fontId="21" fillId="0" borderId="20" xfId="0" applyFont="1" applyBorder="1"/>
    <xf numFmtId="0" fontId="65" fillId="0" borderId="21" xfId="0" applyFont="1" applyBorder="1"/>
    <xf numFmtId="0" fontId="21" fillId="0" borderId="21" xfId="0" applyFont="1" applyBorder="1"/>
    <xf numFmtId="41" fontId="21" fillId="0" borderId="18" xfId="0" applyNumberFormat="1" applyFont="1" applyBorder="1"/>
    <xf numFmtId="0" fontId="65" fillId="0" borderId="19" xfId="0" applyFont="1" applyFill="1" applyBorder="1"/>
    <xf numFmtId="41" fontId="15" fillId="0" borderId="19" xfId="0" applyNumberFormat="1" applyFont="1" applyFill="1" applyBorder="1"/>
    <xf numFmtId="41" fontId="21" fillId="0" borderId="19" xfId="0" applyNumberFormat="1" applyFont="1" applyFill="1" applyBorder="1"/>
    <xf numFmtId="43" fontId="21" fillId="0" borderId="19" xfId="0" applyNumberFormat="1" applyFont="1" applyBorder="1"/>
    <xf numFmtId="41" fontId="21" fillId="0" borderId="20" xfId="0" applyNumberFormat="1" applyFont="1" applyBorder="1"/>
    <xf numFmtId="43" fontId="21" fillId="0" borderId="19" xfId="0" applyNumberFormat="1" applyFont="1" applyFill="1" applyBorder="1" applyAlignment="1">
      <alignment horizontal="center"/>
    </xf>
    <xf numFmtId="0" fontId="70" fillId="24" borderId="24" xfId="0" applyFont="1" applyFill="1" applyBorder="1" applyAlignment="1">
      <alignment horizontal="left" vertical="top" wrapText="1" readingOrder="1"/>
    </xf>
    <xf numFmtId="0" fontId="70" fillId="22" borderId="25" xfId="0" applyFont="1" applyFill="1" applyBorder="1" applyAlignment="1">
      <alignment horizontal="left" vertical="top" wrapText="1" readingOrder="1"/>
    </xf>
    <xf numFmtId="0" fontId="70" fillId="24" borderId="25" xfId="0" applyFont="1" applyFill="1" applyBorder="1" applyAlignment="1">
      <alignment horizontal="left" vertical="top" wrapText="1" readingOrder="1"/>
    </xf>
    <xf numFmtId="0" fontId="20" fillId="32" borderId="0" xfId="0" applyFont="1" applyFill="1" applyAlignment="1">
      <alignment vertical="center"/>
    </xf>
    <xf numFmtId="41" fontId="21" fillId="0" borderId="26" xfId="0" applyNumberFormat="1" applyFont="1" applyBorder="1"/>
    <xf numFmtId="0" fontId="68" fillId="31" borderId="8" xfId="0" applyFont="1" applyFill="1" applyBorder="1" applyAlignment="1">
      <alignment vertical="center"/>
    </xf>
    <xf numFmtId="41" fontId="21" fillId="0" borderId="18" xfId="0" applyNumberFormat="1" applyFont="1" applyBorder="1" applyAlignment="1">
      <alignment horizontal="center"/>
    </xf>
    <xf numFmtId="0" fontId="21" fillId="0" borderId="19" xfId="0" applyFont="1" applyBorder="1"/>
    <xf numFmtId="41" fontId="21" fillId="0" borderId="19" xfId="0" applyNumberFormat="1" applyFont="1" applyBorder="1"/>
    <xf numFmtId="41" fontId="21" fillId="0" borderId="0" xfId="0" applyNumberFormat="1" applyFont="1" applyFill="1" applyBorder="1"/>
    <xf numFmtId="0" fontId="21" fillId="0" borderId="0" xfId="0" applyFont="1" applyFill="1"/>
    <xf numFmtId="41" fontId="21" fillId="0" borderId="27" xfId="0" applyNumberFormat="1" applyFont="1" applyBorder="1"/>
    <xf numFmtId="41" fontId="21" fillId="0" borderId="22" xfId="0" applyNumberFormat="1" applyFont="1" applyFill="1" applyBorder="1"/>
    <xf numFmtId="0" fontId="21" fillId="0" borderId="0" xfId="0" applyFont="1" applyFill="1" applyBorder="1"/>
    <xf numFmtId="41" fontId="21" fillId="0" borderId="26" xfId="0" applyNumberFormat="1" applyFont="1" applyFill="1" applyBorder="1"/>
    <xf numFmtId="164" fontId="21" fillId="0" borderId="0" xfId="0" applyNumberFormat="1" applyFont="1" applyBorder="1"/>
    <xf numFmtId="0" fontId="21" fillId="0" borderId="19" xfId="0" applyFont="1" applyFill="1" applyBorder="1"/>
    <xf numFmtId="0" fontId="21" fillId="0" borderId="20" xfId="0" applyFont="1" applyFill="1" applyBorder="1"/>
    <xf numFmtId="165" fontId="21" fillId="0" borderId="0" xfId="0" applyNumberFormat="1" applyFont="1"/>
    <xf numFmtId="165" fontId="21" fillId="22" borderId="0" xfId="0" applyNumberFormat="1" applyFont="1" applyFill="1"/>
    <xf numFmtId="0" fontId="20" fillId="22" borderId="0" xfId="0" applyFont="1" applyFill="1" applyAlignment="1">
      <alignment vertical="center"/>
    </xf>
    <xf numFmtId="0" fontId="21" fillId="0" borderId="0" xfId="0" applyFont="1" applyAlignment="1">
      <alignment horizontal="center" vertical="center" wrapText="1"/>
    </xf>
    <xf numFmtId="165" fontId="21" fillId="0" borderId="0" xfId="0" applyNumberFormat="1" applyFont="1" applyAlignment="1">
      <alignment horizontal="center" vertical="center" wrapText="1"/>
    </xf>
    <xf numFmtId="41" fontId="21" fillId="0" borderId="0" xfId="0" applyNumberFormat="1" applyFont="1" applyBorder="1" applyAlignment="1">
      <alignment horizontal="center"/>
    </xf>
    <xf numFmtId="41" fontId="21" fillId="0" borderId="30" xfId="0" applyNumberFormat="1" applyFont="1" applyBorder="1"/>
    <xf numFmtId="41" fontId="21" fillId="0" borderId="0" xfId="0" applyNumberFormat="1" applyFont="1" applyBorder="1"/>
    <xf numFmtId="166" fontId="21" fillId="0" borderId="19" xfId="0" applyNumberFormat="1" applyFont="1" applyBorder="1"/>
    <xf numFmtId="166" fontId="21" fillId="0" borderId="0" xfId="0" applyNumberFormat="1" applyFont="1"/>
    <xf numFmtId="41" fontId="21" fillId="0" borderId="21" xfId="0" applyNumberFormat="1" applyFont="1" applyBorder="1"/>
    <xf numFmtId="41" fontId="21" fillId="0" borderId="0" xfId="0" applyNumberFormat="1" applyFont="1" applyAlignment="1">
      <alignment horizontal="center" vertical="center"/>
    </xf>
    <xf numFmtId="41" fontId="21" fillId="0" borderId="0" xfId="0" applyNumberFormat="1" applyFont="1" applyBorder="1" applyAlignment="1">
      <alignment horizontal="center" vertical="center"/>
    </xf>
    <xf numFmtId="41" fontId="21" fillId="0" borderId="0" xfId="0" applyNumberFormat="1" applyFont="1" applyAlignment="1">
      <alignment vertical="center"/>
    </xf>
    <xf numFmtId="167" fontId="68" fillId="31" borderId="8" xfId="173" applyNumberFormat="1" applyFont="1" applyFill="1" applyBorder="1" applyAlignment="1">
      <alignment vertical="center"/>
    </xf>
    <xf numFmtId="41" fontId="21" fillId="0" borderId="0" xfId="0" applyNumberFormat="1" applyFont="1" applyFill="1"/>
    <xf numFmtId="164" fontId="21" fillId="0" borderId="0" xfId="0" applyNumberFormat="1" applyFont="1" applyFill="1" applyBorder="1"/>
    <xf numFmtId="164" fontId="21" fillId="0" borderId="8" xfId="0" applyNumberFormat="1" applyFont="1" applyBorder="1"/>
    <xf numFmtId="41" fontId="68" fillId="0" borderId="0" xfId="0" applyNumberFormat="1" applyFont="1" applyAlignment="1">
      <alignment horizontal="right"/>
    </xf>
    <xf numFmtId="41" fontId="21" fillId="0" borderId="31" xfId="0" applyNumberFormat="1" applyFont="1" applyFill="1" applyBorder="1"/>
    <xf numFmtId="41" fontId="21" fillId="0" borderId="34" xfId="0" applyNumberFormat="1" applyFont="1" applyBorder="1"/>
    <xf numFmtId="9" fontId="21" fillId="0" borderId="19" xfId="231" applyFont="1" applyFill="1" applyBorder="1"/>
    <xf numFmtId="41" fontId="21" fillId="0" borderId="35" xfId="0" applyNumberFormat="1" applyFont="1" applyBorder="1"/>
    <xf numFmtId="41" fontId="21" fillId="0" borderId="20" xfId="0" applyNumberFormat="1" applyFont="1" applyFill="1" applyBorder="1"/>
    <xf numFmtId="0" fontId="64" fillId="0" borderId="0" xfId="0" applyFont="1" applyFill="1"/>
    <xf numFmtId="0" fontId="21" fillId="0" borderId="21" xfId="0" applyFont="1" applyFill="1" applyBorder="1"/>
    <xf numFmtId="0" fontId="68" fillId="0" borderId="0" xfId="0" applyFont="1" applyFill="1"/>
    <xf numFmtId="0" fontId="68" fillId="0" borderId="20" xfId="0" applyFont="1" applyFill="1" applyBorder="1"/>
    <xf numFmtId="41" fontId="68" fillId="0" borderId="20" xfId="0" applyNumberFormat="1" applyFont="1" applyFill="1" applyBorder="1"/>
    <xf numFmtId="41" fontId="21" fillId="0" borderId="21" xfId="0" applyNumberFormat="1" applyFont="1" applyFill="1" applyBorder="1"/>
    <xf numFmtId="41" fontId="67" fillId="0" borderId="0" xfId="0" applyNumberFormat="1" applyFont="1"/>
    <xf numFmtId="41" fontId="21" fillId="0" borderId="0" xfId="0" applyNumberFormat="1" applyFont="1" applyBorder="1" applyAlignment="1">
      <alignment vertical="center"/>
    </xf>
    <xf numFmtId="41" fontId="21" fillId="33" borderId="36" xfId="0" applyNumberFormat="1" applyFont="1" applyFill="1" applyBorder="1" applyAlignment="1">
      <alignment horizontal="center" vertical="center"/>
    </xf>
    <xf numFmtId="9" fontId="21" fillId="0" borderId="18" xfId="0" applyNumberFormat="1" applyFont="1" applyBorder="1"/>
    <xf numFmtId="9" fontId="21" fillId="0" borderId="0" xfId="0" applyNumberFormat="1" applyFont="1" applyBorder="1"/>
    <xf numFmtId="164" fontId="21" fillId="0" borderId="26" xfId="0" applyNumberFormat="1" applyFont="1" applyBorder="1"/>
    <xf numFmtId="41" fontId="21" fillId="0" borderId="8" xfId="0" applyNumberFormat="1" applyFont="1" applyBorder="1"/>
    <xf numFmtId="164" fontId="21" fillId="0" borderId="19" xfId="0" applyNumberFormat="1" applyFont="1" applyBorder="1"/>
    <xf numFmtId="41" fontId="21" fillId="0" borderId="19" xfId="0" quotePrefix="1" applyNumberFormat="1" applyFont="1" applyBorder="1"/>
    <xf numFmtId="41" fontId="64" fillId="0" borderId="0" xfId="0" applyNumberFormat="1" applyFont="1" applyFill="1"/>
    <xf numFmtId="41" fontId="21" fillId="0" borderId="18" xfId="0" applyNumberFormat="1" applyFont="1" applyFill="1" applyBorder="1"/>
    <xf numFmtId="41" fontId="68" fillId="33" borderId="8" xfId="0" applyNumberFormat="1" applyFont="1" applyFill="1" applyBorder="1" applyAlignment="1">
      <alignment vertical="center"/>
    </xf>
    <xf numFmtId="0" fontId="68" fillId="0" borderId="19" xfId="0" applyFont="1" applyFill="1" applyBorder="1" applyAlignment="1">
      <alignment wrapText="1"/>
    </xf>
    <xf numFmtId="0" fontId="21" fillId="0" borderId="19" xfId="0" applyFont="1" applyFill="1" applyBorder="1" applyAlignment="1">
      <alignment wrapText="1"/>
    </xf>
    <xf numFmtId="0" fontId="21" fillId="0" borderId="26" xfId="0" applyFont="1" applyFill="1" applyBorder="1" applyAlignment="1">
      <alignment wrapText="1"/>
    </xf>
    <xf numFmtId="0" fontId="68" fillId="0" borderId="19" xfId="0" applyFont="1" applyFill="1" applyBorder="1"/>
    <xf numFmtId="0" fontId="21" fillId="0" borderId="19" xfId="0" applyFont="1" applyFill="1" applyBorder="1" applyAlignment="1"/>
    <xf numFmtId="0" fontId="21" fillId="0" borderId="26" xfId="0" applyFont="1" applyFill="1" applyBorder="1" applyAlignment="1"/>
    <xf numFmtId="0" fontId="21" fillId="0" borderId="21" xfId="0" applyFont="1" applyFill="1" applyBorder="1" applyAlignment="1"/>
    <xf numFmtId="0" fontId="21" fillId="0" borderId="26" xfId="0" applyFont="1" applyFill="1" applyBorder="1"/>
    <xf numFmtId="0" fontId="68" fillId="33" borderId="8" xfId="0" applyFont="1" applyFill="1" applyBorder="1" applyAlignment="1">
      <alignment vertical="center"/>
    </xf>
    <xf numFmtId="41" fontId="21" fillId="0" borderId="0" xfId="0" applyNumberFormat="1" applyFont="1" applyFill="1" applyAlignment="1">
      <alignment vertical="center"/>
    </xf>
    <xf numFmtId="0" fontId="21" fillId="0" borderId="18" xfId="0" applyFont="1" applyFill="1" applyBorder="1"/>
    <xf numFmtId="0" fontId="21" fillId="0" borderId="19" xfId="0" applyFont="1" applyFill="1" applyBorder="1" applyAlignment="1">
      <alignment horizontal="left" indent="2"/>
    </xf>
    <xf numFmtId="0" fontId="68" fillId="34" borderId="8" xfId="0" applyFont="1" applyFill="1" applyBorder="1" applyAlignment="1">
      <alignment vertical="center"/>
    </xf>
    <xf numFmtId="0" fontId="68" fillId="34" borderId="8" xfId="0" applyFont="1" applyFill="1" applyBorder="1" applyAlignment="1">
      <alignment horizontal="center" vertical="center"/>
    </xf>
    <xf numFmtId="0" fontId="68" fillId="34" borderId="8" xfId="0" applyFont="1" applyFill="1" applyBorder="1" applyAlignment="1">
      <alignment horizontal="center" vertical="center" wrapText="1"/>
    </xf>
    <xf numFmtId="0" fontId="68" fillId="34" borderId="28" xfId="0" applyFont="1" applyFill="1" applyBorder="1" applyAlignment="1">
      <alignment vertical="center"/>
    </xf>
    <xf numFmtId="0" fontId="68" fillId="34" borderId="8" xfId="0" applyFont="1" applyFill="1" applyBorder="1" applyAlignment="1">
      <alignment vertical="center" wrapText="1"/>
    </xf>
    <xf numFmtId="0" fontId="4" fillId="24" borderId="25" xfId="202" applyFill="1" applyBorder="1" applyAlignment="1" applyProtection="1">
      <alignment horizontal="center" vertical="top" wrapText="1" readingOrder="1"/>
    </xf>
    <xf numFmtId="0" fontId="4" fillId="22" borderId="25" xfId="202" applyFill="1" applyBorder="1" applyAlignment="1" applyProtection="1">
      <alignment horizontal="center" vertical="top" wrapText="1" readingOrder="1"/>
    </xf>
    <xf numFmtId="0" fontId="4" fillId="35" borderId="8" xfId="202" applyFill="1" applyBorder="1" applyAlignment="1" applyProtection="1">
      <alignment horizontal="center" vertical="center"/>
    </xf>
    <xf numFmtId="167" fontId="21" fillId="0" borderId="19" xfId="173" applyNumberFormat="1" applyFont="1" applyFill="1" applyBorder="1" applyAlignment="1">
      <alignment horizontal="center"/>
    </xf>
    <xf numFmtId="164" fontId="21" fillId="36" borderId="19" xfId="0" applyNumberFormat="1" applyFont="1" applyFill="1" applyBorder="1"/>
    <xf numFmtId="164" fontId="21" fillId="36" borderId="0" xfId="0" applyNumberFormat="1" applyFont="1" applyFill="1" applyBorder="1"/>
    <xf numFmtId="9" fontId="21" fillId="36" borderId="0" xfId="0" applyNumberFormat="1" applyFont="1" applyFill="1" applyBorder="1"/>
    <xf numFmtId="167" fontId="21" fillId="36" borderId="19" xfId="173" applyNumberFormat="1" applyFont="1" applyFill="1" applyBorder="1"/>
    <xf numFmtId="41" fontId="2" fillId="0" borderId="0" xfId="0" applyNumberFormat="1" applyFont="1"/>
    <xf numFmtId="0" fontId="21" fillId="0" borderId="0" xfId="0" applyFont="1" applyBorder="1" applyAlignment="1">
      <alignment horizontal="center" vertical="center"/>
    </xf>
    <xf numFmtId="41" fontId="21" fillId="0" borderId="16" xfId="0" applyNumberFormat="1" applyFont="1" applyBorder="1"/>
    <xf numFmtId="164" fontId="21" fillId="0" borderId="13" xfId="0" applyNumberFormat="1" applyFont="1" applyBorder="1"/>
    <xf numFmtId="41" fontId="21" fillId="0" borderId="39" xfId="0" applyNumberFormat="1" applyFont="1" applyBorder="1"/>
    <xf numFmtId="164" fontId="21" fillId="0" borderId="40" xfId="0" applyNumberFormat="1" applyFont="1" applyBorder="1"/>
    <xf numFmtId="41" fontId="68" fillId="0" borderId="0" xfId="0" applyNumberFormat="1" applyFont="1" applyBorder="1"/>
    <xf numFmtId="43" fontId="21" fillId="0" borderId="19" xfId="0" applyNumberFormat="1" applyFont="1" applyFill="1" applyBorder="1"/>
    <xf numFmtId="167" fontId="21" fillId="0" borderId="19" xfId="0" applyNumberFormat="1" applyFont="1" applyFill="1" applyBorder="1"/>
    <xf numFmtId="41" fontId="21" fillId="0" borderId="0" xfId="849" applyNumberFormat="1"/>
    <xf numFmtId="41" fontId="21" fillId="0" borderId="41" xfId="849" applyNumberFormat="1" applyBorder="1"/>
    <xf numFmtId="41" fontId="21" fillId="0" borderId="42" xfId="849" applyNumberFormat="1" applyBorder="1"/>
    <xf numFmtId="41" fontId="21" fillId="0" borderId="44" xfId="849" applyNumberFormat="1" applyBorder="1"/>
    <xf numFmtId="41" fontId="64" fillId="0" borderId="0" xfId="849" applyNumberFormat="1" applyFont="1"/>
    <xf numFmtId="41" fontId="0" fillId="0" borderId="0" xfId="0" applyNumberFormat="1"/>
    <xf numFmtId="41" fontId="68" fillId="0" borderId="0" xfId="849" applyNumberFormat="1" applyFont="1" applyAlignment="1">
      <alignment horizontal="right"/>
    </xf>
    <xf numFmtId="41" fontId="21" fillId="0" borderId="43" xfId="849" applyNumberFormat="1" applyBorder="1"/>
    <xf numFmtId="41" fontId="21" fillId="0" borderId="45" xfId="849" applyNumberFormat="1" applyBorder="1"/>
    <xf numFmtId="41" fontId="21" fillId="0" borderId="28" xfId="0" applyNumberFormat="1" applyFont="1" applyBorder="1"/>
    <xf numFmtId="164" fontId="21" fillId="0" borderId="38" xfId="0" applyNumberFormat="1" applyFont="1" applyBorder="1"/>
    <xf numFmtId="41" fontId="21" fillId="0" borderId="0" xfId="0" applyNumberFormat="1" applyFont="1" applyFill="1" applyAlignment="1">
      <alignment horizontal="center" wrapText="1"/>
    </xf>
    <xf numFmtId="41" fontId="21" fillId="0" borderId="8" xfId="0" applyNumberFormat="1" applyFont="1" applyFill="1" applyBorder="1"/>
    <xf numFmtId="0" fontId="68" fillId="0" borderId="8" xfId="0" applyFont="1" applyFill="1" applyBorder="1"/>
    <xf numFmtId="41" fontId="21" fillId="0" borderId="47" xfId="0" applyNumberFormat="1" applyFont="1" applyBorder="1"/>
    <xf numFmtId="164" fontId="21" fillId="0" borderId="6" xfId="0" applyNumberFormat="1" applyFont="1" applyBorder="1"/>
    <xf numFmtId="164" fontId="21" fillId="36" borderId="22" xfId="0" applyNumberFormat="1" applyFont="1" applyFill="1" applyBorder="1"/>
    <xf numFmtId="41" fontId="21" fillId="0" borderId="22" xfId="0" applyNumberFormat="1" applyFont="1" applyBorder="1"/>
    <xf numFmtId="167" fontId="21" fillId="0" borderId="20" xfId="173" applyNumberFormat="1" applyFont="1" applyFill="1" applyBorder="1" applyAlignment="1">
      <alignment horizontal="center"/>
    </xf>
    <xf numFmtId="41" fontId="21" fillId="0" borderId="34" xfId="0" applyNumberFormat="1" applyFont="1" applyFill="1" applyBorder="1"/>
    <xf numFmtId="9" fontId="21" fillId="0" borderId="34" xfId="231" applyFont="1" applyFill="1" applyBorder="1"/>
    <xf numFmtId="0" fontId="21" fillId="0" borderId="19" xfId="0" applyFont="1" applyBorder="1" applyAlignment="1">
      <alignment wrapText="1"/>
    </xf>
    <xf numFmtId="41" fontId="21" fillId="36" borderId="0" xfId="0" applyNumberFormat="1" applyFont="1" applyFill="1"/>
    <xf numFmtId="164" fontId="21" fillId="0" borderId="19" xfId="849" applyNumberFormat="1" applyFill="1" applyBorder="1"/>
    <xf numFmtId="166" fontId="21" fillId="0" borderId="26" xfId="0" applyNumberFormat="1" applyFont="1" applyBorder="1"/>
    <xf numFmtId="169" fontId="21" fillId="0" borderId="19" xfId="0" applyNumberFormat="1" applyFont="1" applyBorder="1"/>
    <xf numFmtId="169" fontId="21" fillId="0" borderId="0" xfId="0" applyNumberFormat="1" applyFont="1"/>
    <xf numFmtId="169" fontId="21" fillId="0" borderId="26" xfId="0" applyNumberFormat="1" applyFont="1" applyBorder="1"/>
    <xf numFmtId="0" fontId="4" fillId="0" borderId="0" xfId="202" applyFill="1" applyBorder="1" applyAlignment="1" applyProtection="1">
      <alignment horizontal="center" vertical="center"/>
    </xf>
    <xf numFmtId="0" fontId="67" fillId="0" borderId="19" xfId="0" applyFont="1" applyFill="1" applyBorder="1"/>
    <xf numFmtId="167" fontId="21" fillId="0" borderId="19" xfId="0" applyNumberFormat="1" applyFont="1" applyFill="1" applyBorder="1" applyAlignment="1">
      <alignment horizontal="center"/>
    </xf>
    <xf numFmtId="43" fontId="21" fillId="0" borderId="0" xfId="173" applyFont="1" applyFill="1"/>
    <xf numFmtId="0" fontId="69" fillId="0" borderId="0" xfId="0" quotePrefix="1" applyFont="1" applyFill="1" applyBorder="1" applyAlignment="1">
      <alignment horizontal="left" vertical="top"/>
    </xf>
    <xf numFmtId="0" fontId="21" fillId="0" borderId="0" xfId="0" applyFont="1" applyFill="1" applyAlignment="1"/>
    <xf numFmtId="0" fontId="65" fillId="0" borderId="0" xfId="0" quotePrefix="1" applyFont="1" applyFill="1" applyBorder="1" applyAlignment="1">
      <alignment horizontal="left" vertical="top"/>
    </xf>
    <xf numFmtId="0" fontId="65" fillId="0" borderId="0" xfId="0" applyFont="1" applyFill="1"/>
    <xf numFmtId="167" fontId="15" fillId="0" borderId="19" xfId="0" applyNumberFormat="1" applyFont="1" applyFill="1" applyBorder="1"/>
    <xf numFmtId="0" fontId="65" fillId="0" borderId="0" xfId="0" applyFont="1" applyAlignment="1">
      <alignment horizontal="left" vertical="top"/>
    </xf>
    <xf numFmtId="0" fontId="21" fillId="0" borderId="48" xfId="0" applyFont="1" applyBorder="1" applyAlignment="1">
      <alignment horizontal="center" vertical="center"/>
    </xf>
    <xf numFmtId="167" fontId="21" fillId="36" borderId="20" xfId="173" applyNumberFormat="1" applyFont="1" applyFill="1" applyBorder="1"/>
    <xf numFmtId="164" fontId="21" fillId="0" borderId="1" xfId="0" applyNumberFormat="1" applyFont="1" applyBorder="1"/>
    <xf numFmtId="204" fontId="21" fillId="0" borderId="0" xfId="0" applyNumberFormat="1" applyFont="1" applyBorder="1"/>
    <xf numFmtId="0" fontId="71" fillId="31" borderId="23" xfId="0" applyFont="1" applyFill="1" applyBorder="1" applyAlignment="1">
      <alignment horizontal="left" vertical="top" wrapText="1" readingOrder="1"/>
    </xf>
    <xf numFmtId="0" fontId="71" fillId="31" borderId="23" xfId="0" applyFont="1" applyFill="1" applyBorder="1" applyAlignment="1">
      <alignment horizontal="center" vertical="center" wrapText="1" readingOrder="1"/>
    </xf>
    <xf numFmtId="10" fontId="21" fillId="0" borderId="38" xfId="0" applyNumberFormat="1" applyFont="1" applyBorder="1"/>
    <xf numFmtId="167" fontId="21" fillId="0" borderId="19" xfId="173" applyNumberFormat="1" applyFont="1" applyFill="1" applyBorder="1"/>
    <xf numFmtId="10" fontId="21" fillId="0" borderId="6" xfId="0" applyNumberFormat="1" applyFont="1" applyBorder="1"/>
    <xf numFmtId="0" fontId="21" fillId="0" borderId="0" xfId="0" applyFont="1" applyProtection="1">
      <protection locked="0"/>
    </xf>
    <xf numFmtId="0" fontId="20" fillId="32" borderId="0" xfId="0" applyFont="1" applyFill="1" applyAlignment="1" applyProtection="1">
      <alignment vertical="center"/>
      <protection locked="0"/>
    </xf>
    <xf numFmtId="0" fontId="68" fillId="34" borderId="8" xfId="0" applyFont="1" applyFill="1" applyBorder="1" applyAlignment="1" applyProtection="1">
      <alignment horizontal="center" vertical="center"/>
      <protection locked="0"/>
    </xf>
    <xf numFmtId="41" fontId="21" fillId="0" borderId="18" xfId="0" applyNumberFormat="1" applyFont="1" applyBorder="1" applyProtection="1">
      <protection locked="0"/>
    </xf>
    <xf numFmtId="41" fontId="68" fillId="31" borderId="8" xfId="0" applyNumberFormat="1" applyFont="1" applyFill="1" applyBorder="1" applyAlignment="1" applyProtection="1">
      <alignment vertical="center"/>
      <protection locked="0"/>
    </xf>
    <xf numFmtId="41" fontId="21" fillId="0" borderId="18" xfId="0" applyNumberFormat="1" applyFont="1" applyBorder="1" applyAlignment="1" applyProtection="1">
      <alignment horizontal="center"/>
      <protection locked="0"/>
    </xf>
    <xf numFmtId="41" fontId="68" fillId="0" borderId="19" xfId="0" applyNumberFormat="1" applyFont="1" applyBorder="1" applyProtection="1">
      <protection locked="0"/>
    </xf>
    <xf numFmtId="41" fontId="21" fillId="0" borderId="0" xfId="0" applyNumberFormat="1" applyFont="1" applyProtection="1">
      <protection locked="0"/>
    </xf>
    <xf numFmtId="41" fontId="21" fillId="0" borderId="19" xfId="0" applyNumberFormat="1" applyFont="1" applyBorder="1" applyProtection="1">
      <protection locked="0"/>
    </xf>
    <xf numFmtId="41" fontId="21" fillId="0" borderId="26" xfId="0" applyNumberFormat="1" applyFont="1" applyBorder="1" applyProtection="1">
      <protection locked="0"/>
    </xf>
    <xf numFmtId="41" fontId="68" fillId="0" borderId="18" xfId="0" applyNumberFormat="1" applyFont="1" applyBorder="1" applyProtection="1">
      <protection locked="0"/>
    </xf>
    <xf numFmtId="202" fontId="68" fillId="0" borderId="0" xfId="0" applyNumberFormat="1" applyFont="1" applyFill="1" applyBorder="1" applyProtection="1">
      <protection locked="0"/>
    </xf>
    <xf numFmtId="0" fontId="21" fillId="0" borderId="0" xfId="0" applyFont="1" applyFill="1" applyProtection="1">
      <protection locked="0"/>
    </xf>
    <xf numFmtId="0" fontId="21" fillId="0" borderId="0" xfId="0" applyFont="1" applyFill="1" applyBorder="1" applyProtection="1">
      <protection locked="0"/>
    </xf>
    <xf numFmtId="164" fontId="21" fillId="0" borderId="8" xfId="0" applyNumberFormat="1" applyFont="1" applyBorder="1" applyProtection="1">
      <protection locked="0"/>
    </xf>
    <xf numFmtId="41" fontId="21" fillId="0" borderId="0" xfId="0" applyNumberFormat="1" applyFont="1" applyFill="1" applyProtection="1">
      <protection locked="0"/>
    </xf>
    <xf numFmtId="0" fontId="68" fillId="34" borderId="8" xfId="0" applyFont="1" applyFill="1" applyBorder="1" applyAlignment="1" applyProtection="1">
      <alignment horizontal="center" vertical="center" wrapText="1"/>
      <protection locked="0"/>
    </xf>
    <xf numFmtId="41" fontId="21" fillId="0" borderId="18" xfId="0" applyNumberFormat="1" applyFont="1" applyFill="1" applyBorder="1" applyProtection="1">
      <protection locked="0"/>
    </xf>
    <xf numFmtId="41" fontId="21" fillId="0" borderId="19" xfId="0" applyNumberFormat="1" applyFont="1" applyFill="1" applyBorder="1" applyProtection="1">
      <protection locked="0"/>
    </xf>
    <xf numFmtId="41" fontId="21" fillId="0" borderId="26" xfId="0" applyNumberFormat="1" applyFont="1" applyFill="1" applyBorder="1" applyProtection="1">
      <protection locked="0"/>
    </xf>
    <xf numFmtId="41" fontId="21" fillId="0" borderId="21" xfId="0" applyNumberFormat="1" applyFont="1" applyFill="1" applyBorder="1" applyProtection="1">
      <protection locked="0"/>
    </xf>
    <xf numFmtId="41" fontId="21" fillId="0" borderId="20" xfId="0" applyNumberFormat="1" applyFont="1" applyFill="1" applyBorder="1" applyProtection="1">
      <protection locked="0"/>
    </xf>
    <xf numFmtId="41" fontId="68" fillId="33" borderId="8" xfId="0" applyNumberFormat="1" applyFont="1" applyFill="1" applyBorder="1" applyAlignment="1" applyProtection="1">
      <alignment vertical="center"/>
      <protection locked="0"/>
    </xf>
    <xf numFmtId="41" fontId="21" fillId="0" borderId="8" xfId="0" applyNumberFormat="1" applyFont="1" applyFill="1" applyBorder="1" applyProtection="1">
      <protection locked="0"/>
    </xf>
    <xf numFmtId="41" fontId="21" fillId="0" borderId="22" xfId="0" applyNumberFormat="1" applyFont="1" applyFill="1" applyBorder="1" applyProtection="1">
      <protection locked="0"/>
    </xf>
    <xf numFmtId="43" fontId="21" fillId="0" borderId="19" xfId="0" applyNumberFormat="1" applyFont="1" applyFill="1" applyBorder="1" applyAlignment="1" applyProtection="1">
      <alignment horizontal="center"/>
      <protection locked="0"/>
    </xf>
    <xf numFmtId="0" fontId="21" fillId="0" borderId="20" xfId="0" applyFont="1" applyBorder="1" applyProtection="1">
      <protection locked="0"/>
    </xf>
    <xf numFmtId="0" fontId="21" fillId="0" borderId="18" xfId="0" applyFont="1" applyBorder="1" applyProtection="1">
      <protection locked="0"/>
    </xf>
    <xf numFmtId="0" fontId="21" fillId="0" borderId="21" xfId="0" applyFont="1" applyBorder="1" applyProtection="1">
      <protection locked="0"/>
    </xf>
    <xf numFmtId="167" fontId="21" fillId="0" borderId="19" xfId="0" applyNumberFormat="1" applyFont="1" applyFill="1" applyBorder="1" applyAlignment="1" applyProtection="1">
      <alignment horizontal="center"/>
      <protection locked="0"/>
    </xf>
    <xf numFmtId="167" fontId="21" fillId="0" borderId="19" xfId="173" applyNumberFormat="1" applyFont="1" applyFill="1" applyBorder="1" applyAlignment="1" applyProtection="1">
      <alignment horizontal="center"/>
      <protection locked="0"/>
    </xf>
    <xf numFmtId="167" fontId="15" fillId="0" borderId="19" xfId="0" applyNumberFormat="1" applyFont="1" applyFill="1" applyBorder="1" applyProtection="1">
      <protection locked="0"/>
    </xf>
    <xf numFmtId="167" fontId="21" fillId="0" borderId="20" xfId="173" applyNumberFormat="1" applyFont="1" applyFill="1" applyBorder="1" applyAlignment="1" applyProtection="1">
      <alignment horizontal="center"/>
      <protection locked="0"/>
    </xf>
    <xf numFmtId="167" fontId="21" fillId="0" borderId="19" xfId="0" applyNumberFormat="1" applyFont="1" applyFill="1" applyBorder="1" applyProtection="1">
      <protection locked="0"/>
    </xf>
    <xf numFmtId="169" fontId="21" fillId="0" borderId="19" xfId="0" applyNumberFormat="1" applyFont="1" applyBorder="1" applyProtection="1">
      <protection locked="0"/>
    </xf>
    <xf numFmtId="169" fontId="21" fillId="0" borderId="26" xfId="0" applyNumberFormat="1" applyFont="1" applyBorder="1" applyProtection="1">
      <protection locked="0"/>
    </xf>
    <xf numFmtId="41" fontId="21" fillId="0" borderId="30" xfId="0" applyNumberFormat="1" applyFont="1" applyBorder="1" applyProtection="1">
      <protection locked="0"/>
    </xf>
    <xf numFmtId="41" fontId="21" fillId="0" borderId="21" xfId="0" applyNumberFormat="1" applyFont="1" applyBorder="1" applyProtection="1">
      <protection locked="0"/>
    </xf>
    <xf numFmtId="41" fontId="21" fillId="0" borderId="33" xfId="0" applyNumberFormat="1" applyFont="1" applyBorder="1" applyProtection="1">
      <protection locked="0"/>
    </xf>
    <xf numFmtId="41" fontId="21" fillId="0" borderId="32" xfId="0" applyNumberFormat="1" applyFont="1" applyBorder="1" applyProtection="1">
      <protection locked="0"/>
    </xf>
    <xf numFmtId="167" fontId="68" fillId="31" borderId="8" xfId="173" applyNumberFormat="1" applyFont="1" applyFill="1" applyBorder="1" applyAlignment="1" applyProtection="1">
      <alignment vertical="center"/>
      <protection locked="0"/>
    </xf>
    <xf numFmtId="9" fontId="21" fillId="0" borderId="19" xfId="231" applyFont="1" applyFill="1" applyBorder="1" applyProtection="1">
      <protection locked="0"/>
    </xf>
    <xf numFmtId="41" fontId="68" fillId="0" borderId="20" xfId="0" applyNumberFormat="1" applyFont="1" applyFill="1" applyBorder="1" applyProtection="1">
      <protection locked="0"/>
    </xf>
    <xf numFmtId="41" fontId="21" fillId="0" borderId="0" xfId="0" applyNumberFormat="1" applyFont="1" applyFill="1" applyBorder="1" applyProtection="1">
      <protection locked="0"/>
    </xf>
    <xf numFmtId="0" fontId="68" fillId="0" borderId="0" xfId="0" applyFont="1" applyFill="1" applyProtection="1">
      <protection locked="0"/>
    </xf>
    <xf numFmtId="164" fontId="21" fillId="36" borderId="19" xfId="0" applyNumberFormat="1" applyFont="1" applyFill="1" applyBorder="1" applyProtection="1">
      <protection locked="0"/>
    </xf>
    <xf numFmtId="164" fontId="21" fillId="36" borderId="22" xfId="0" applyNumberFormat="1" applyFont="1" applyFill="1" applyBorder="1" applyProtection="1">
      <protection locked="0"/>
    </xf>
    <xf numFmtId="9" fontId="21" fillId="0" borderId="18" xfId="0" applyNumberFormat="1" applyFont="1" applyBorder="1" applyProtection="1">
      <protection locked="0"/>
    </xf>
    <xf numFmtId="164" fontId="21" fillId="0" borderId="19" xfId="849" applyNumberFormat="1" applyFill="1" applyBorder="1" applyProtection="1">
      <protection locked="0"/>
    </xf>
    <xf numFmtId="164" fontId="21" fillId="0" borderId="19" xfId="0" applyNumberFormat="1" applyFont="1" applyBorder="1" applyProtection="1">
      <protection locked="0"/>
    </xf>
    <xf numFmtId="164" fontId="21" fillId="0" borderId="26" xfId="0" applyNumberFormat="1" applyFont="1" applyBorder="1" applyProtection="1">
      <protection locked="0"/>
    </xf>
    <xf numFmtId="164" fontId="21" fillId="0" borderId="8" xfId="0" applyNumberFormat="1" applyFont="1" applyBorder="1" applyProtection="1"/>
    <xf numFmtId="41" fontId="21" fillId="0" borderId="0" xfId="0" applyNumberFormat="1" applyFont="1" applyBorder="1" applyAlignment="1" applyProtection="1">
      <alignment vertical="center"/>
      <protection locked="0"/>
    </xf>
    <xf numFmtId="41" fontId="21" fillId="0" borderId="0" xfId="0" applyNumberFormat="1" applyFont="1" applyAlignment="1" applyProtection="1">
      <alignment horizontal="center" vertical="center"/>
      <protection locked="0"/>
    </xf>
    <xf numFmtId="41" fontId="21" fillId="0" borderId="19" xfId="0" applyNumberFormat="1" applyFont="1" applyFill="1" applyBorder="1" applyProtection="1"/>
    <xf numFmtId="41" fontId="21" fillId="0" borderId="26" xfId="0" applyNumberFormat="1" applyFont="1" applyFill="1" applyBorder="1" applyProtection="1"/>
    <xf numFmtId="41" fontId="21" fillId="0" borderId="20" xfId="0" applyNumberFormat="1" applyFont="1" applyFill="1" applyBorder="1" applyProtection="1"/>
    <xf numFmtId="41" fontId="21" fillId="0" borderId="18" xfId="0" applyNumberFormat="1" applyFont="1" applyFill="1" applyBorder="1" applyProtection="1"/>
    <xf numFmtId="41" fontId="21" fillId="0" borderId="22" xfId="0" applyNumberFormat="1" applyFont="1" applyFill="1" applyBorder="1" applyProtection="1"/>
    <xf numFmtId="0" fontId="21" fillId="0" borderId="0" xfId="0" applyFont="1" applyProtection="1"/>
    <xf numFmtId="0" fontId="0" fillId="0" borderId="0" xfId="0" applyProtection="1"/>
    <xf numFmtId="0" fontId="67" fillId="0" borderId="0" xfId="0" applyFont="1" applyProtection="1"/>
    <xf numFmtId="0" fontId="20" fillId="32" borderId="0" xfId="0" applyFont="1" applyFill="1" applyAlignment="1" applyProtection="1">
      <alignment vertical="center"/>
    </xf>
    <xf numFmtId="0" fontId="64" fillId="0" borderId="0" xfId="0" applyFont="1" applyAlignment="1" applyProtection="1">
      <alignment vertical="center"/>
    </xf>
    <xf numFmtId="0" fontId="68" fillId="34" borderId="8" xfId="0" applyFont="1" applyFill="1" applyBorder="1" applyAlignment="1" applyProtection="1">
      <alignment vertical="center"/>
    </xf>
    <xf numFmtId="0" fontId="68" fillId="0" borderId="0" xfId="0" applyFont="1" applyAlignment="1" applyProtection="1">
      <alignment vertical="center"/>
    </xf>
    <xf numFmtId="0" fontId="68" fillId="34" borderId="8" xfId="0" applyFont="1" applyFill="1" applyBorder="1" applyAlignment="1" applyProtection="1">
      <alignment horizontal="center" vertical="center"/>
    </xf>
    <xf numFmtId="0" fontId="21" fillId="0" borderId="18" xfId="0" applyFont="1" applyBorder="1" applyProtection="1"/>
    <xf numFmtId="41" fontId="21" fillId="0" borderId="18" xfId="0" applyNumberFormat="1" applyFont="1" applyBorder="1" applyProtection="1"/>
    <xf numFmtId="0" fontId="21" fillId="0" borderId="26" xfId="0" applyFont="1" applyBorder="1" applyProtection="1"/>
    <xf numFmtId="41" fontId="21" fillId="0" borderId="26" xfId="0" applyNumberFormat="1" applyFont="1" applyBorder="1" applyProtection="1"/>
    <xf numFmtId="0" fontId="68" fillId="31" borderId="8" xfId="0" applyFont="1" applyFill="1" applyBorder="1" applyAlignment="1" applyProtection="1">
      <alignment vertical="center"/>
    </xf>
    <xf numFmtId="0" fontId="21" fillId="0" borderId="0" xfId="0" applyFont="1" applyAlignment="1" applyProtection="1">
      <alignment vertical="center"/>
    </xf>
    <xf numFmtId="41" fontId="68" fillId="31" borderId="8" xfId="0" applyNumberFormat="1" applyFont="1" applyFill="1" applyBorder="1" applyAlignment="1" applyProtection="1">
      <alignment vertical="center"/>
    </xf>
    <xf numFmtId="41" fontId="21" fillId="0" borderId="18" xfId="0" applyNumberFormat="1" applyFont="1" applyBorder="1" applyAlignment="1" applyProtection="1">
      <alignment horizontal="center"/>
    </xf>
    <xf numFmtId="0" fontId="68" fillId="0" borderId="19" xfId="0" applyFont="1" applyBorder="1" applyProtection="1"/>
    <xf numFmtId="41" fontId="68" fillId="0" borderId="19" xfId="0" applyNumberFormat="1" applyFont="1" applyBorder="1" applyProtection="1"/>
    <xf numFmtId="0" fontId="21" fillId="0" borderId="19" xfId="0" applyFont="1" applyBorder="1" applyProtection="1"/>
    <xf numFmtId="41" fontId="21" fillId="0" borderId="19" xfId="0" applyNumberFormat="1" applyFont="1" applyBorder="1" applyProtection="1"/>
    <xf numFmtId="41" fontId="21" fillId="0" borderId="0" xfId="0" applyNumberFormat="1" applyFont="1" applyProtection="1"/>
    <xf numFmtId="0" fontId="69" fillId="0" borderId="0" xfId="0" applyFont="1" applyAlignment="1" applyProtection="1">
      <alignment horizontal="right"/>
    </xf>
    <xf numFmtId="41" fontId="68" fillId="0" borderId="18" xfId="0" applyNumberFormat="1" applyFont="1" applyBorder="1" applyProtection="1"/>
    <xf numFmtId="0" fontId="68" fillId="0" borderId="0" xfId="0" applyFont="1" applyBorder="1" applyProtection="1"/>
    <xf numFmtId="202" fontId="68" fillId="0" borderId="0" xfId="0" applyNumberFormat="1" applyFont="1" applyFill="1" applyBorder="1" applyProtection="1"/>
    <xf numFmtId="0" fontId="21" fillId="0" borderId="0" xfId="0" applyFont="1" applyFill="1" applyProtection="1"/>
    <xf numFmtId="41" fontId="21" fillId="0" borderId="26" xfId="0" applyNumberFormat="1" applyFont="1" applyFill="1" applyBorder="1" applyAlignment="1" applyProtection="1">
      <alignment wrapText="1"/>
    </xf>
    <xf numFmtId="0" fontId="21" fillId="0" borderId="0" xfId="0" applyFont="1" applyFill="1" applyBorder="1" applyProtection="1"/>
    <xf numFmtId="0" fontId="68" fillId="31" borderId="28" xfId="0" applyFont="1" applyFill="1" applyBorder="1" applyAlignment="1" applyProtection="1">
      <alignment vertical="center"/>
    </xf>
    <xf numFmtId="0" fontId="68" fillId="31" borderId="8" xfId="0" applyFont="1" applyFill="1" applyBorder="1" applyAlignment="1" applyProtection="1">
      <alignment vertical="center" wrapText="1"/>
    </xf>
    <xf numFmtId="164" fontId="21" fillId="0" borderId="29" xfId="0" applyNumberFormat="1" applyFont="1" applyBorder="1" applyProtection="1"/>
    <xf numFmtId="0" fontId="65" fillId="0" borderId="0" xfId="0" applyFont="1" applyAlignment="1" applyProtection="1">
      <alignment horizontal="left" vertical="top"/>
    </xf>
    <xf numFmtId="0" fontId="21" fillId="0" borderId="0" xfId="0" applyFont="1" applyAlignment="1" applyProtection="1">
      <alignment horizontal="left" vertical="top"/>
    </xf>
    <xf numFmtId="164" fontId="21" fillId="36" borderId="19" xfId="231" applyNumberFormat="1" applyFont="1" applyFill="1" applyBorder="1"/>
    <xf numFmtId="164" fontId="21" fillId="0" borderId="19" xfId="0" applyNumberFormat="1" applyFont="1" applyFill="1" applyBorder="1"/>
    <xf numFmtId="0" fontId="2" fillId="0" borderId="0" xfId="0" quotePrefix="1" applyFont="1"/>
    <xf numFmtId="203" fontId="21" fillId="0" borderId="19" xfId="173" applyNumberFormat="1" applyFont="1" applyFill="1" applyBorder="1"/>
    <xf numFmtId="41" fontId="21" fillId="0" borderId="30" xfId="0" applyNumberFormat="1" applyFont="1" applyFill="1" applyBorder="1"/>
    <xf numFmtId="41" fontId="21" fillId="0" borderId="33" xfId="0" applyNumberFormat="1" applyFont="1" applyFill="1" applyBorder="1"/>
    <xf numFmtId="41" fontId="21" fillId="0" borderId="32" xfId="0" applyNumberFormat="1" applyFont="1" applyFill="1" applyBorder="1"/>
    <xf numFmtId="201" fontId="21" fillId="0" borderId="0" xfId="0" applyNumberFormat="1" applyFont="1"/>
    <xf numFmtId="41" fontId="64" fillId="0" borderId="0" xfId="0" applyNumberFormat="1" applyFont="1"/>
    <xf numFmtId="41" fontId="21" fillId="0" borderId="0" xfId="0" applyNumberFormat="1" applyFont="1" applyAlignment="1">
      <alignment horizontal="center" vertical="center" wrapText="1"/>
    </xf>
    <xf numFmtId="41" fontId="21" fillId="0" borderId="0" xfId="0" applyNumberFormat="1" applyFont="1" applyAlignment="1" applyProtection="1">
      <alignment horizontal="center" vertical="center" wrapText="1"/>
      <protection locked="0"/>
    </xf>
    <xf numFmtId="41" fontId="21" fillId="0" borderId="18" xfId="0" applyNumberFormat="1" applyFont="1" applyBorder="1" applyAlignment="1">
      <alignment wrapText="1"/>
    </xf>
    <xf numFmtId="41" fontId="68" fillId="0" borderId="18" xfId="0" applyNumberFormat="1" applyFont="1" applyBorder="1" applyAlignment="1">
      <alignment wrapText="1"/>
    </xf>
    <xf numFmtId="0" fontId="68" fillId="0" borderId="19" xfId="0" applyFont="1" applyBorder="1" applyAlignment="1">
      <alignment wrapText="1"/>
    </xf>
    <xf numFmtId="41" fontId="21" fillId="0" borderId="8" xfId="0" applyNumberFormat="1" applyFont="1" applyBorder="1" applyProtection="1">
      <protection locked="0"/>
    </xf>
    <xf numFmtId="41" fontId="21" fillId="0" borderId="22" xfId="0" applyNumberFormat="1" applyFont="1" applyBorder="1" applyAlignment="1">
      <alignment wrapText="1"/>
    </xf>
    <xf numFmtId="41" fontId="21" fillId="0" borderId="22" xfId="0" applyNumberFormat="1" applyFont="1" applyBorder="1" applyProtection="1">
      <protection locked="0"/>
    </xf>
    <xf numFmtId="41" fontId="21" fillId="0" borderId="20" xfId="0" applyNumberFormat="1" applyFont="1" applyBorder="1" applyProtection="1">
      <protection locked="0"/>
    </xf>
    <xf numFmtId="41" fontId="21" fillId="0" borderId="46" xfId="0" applyNumberFormat="1" applyFont="1" applyBorder="1"/>
    <xf numFmtId="41" fontId="21" fillId="0" borderId="46" xfId="0" applyNumberFormat="1" applyFont="1" applyBorder="1" applyProtection="1">
      <protection locked="0"/>
    </xf>
    <xf numFmtId="41" fontId="21" fillId="0" borderId="36" xfId="0" applyNumberFormat="1" applyFont="1" applyBorder="1"/>
    <xf numFmtId="0" fontId="21" fillId="0" borderId="0" xfId="0" applyFont="1" applyFill="1" applyAlignment="1" applyProtection="1">
      <alignment vertical="center"/>
    </xf>
    <xf numFmtId="0" fontId="68" fillId="0" borderId="0" xfId="0" applyFont="1" applyFill="1" applyBorder="1" applyAlignment="1" applyProtection="1">
      <alignment vertical="center"/>
    </xf>
    <xf numFmtId="41" fontId="68" fillId="0" borderId="0" xfId="0" applyNumberFormat="1" applyFont="1" applyFill="1" applyBorder="1" applyAlignment="1" applyProtection="1">
      <alignment vertical="center"/>
    </xf>
    <xf numFmtId="41" fontId="68" fillId="0" borderId="0" xfId="0" applyNumberFormat="1" applyFont="1" applyFill="1" applyBorder="1" applyAlignment="1" applyProtection="1">
      <alignment vertical="center"/>
      <protection locked="0"/>
    </xf>
    <xf numFmtId="41" fontId="21" fillId="0" borderId="16" xfId="0" applyNumberFormat="1" applyFont="1" applyFill="1" applyBorder="1" applyAlignment="1" applyProtection="1">
      <alignment wrapText="1"/>
    </xf>
    <xf numFmtId="41" fontId="21" fillId="0" borderId="50" xfId="0" applyNumberFormat="1" applyFont="1" applyBorder="1"/>
    <xf numFmtId="41" fontId="21" fillId="0" borderId="51" xfId="0" applyNumberFormat="1" applyFont="1" applyFill="1" applyBorder="1"/>
    <xf numFmtId="41" fontId="21" fillId="0" borderId="52" xfId="0" applyNumberFormat="1" applyFont="1" applyFill="1" applyBorder="1"/>
    <xf numFmtId="41" fontId="21" fillId="0" borderId="50" xfId="0" applyNumberFormat="1" applyFont="1" applyFill="1" applyBorder="1"/>
    <xf numFmtId="0" fontId="68" fillId="34" borderId="38" xfId="0" applyFont="1" applyFill="1" applyBorder="1" applyAlignment="1">
      <alignment horizontal="center" vertical="center" wrapText="1"/>
    </xf>
    <xf numFmtId="41" fontId="68" fillId="0" borderId="19" xfId="0" applyNumberFormat="1" applyFont="1" applyBorder="1"/>
    <xf numFmtId="164" fontId="21" fillId="0" borderId="18" xfId="231" applyNumberFormat="1" applyFont="1" applyBorder="1" applyProtection="1">
      <protection locked="0"/>
    </xf>
    <xf numFmtId="164" fontId="21" fillId="0" borderId="30" xfId="231" applyNumberFormat="1" applyFont="1" applyBorder="1" applyProtection="1">
      <protection locked="0"/>
    </xf>
    <xf numFmtId="164" fontId="21" fillId="0" borderId="18" xfId="231" applyNumberFormat="1" applyFont="1" applyFill="1" applyBorder="1"/>
    <xf numFmtId="164" fontId="21" fillId="0" borderId="50" xfId="231" applyNumberFormat="1" applyFont="1" applyFill="1" applyBorder="1"/>
    <xf numFmtId="164" fontId="21" fillId="0" borderId="30" xfId="231" applyNumberFormat="1" applyFont="1" applyFill="1" applyBorder="1"/>
    <xf numFmtId="0" fontId="21" fillId="0" borderId="0" xfId="0" applyNumberFormat="1" applyFont="1" applyAlignment="1">
      <alignment wrapText="1"/>
    </xf>
    <xf numFmtId="164" fontId="21" fillId="0" borderId="22" xfId="0" applyNumberFormat="1" applyFont="1" applyFill="1" applyBorder="1"/>
    <xf numFmtId="41" fontId="21" fillId="33" borderId="40" xfId="0" applyNumberFormat="1" applyFont="1" applyFill="1" applyBorder="1" applyAlignment="1">
      <alignment horizontal="center" vertical="center"/>
    </xf>
    <xf numFmtId="9" fontId="21" fillId="0" borderId="50" xfId="0" applyNumberFormat="1" applyFont="1" applyBorder="1"/>
    <xf numFmtId="164" fontId="21" fillId="36" borderId="52" xfId="0" applyNumberFormat="1" applyFont="1" applyFill="1" applyBorder="1"/>
    <xf numFmtId="164" fontId="21" fillId="36" borderId="13" xfId="0" applyNumberFormat="1" applyFont="1" applyFill="1" applyBorder="1"/>
    <xf numFmtId="164" fontId="21" fillId="0" borderId="52" xfId="0" applyNumberFormat="1" applyFont="1" applyBorder="1"/>
    <xf numFmtId="164" fontId="21" fillId="0" borderId="53" xfId="0" applyNumberFormat="1" applyFont="1" applyBorder="1"/>
    <xf numFmtId="167" fontId="21" fillId="36" borderId="52" xfId="173" applyNumberFormat="1" applyFont="1" applyFill="1" applyBorder="1"/>
    <xf numFmtId="41" fontId="21" fillId="0" borderId="54" xfId="0" applyNumberFormat="1" applyFont="1" applyBorder="1"/>
    <xf numFmtId="0" fontId="10" fillId="0" borderId="22" xfId="0" applyFont="1" applyFill="1" applyBorder="1" applyAlignment="1">
      <alignment horizontal="center" vertical="center"/>
    </xf>
    <xf numFmtId="41" fontId="21" fillId="0" borderId="22" xfId="0" applyNumberFormat="1" applyFont="1" applyFill="1" applyBorder="1" applyAlignment="1">
      <alignment horizontal="center" vertical="center"/>
    </xf>
    <xf numFmtId="9" fontId="21" fillId="0" borderId="22" xfId="0" applyNumberFormat="1" applyFont="1" applyFill="1" applyBorder="1"/>
    <xf numFmtId="164" fontId="21" fillId="0" borderId="22" xfId="231" applyNumberFormat="1" applyFont="1" applyFill="1" applyBorder="1"/>
    <xf numFmtId="203" fontId="21" fillId="0" borderId="22" xfId="173" applyNumberFormat="1" applyFont="1" applyFill="1" applyBorder="1"/>
    <xf numFmtId="0" fontId="21" fillId="0" borderId="0" xfId="0" applyNumberFormat="1" applyFont="1" applyAlignment="1"/>
    <xf numFmtId="41" fontId="21" fillId="0" borderId="55" xfId="0" applyNumberFormat="1" applyFont="1" applyBorder="1" applyProtection="1">
      <protection locked="0"/>
    </xf>
    <xf numFmtId="0" fontId="20" fillId="0" borderId="0" xfId="0" applyFont="1" applyFill="1" applyAlignment="1">
      <alignment horizontal="center" vertical="center"/>
    </xf>
    <xf numFmtId="41" fontId="21" fillId="0" borderId="26" xfId="0" quotePrefix="1" applyNumberFormat="1" applyFont="1" applyBorder="1"/>
    <xf numFmtId="41" fontId="21" fillId="0" borderId="16" xfId="0" applyNumberFormat="1" applyFont="1" applyFill="1" applyBorder="1" applyProtection="1"/>
    <xf numFmtId="41" fontId="21" fillId="0" borderId="56" xfId="0" applyNumberFormat="1" applyFont="1" applyBorder="1" applyProtection="1"/>
    <xf numFmtId="41" fontId="21" fillId="0" borderId="57" xfId="0" applyNumberFormat="1" applyFont="1" applyBorder="1" applyProtection="1"/>
    <xf numFmtId="202" fontId="21" fillId="0" borderId="0" xfId="0" applyNumberFormat="1" applyFont="1" applyFill="1"/>
    <xf numFmtId="0" fontId="68" fillId="0" borderId="26" xfId="0" applyFont="1" applyBorder="1" applyAlignment="1">
      <alignment wrapText="1"/>
    </xf>
    <xf numFmtId="41" fontId="21" fillId="0" borderId="0" xfId="0" applyNumberFormat="1" applyFont="1" applyBorder="1" applyProtection="1">
      <protection locked="0"/>
    </xf>
    <xf numFmtId="43" fontId="21" fillId="0" borderId="0" xfId="0" applyNumberFormat="1" applyFont="1" applyFill="1" applyProtection="1"/>
    <xf numFmtId="41" fontId="21" fillId="0" borderId="19" xfId="0" applyNumberFormat="1" applyFont="1" applyBorder="1" applyAlignment="1">
      <alignment wrapText="1"/>
    </xf>
    <xf numFmtId="164" fontId="21" fillId="36" borderId="34" xfId="0" applyNumberFormat="1" applyFont="1" applyFill="1" applyBorder="1"/>
    <xf numFmtId="164" fontId="21" fillId="0" borderId="13" xfId="0" applyNumberFormat="1" applyFont="1" applyBorder="1" applyProtection="1">
      <protection locked="0"/>
    </xf>
    <xf numFmtId="164" fontId="21" fillId="0" borderId="0" xfId="231" applyNumberFormat="1" applyFont="1" applyProtection="1">
      <protection locked="0"/>
    </xf>
    <xf numFmtId="41" fontId="21" fillId="0" borderId="19" xfId="0" applyNumberFormat="1" applyFont="1" applyFill="1" applyBorder="1" applyAlignment="1" applyProtection="1">
      <alignment wrapText="1"/>
    </xf>
    <xf numFmtId="0" fontId="66" fillId="32" borderId="0" xfId="0" applyFont="1" applyFill="1" applyAlignment="1">
      <alignment horizontal="center" vertical="center"/>
    </xf>
    <xf numFmtId="0" fontId="10" fillId="29" borderId="0" xfId="0" applyFont="1" applyFill="1" applyBorder="1" applyAlignment="1">
      <alignment horizontal="center" vertical="center"/>
    </xf>
    <xf numFmtId="0" fontId="68" fillId="34" borderId="37" xfId="0" applyFont="1" applyFill="1" applyBorder="1" applyAlignment="1">
      <alignment horizontal="center" vertical="center"/>
    </xf>
    <xf numFmtId="0" fontId="68" fillId="34" borderId="36" xfId="0" applyFont="1" applyFill="1" applyBorder="1" applyAlignment="1">
      <alignment horizontal="center" vertical="center"/>
    </xf>
    <xf numFmtId="0" fontId="10" fillId="29" borderId="48" xfId="0" applyFont="1" applyFill="1" applyBorder="1" applyAlignment="1">
      <alignment horizontal="center" vertical="center"/>
    </xf>
    <xf numFmtId="0" fontId="10" fillId="29" borderId="49" xfId="0" applyFont="1" applyFill="1" applyBorder="1" applyAlignment="1">
      <alignment horizontal="center" vertical="center"/>
    </xf>
    <xf numFmtId="0" fontId="10" fillId="29" borderId="16" xfId="0" applyFont="1" applyFill="1" applyBorder="1" applyAlignment="1">
      <alignment horizontal="center" vertical="center"/>
    </xf>
    <xf numFmtId="0" fontId="20" fillId="32" borderId="0" xfId="0" applyFont="1" applyFill="1" applyAlignment="1">
      <alignment horizontal="center" vertical="center"/>
    </xf>
    <xf numFmtId="0" fontId="68" fillId="34" borderId="21" xfId="0" applyFont="1" applyFill="1" applyBorder="1" applyAlignment="1">
      <alignment horizontal="center" vertical="center"/>
    </xf>
    <xf numFmtId="0" fontId="68" fillId="34" borderId="19" xfId="0" applyFont="1" applyFill="1" applyBorder="1" applyAlignment="1">
      <alignment horizontal="center" vertical="center"/>
    </xf>
    <xf numFmtId="0" fontId="68" fillId="34" borderId="20" xfId="0" applyFont="1" applyFill="1" applyBorder="1" applyAlignment="1">
      <alignment horizontal="center" vertical="center"/>
    </xf>
    <xf numFmtId="0" fontId="68" fillId="34" borderId="37" xfId="0" applyFont="1" applyFill="1" applyBorder="1" applyAlignment="1">
      <alignment horizontal="left" vertical="center" wrapText="1"/>
    </xf>
    <xf numFmtId="0" fontId="68" fillId="34" borderId="22" xfId="0" applyFont="1" applyFill="1" applyBorder="1" applyAlignment="1">
      <alignment horizontal="left" vertical="center" wrapText="1"/>
    </xf>
    <xf numFmtId="0" fontId="68" fillId="34" borderId="36" xfId="0" applyFont="1" applyFill="1" applyBorder="1" applyAlignment="1">
      <alignment horizontal="left" vertical="center" wrapText="1"/>
    </xf>
    <xf numFmtId="0" fontId="68" fillId="34" borderId="22" xfId="0" applyFont="1" applyFill="1" applyBorder="1" applyAlignment="1">
      <alignment horizontal="center" vertical="center"/>
    </xf>
    <xf numFmtId="0" fontId="68" fillId="34" borderId="28" xfId="0" applyFont="1" applyFill="1" applyBorder="1" applyAlignment="1">
      <alignment horizontal="center" vertical="center"/>
    </xf>
    <xf numFmtId="0" fontId="68" fillId="34" borderId="6" xfId="0" applyFont="1" applyFill="1" applyBorder="1" applyAlignment="1">
      <alignment horizontal="center" vertical="center"/>
    </xf>
    <xf numFmtId="0" fontId="68" fillId="34" borderId="38" xfId="0" applyFont="1" applyFill="1" applyBorder="1" applyAlignment="1">
      <alignment horizontal="center" vertical="center"/>
    </xf>
  </cellXfs>
  <cellStyles count="877">
    <cellStyle name="%" xfId="1" xr:uid="{00000000-0005-0000-0000-000000000000}"/>
    <cellStyle name="% 2" xfId="854" xr:uid="{00000000-0005-0000-0000-000001000000}"/>
    <cellStyle name="%_Book2" xfId="2" xr:uid="{00000000-0005-0000-0000-000002000000}"/>
    <cellStyle name="%_Book2 2" xfId="855" xr:uid="{00000000-0005-0000-0000-000003000000}"/>
    <cellStyle name="%_Estimates-07-08-Aug-07-V18" xfId="3" xr:uid="{00000000-0005-0000-0000-000004000000}"/>
    <cellStyle name="%_Estimates-07-08-Aug-07-V18 2" xfId="856" xr:uid="{00000000-0005-0000-0000-000005000000}"/>
    <cellStyle name="%_Estimates-07-08-Aug-07-V19" xfId="4" xr:uid="{00000000-0005-0000-0000-000006000000}"/>
    <cellStyle name="%_Estimates-07-08-Aug-07-V19 2" xfId="857" xr:uid="{00000000-0005-0000-0000-000007000000}"/>
    <cellStyle name="%_Estimates-07-08-Dec-07-V03" xfId="5" xr:uid="{00000000-0005-0000-0000-000008000000}"/>
    <cellStyle name="%_Estimates-07-08-Dec-07-V03 2" xfId="858" xr:uid="{00000000-0005-0000-0000-000009000000}"/>
    <cellStyle name="%_Estimates-07-08-Dec-07-V04" xfId="6" xr:uid="{00000000-0005-0000-0000-00000A000000}"/>
    <cellStyle name="%_Estimates-07-08-Dec-07-V04 2" xfId="859" xr:uid="{00000000-0005-0000-0000-00000B000000}"/>
    <cellStyle name="%_Estimates-07-08-Jan-08-V14" xfId="7" xr:uid="{00000000-0005-0000-0000-00000C000000}"/>
    <cellStyle name="%_Estimates-07-08-Jan-08-V14 2" xfId="860" xr:uid="{00000000-0005-0000-0000-00000D000000}"/>
    <cellStyle name="%_Estimates-07-08-Oct-07-V02" xfId="8" xr:uid="{00000000-0005-0000-0000-00000E000000}"/>
    <cellStyle name="%_Estimates-07-08-Oct-07-V02 2" xfId="861" xr:uid="{00000000-0005-0000-0000-00000F000000}"/>
    <cellStyle name="%_Estimates-07-08-Sep-07-V15" xfId="9" xr:uid="{00000000-0005-0000-0000-000010000000}"/>
    <cellStyle name="%_Estimates-07-08-Sep-07-V15 2" xfId="862" xr:uid="{00000000-0005-0000-0000-000011000000}"/>
    <cellStyle name="%_Estimates-07-08-Sep-07-V16" xfId="10" xr:uid="{00000000-0005-0000-0000-000012000000}"/>
    <cellStyle name="%_Estimates-07-08-Sep-07-V16 2" xfId="863" xr:uid="{00000000-0005-0000-0000-000013000000}"/>
    <cellStyle name="%_Fx Model" xfId="11" xr:uid="{00000000-0005-0000-0000-000014000000}"/>
    <cellStyle name="%_Fx Model 2" xfId="864" xr:uid="{00000000-0005-0000-0000-000015000000}"/>
    <cellStyle name="-*                                           v-----------\[" xfId="12" xr:uid="{00000000-0005-0000-0000-000016000000}"/>
    <cellStyle name="_Feb Exp - Nidhi" xfId="13" xr:uid="{00000000-0005-0000-0000-000017000000}"/>
    <cellStyle name="£ BP" xfId="14" xr:uid="{00000000-0005-0000-0000-000018000000}"/>
    <cellStyle name="¥ JY" xfId="15" xr:uid="{00000000-0005-0000-0000-000019000000}"/>
    <cellStyle name="0000" xfId="16" xr:uid="{00000000-0005-0000-0000-00001A000000}"/>
    <cellStyle name="0000 2" xfId="865" xr:uid="{00000000-0005-0000-0000-00001B000000}"/>
    <cellStyle name="000000" xfId="17" xr:uid="{00000000-0005-0000-0000-00001C000000}"/>
    <cellStyle name="000000 2" xfId="866" xr:uid="{00000000-0005-0000-0000-00001D000000}"/>
    <cellStyle name="20% - Accent1" xfId="18" builtinId="30" customBuiltin="1"/>
    <cellStyle name="20% - Accent2" xfId="19" builtinId="34" customBuiltin="1"/>
    <cellStyle name="20% - Accent3" xfId="20" builtinId="38" customBuiltin="1"/>
    <cellStyle name="20% - Accent4" xfId="21" builtinId="42" customBuiltin="1"/>
    <cellStyle name="20% - Accent5" xfId="22" builtinId="46" customBuiltin="1"/>
    <cellStyle name="20% - Accent6" xfId="23" builtinId="50" customBuiltin="1"/>
    <cellStyle name="40% - Accent1" xfId="24" builtinId="31" customBuiltin="1"/>
    <cellStyle name="40% - Accent2" xfId="25" builtinId="35" customBuiltin="1"/>
    <cellStyle name="40% - Accent3" xfId="26" builtinId="39" customBuiltin="1"/>
    <cellStyle name="40% - Accent4" xfId="27" builtinId="43" customBuiltin="1"/>
    <cellStyle name="40% - Accent5" xfId="28" builtinId="47" customBuiltin="1"/>
    <cellStyle name="40% - Accent6" xfId="29" builtinId="51" customBuiltin="1"/>
    <cellStyle name="60% - Accent1" xfId="30" builtinId="32" customBuiltin="1"/>
    <cellStyle name="60% - Accent2" xfId="31" builtinId="36" customBuiltin="1"/>
    <cellStyle name="60% - Accent3" xfId="32" builtinId="40" customBuiltin="1"/>
    <cellStyle name="60% - Accent4" xfId="33" builtinId="44" customBuiltin="1"/>
    <cellStyle name="60% - Accent5" xfId="34" builtinId="48" customBuiltin="1"/>
    <cellStyle name="60% - Accent6" xfId="35" builtinId="52" customBuiltin="1"/>
    <cellStyle name="Accent1" xfId="36" builtinId="29" customBuiltin="1"/>
    <cellStyle name="Accent2" xfId="37" builtinId="33" customBuiltin="1"/>
    <cellStyle name="Accent3" xfId="38" builtinId="37" customBuiltin="1"/>
    <cellStyle name="Accent4" xfId="39" builtinId="41" customBuiltin="1"/>
    <cellStyle name="Accent5" xfId="40" builtinId="45" customBuiltin="1"/>
    <cellStyle name="Accent6" xfId="41" builtinId="49" customBuiltin="1"/>
    <cellStyle name="Arial 10" xfId="42" xr:uid="{00000000-0005-0000-0000-000036000000}"/>
    <cellStyle name="Arial 10 2" xfId="867" xr:uid="{00000000-0005-0000-0000-000037000000}"/>
    <cellStyle name="Arial 12" xfId="43" xr:uid="{00000000-0005-0000-0000-000038000000}"/>
    <cellStyle name="Bad" xfId="44" builtinId="27" customBuiltin="1"/>
    <cellStyle name="blank" xfId="45" xr:uid="{00000000-0005-0000-0000-00003A000000}"/>
    <cellStyle name="Blue Font" xfId="46" xr:uid="{00000000-0005-0000-0000-00003B000000}"/>
    <cellStyle name="Body_$Dollars" xfId="47" xr:uid="{00000000-0005-0000-0000-00003C000000}"/>
    <cellStyle name="Bold/Border" xfId="48" xr:uid="{00000000-0005-0000-0000-00003D000000}"/>
    <cellStyle name="British Pound" xfId="49" xr:uid="{00000000-0005-0000-0000-00003E000000}"/>
    <cellStyle name="Bullet" xfId="50" xr:uid="{00000000-0005-0000-0000-00003F000000}"/>
    <cellStyle name="c" xfId="51" xr:uid="{00000000-0005-0000-0000-000040000000}"/>
    <cellStyle name="c_Bal Sheets" xfId="52" xr:uid="{00000000-0005-0000-0000-000041000000}"/>
    <cellStyle name="c_Bal Sheets_covered amounts - July 2007" xfId="53" xr:uid="{00000000-0005-0000-0000-000042000000}"/>
    <cellStyle name="c_Bal Sheets_covered amounts - July 2007_Book2" xfId="54" xr:uid="{00000000-0005-0000-0000-000043000000}"/>
    <cellStyle name="c_Bal Sheets_covered amounts - July 2007_Estimates-07-08-Aug-07-V18" xfId="55" xr:uid="{00000000-0005-0000-0000-000044000000}"/>
    <cellStyle name="c_Bal Sheets_covered amounts - July 2007_Estimates-07-08-Aug-07-V19" xfId="56" xr:uid="{00000000-0005-0000-0000-000045000000}"/>
    <cellStyle name="c_Bal Sheets_covered amounts - July 2007_Estimates-07-08-Dec-07-V03" xfId="57" xr:uid="{00000000-0005-0000-0000-000046000000}"/>
    <cellStyle name="c_Bal Sheets_covered amounts - July 2007_Estimates-07-08-Dec-07-V04" xfId="58" xr:uid="{00000000-0005-0000-0000-000047000000}"/>
    <cellStyle name="c_Bal Sheets_covered amounts - July 2007_Estimates-07-08-Jan-08-V14" xfId="59" xr:uid="{00000000-0005-0000-0000-000048000000}"/>
    <cellStyle name="c_Bal Sheets_covered amounts - July 2007_Estimates-07-08-Oct-07-V02" xfId="60" xr:uid="{00000000-0005-0000-0000-000049000000}"/>
    <cellStyle name="c_Bal Sheets_covered amounts - July 2007_Estimates-07-08-Sep-07-V15" xfId="61" xr:uid="{00000000-0005-0000-0000-00004A000000}"/>
    <cellStyle name="c_Bal Sheets_covered amounts - July 2007_Estimates-07-08-Sep-07-V16" xfId="62" xr:uid="{00000000-0005-0000-0000-00004B000000}"/>
    <cellStyle name="c_Bal Sheets_covered amounts - July 2007_Fx Model" xfId="63" xr:uid="{00000000-0005-0000-0000-00004C000000}"/>
    <cellStyle name="c_covered amounts - July 2007" xfId="64" xr:uid="{00000000-0005-0000-0000-00004D000000}"/>
    <cellStyle name="c_covered amounts - July 2007_Book2" xfId="65" xr:uid="{00000000-0005-0000-0000-00004E000000}"/>
    <cellStyle name="c_covered amounts - July 2007_Estimates-07-08-Aug-07-V18" xfId="66" xr:uid="{00000000-0005-0000-0000-00004F000000}"/>
    <cellStyle name="c_covered amounts - July 2007_Estimates-07-08-Aug-07-V19" xfId="67" xr:uid="{00000000-0005-0000-0000-000050000000}"/>
    <cellStyle name="c_covered amounts - July 2007_Estimates-07-08-Dec-07-V03" xfId="68" xr:uid="{00000000-0005-0000-0000-000051000000}"/>
    <cellStyle name="c_covered amounts - July 2007_Estimates-07-08-Dec-07-V04" xfId="69" xr:uid="{00000000-0005-0000-0000-000052000000}"/>
    <cellStyle name="c_covered amounts - July 2007_Estimates-07-08-Jan-08-V14" xfId="70" xr:uid="{00000000-0005-0000-0000-000053000000}"/>
    <cellStyle name="c_covered amounts - July 2007_Estimates-07-08-Oct-07-V02" xfId="71" xr:uid="{00000000-0005-0000-0000-000054000000}"/>
    <cellStyle name="c_covered amounts - July 2007_Estimates-07-08-Sep-07-V15" xfId="72" xr:uid="{00000000-0005-0000-0000-000055000000}"/>
    <cellStyle name="c_covered amounts - July 2007_Estimates-07-08-Sep-07-V16" xfId="73" xr:uid="{00000000-0005-0000-0000-000056000000}"/>
    <cellStyle name="c_covered amounts - July 2007_Fx Model" xfId="74" xr:uid="{00000000-0005-0000-0000-000057000000}"/>
    <cellStyle name="c_Credit (2)" xfId="75" xr:uid="{00000000-0005-0000-0000-000058000000}"/>
    <cellStyle name="c_Credit (2)_covered amounts - July 2007" xfId="76" xr:uid="{00000000-0005-0000-0000-000059000000}"/>
    <cellStyle name="c_Credit (2)_covered amounts - July 2007_Book2" xfId="77" xr:uid="{00000000-0005-0000-0000-00005A000000}"/>
    <cellStyle name="c_Credit (2)_covered amounts - July 2007_Estimates-07-08-Aug-07-V18" xfId="78" xr:uid="{00000000-0005-0000-0000-00005B000000}"/>
    <cellStyle name="c_Credit (2)_covered amounts - July 2007_Estimates-07-08-Aug-07-V19" xfId="79" xr:uid="{00000000-0005-0000-0000-00005C000000}"/>
    <cellStyle name="c_Credit (2)_covered amounts - July 2007_Estimates-07-08-Dec-07-V03" xfId="80" xr:uid="{00000000-0005-0000-0000-00005D000000}"/>
    <cellStyle name="c_Credit (2)_covered amounts - July 2007_Estimates-07-08-Dec-07-V04" xfId="81" xr:uid="{00000000-0005-0000-0000-00005E000000}"/>
    <cellStyle name="c_Credit (2)_covered amounts - July 2007_Estimates-07-08-Jan-08-V14" xfId="82" xr:uid="{00000000-0005-0000-0000-00005F000000}"/>
    <cellStyle name="c_Credit (2)_covered amounts - July 2007_Estimates-07-08-Oct-07-V02" xfId="83" xr:uid="{00000000-0005-0000-0000-000060000000}"/>
    <cellStyle name="c_Credit (2)_covered amounts - July 2007_Estimates-07-08-Sep-07-V15" xfId="84" xr:uid="{00000000-0005-0000-0000-000061000000}"/>
    <cellStyle name="c_Credit (2)_covered amounts - July 2007_Estimates-07-08-Sep-07-V16" xfId="85" xr:uid="{00000000-0005-0000-0000-000062000000}"/>
    <cellStyle name="c_Credit (2)_covered amounts - July 2007_Fx Model" xfId="86" xr:uid="{00000000-0005-0000-0000-000063000000}"/>
    <cellStyle name="c_Earnings" xfId="87" xr:uid="{00000000-0005-0000-0000-000064000000}"/>
    <cellStyle name="c_Earnings (2)" xfId="88" xr:uid="{00000000-0005-0000-0000-000065000000}"/>
    <cellStyle name="c_Earnings (2)_covered amounts - July 2007" xfId="89" xr:uid="{00000000-0005-0000-0000-000066000000}"/>
    <cellStyle name="c_Earnings (2)_covered amounts - July 2007_Book2" xfId="90" xr:uid="{00000000-0005-0000-0000-000067000000}"/>
    <cellStyle name="c_Earnings (2)_covered amounts - July 2007_Estimates-07-08-Aug-07-V18" xfId="91" xr:uid="{00000000-0005-0000-0000-000068000000}"/>
    <cellStyle name="c_Earnings (2)_covered amounts - July 2007_Estimates-07-08-Aug-07-V19" xfId="92" xr:uid="{00000000-0005-0000-0000-000069000000}"/>
    <cellStyle name="c_Earnings (2)_covered amounts - July 2007_Estimates-07-08-Dec-07-V03" xfId="93" xr:uid="{00000000-0005-0000-0000-00006A000000}"/>
    <cellStyle name="c_Earnings (2)_covered amounts - July 2007_Estimates-07-08-Dec-07-V04" xfId="94" xr:uid="{00000000-0005-0000-0000-00006B000000}"/>
    <cellStyle name="c_Earnings (2)_covered amounts - July 2007_Estimates-07-08-Jan-08-V14" xfId="95" xr:uid="{00000000-0005-0000-0000-00006C000000}"/>
    <cellStyle name="c_Earnings (2)_covered amounts - July 2007_Estimates-07-08-Oct-07-V02" xfId="96" xr:uid="{00000000-0005-0000-0000-00006D000000}"/>
    <cellStyle name="c_Earnings (2)_covered amounts - July 2007_Estimates-07-08-Sep-07-V15" xfId="97" xr:uid="{00000000-0005-0000-0000-00006E000000}"/>
    <cellStyle name="c_Earnings (2)_covered amounts - July 2007_Estimates-07-08-Sep-07-V16" xfId="98" xr:uid="{00000000-0005-0000-0000-00006F000000}"/>
    <cellStyle name="c_Earnings (2)_covered amounts - July 2007_Fx Model" xfId="99" xr:uid="{00000000-0005-0000-0000-000070000000}"/>
    <cellStyle name="c_Earnings_covered amounts - July 2007" xfId="100" xr:uid="{00000000-0005-0000-0000-000071000000}"/>
    <cellStyle name="c_Earnings_covered amounts - July 2007_Book2" xfId="101" xr:uid="{00000000-0005-0000-0000-000072000000}"/>
    <cellStyle name="c_Earnings_covered amounts - July 2007_Estimates-07-08-Aug-07-V18" xfId="102" xr:uid="{00000000-0005-0000-0000-000073000000}"/>
    <cellStyle name="c_Earnings_covered amounts - July 2007_Estimates-07-08-Aug-07-V19" xfId="103" xr:uid="{00000000-0005-0000-0000-000074000000}"/>
    <cellStyle name="c_Earnings_covered amounts - July 2007_Estimates-07-08-Dec-07-V03" xfId="104" xr:uid="{00000000-0005-0000-0000-000075000000}"/>
    <cellStyle name="c_Earnings_covered amounts - July 2007_Estimates-07-08-Dec-07-V04" xfId="105" xr:uid="{00000000-0005-0000-0000-000076000000}"/>
    <cellStyle name="c_Earnings_covered amounts - July 2007_Estimates-07-08-Jan-08-V14" xfId="106" xr:uid="{00000000-0005-0000-0000-000077000000}"/>
    <cellStyle name="c_Earnings_covered amounts - July 2007_Estimates-07-08-Oct-07-V02" xfId="107" xr:uid="{00000000-0005-0000-0000-000078000000}"/>
    <cellStyle name="c_Earnings_covered amounts - July 2007_Estimates-07-08-Sep-07-V15" xfId="108" xr:uid="{00000000-0005-0000-0000-000079000000}"/>
    <cellStyle name="c_Earnings_covered amounts - July 2007_Estimates-07-08-Sep-07-V16" xfId="109" xr:uid="{00000000-0005-0000-0000-00007A000000}"/>
    <cellStyle name="c_Earnings_covered amounts - July 2007_Fx Model" xfId="110" xr:uid="{00000000-0005-0000-0000-00007B000000}"/>
    <cellStyle name="c_Hist Inputs (2)" xfId="111" xr:uid="{00000000-0005-0000-0000-00007C000000}"/>
    <cellStyle name="c_Hist Inputs (2)_covered amounts - July 2007" xfId="112" xr:uid="{00000000-0005-0000-0000-00007D000000}"/>
    <cellStyle name="c_Hist Inputs (2)_covered amounts - July 2007_Book2" xfId="113" xr:uid="{00000000-0005-0000-0000-00007E000000}"/>
    <cellStyle name="c_Hist Inputs (2)_covered amounts - July 2007_Estimates-07-08-Aug-07-V18" xfId="114" xr:uid="{00000000-0005-0000-0000-00007F000000}"/>
    <cellStyle name="c_Hist Inputs (2)_covered amounts - July 2007_Estimates-07-08-Aug-07-V19" xfId="115" xr:uid="{00000000-0005-0000-0000-000080000000}"/>
    <cellStyle name="c_Hist Inputs (2)_covered amounts - July 2007_Estimates-07-08-Dec-07-V03" xfId="116" xr:uid="{00000000-0005-0000-0000-000081000000}"/>
    <cellStyle name="c_Hist Inputs (2)_covered amounts - July 2007_Estimates-07-08-Dec-07-V04" xfId="117" xr:uid="{00000000-0005-0000-0000-000082000000}"/>
    <cellStyle name="c_Hist Inputs (2)_covered amounts - July 2007_Estimates-07-08-Jan-08-V14" xfId="118" xr:uid="{00000000-0005-0000-0000-000083000000}"/>
    <cellStyle name="c_Hist Inputs (2)_covered amounts - July 2007_Estimates-07-08-Oct-07-V02" xfId="119" xr:uid="{00000000-0005-0000-0000-000084000000}"/>
    <cellStyle name="c_Hist Inputs (2)_covered amounts - July 2007_Estimates-07-08-Sep-07-V15" xfId="120" xr:uid="{00000000-0005-0000-0000-000085000000}"/>
    <cellStyle name="c_Hist Inputs (2)_covered amounts - July 2007_Estimates-07-08-Sep-07-V16" xfId="121" xr:uid="{00000000-0005-0000-0000-000086000000}"/>
    <cellStyle name="c_Hist Inputs (2)_covered amounts - July 2007_Fx Model" xfId="122" xr:uid="{00000000-0005-0000-0000-000087000000}"/>
    <cellStyle name="c_LBO Summary" xfId="123" xr:uid="{00000000-0005-0000-0000-000088000000}"/>
    <cellStyle name="c_LBO Summary_covered amounts - July 2007" xfId="124" xr:uid="{00000000-0005-0000-0000-000089000000}"/>
    <cellStyle name="c_LBO Summary_covered amounts - July 2007_Book2" xfId="125" xr:uid="{00000000-0005-0000-0000-00008A000000}"/>
    <cellStyle name="c_LBO Summary_covered amounts - July 2007_Estimates-07-08-Aug-07-V18" xfId="126" xr:uid="{00000000-0005-0000-0000-00008B000000}"/>
    <cellStyle name="c_LBO Summary_covered amounts - July 2007_Estimates-07-08-Aug-07-V19" xfId="127" xr:uid="{00000000-0005-0000-0000-00008C000000}"/>
    <cellStyle name="c_LBO Summary_covered amounts - July 2007_Estimates-07-08-Dec-07-V03" xfId="128" xr:uid="{00000000-0005-0000-0000-00008D000000}"/>
    <cellStyle name="c_LBO Summary_covered amounts - July 2007_Estimates-07-08-Dec-07-V04" xfId="129" xr:uid="{00000000-0005-0000-0000-00008E000000}"/>
    <cellStyle name="c_LBO Summary_covered amounts - July 2007_Estimates-07-08-Jan-08-V14" xfId="130" xr:uid="{00000000-0005-0000-0000-00008F000000}"/>
    <cellStyle name="c_LBO Summary_covered amounts - July 2007_Estimates-07-08-Oct-07-V02" xfId="131" xr:uid="{00000000-0005-0000-0000-000090000000}"/>
    <cellStyle name="c_LBO Summary_covered amounts - July 2007_Estimates-07-08-Sep-07-V15" xfId="132" xr:uid="{00000000-0005-0000-0000-000091000000}"/>
    <cellStyle name="c_LBO Summary_covered amounts - July 2007_Estimates-07-08-Sep-07-V16" xfId="133" xr:uid="{00000000-0005-0000-0000-000092000000}"/>
    <cellStyle name="c_LBO Summary_covered amounts - July 2007_Fx Model" xfId="134" xr:uid="{00000000-0005-0000-0000-000093000000}"/>
    <cellStyle name="c_Schedules" xfId="135" xr:uid="{00000000-0005-0000-0000-000094000000}"/>
    <cellStyle name="c_Schedules_covered amounts - July 2007" xfId="136" xr:uid="{00000000-0005-0000-0000-000095000000}"/>
    <cellStyle name="c_Schedules_covered amounts - July 2007_Book2" xfId="137" xr:uid="{00000000-0005-0000-0000-000096000000}"/>
    <cellStyle name="c_Schedules_covered amounts - July 2007_Estimates-07-08-Aug-07-V18" xfId="138" xr:uid="{00000000-0005-0000-0000-000097000000}"/>
    <cellStyle name="c_Schedules_covered amounts - July 2007_Estimates-07-08-Aug-07-V19" xfId="139" xr:uid="{00000000-0005-0000-0000-000098000000}"/>
    <cellStyle name="c_Schedules_covered amounts - July 2007_Estimates-07-08-Dec-07-V03" xfId="140" xr:uid="{00000000-0005-0000-0000-000099000000}"/>
    <cellStyle name="c_Schedules_covered amounts - July 2007_Estimates-07-08-Dec-07-V04" xfId="141" xr:uid="{00000000-0005-0000-0000-00009A000000}"/>
    <cellStyle name="c_Schedules_covered amounts - July 2007_Estimates-07-08-Jan-08-V14" xfId="142" xr:uid="{00000000-0005-0000-0000-00009B000000}"/>
    <cellStyle name="c_Schedules_covered amounts - July 2007_Estimates-07-08-Oct-07-V02" xfId="143" xr:uid="{00000000-0005-0000-0000-00009C000000}"/>
    <cellStyle name="c_Schedules_covered amounts - July 2007_Estimates-07-08-Sep-07-V15" xfId="144" xr:uid="{00000000-0005-0000-0000-00009D000000}"/>
    <cellStyle name="c_Schedules_covered amounts - July 2007_Estimates-07-08-Sep-07-V16" xfId="145" xr:uid="{00000000-0005-0000-0000-00009E000000}"/>
    <cellStyle name="c_Schedules_covered amounts - July 2007_Fx Model" xfId="146" xr:uid="{00000000-0005-0000-0000-00009F000000}"/>
    <cellStyle name="c_Trans Assump (2)" xfId="147" xr:uid="{00000000-0005-0000-0000-0000A0000000}"/>
    <cellStyle name="c_Trans Assump (2)_covered amounts - July 2007" xfId="148" xr:uid="{00000000-0005-0000-0000-0000A1000000}"/>
    <cellStyle name="c_Trans Assump (2)_covered amounts - July 2007_Book2" xfId="149" xr:uid="{00000000-0005-0000-0000-0000A2000000}"/>
    <cellStyle name="c_Trans Assump (2)_covered amounts - July 2007_Estimates-07-08-Aug-07-V18" xfId="150" xr:uid="{00000000-0005-0000-0000-0000A3000000}"/>
    <cellStyle name="c_Trans Assump (2)_covered amounts - July 2007_Estimates-07-08-Aug-07-V19" xfId="151" xr:uid="{00000000-0005-0000-0000-0000A4000000}"/>
    <cellStyle name="c_Trans Assump (2)_covered amounts - July 2007_Estimates-07-08-Dec-07-V03" xfId="152" xr:uid="{00000000-0005-0000-0000-0000A5000000}"/>
    <cellStyle name="c_Trans Assump (2)_covered amounts - July 2007_Estimates-07-08-Dec-07-V04" xfId="153" xr:uid="{00000000-0005-0000-0000-0000A6000000}"/>
    <cellStyle name="c_Trans Assump (2)_covered amounts - July 2007_Estimates-07-08-Jan-08-V14" xfId="154" xr:uid="{00000000-0005-0000-0000-0000A7000000}"/>
    <cellStyle name="c_Trans Assump (2)_covered amounts - July 2007_Estimates-07-08-Oct-07-V02" xfId="155" xr:uid="{00000000-0005-0000-0000-0000A8000000}"/>
    <cellStyle name="c_Trans Assump (2)_covered amounts - July 2007_Estimates-07-08-Sep-07-V15" xfId="156" xr:uid="{00000000-0005-0000-0000-0000A9000000}"/>
    <cellStyle name="c_Trans Assump (2)_covered amounts - July 2007_Estimates-07-08-Sep-07-V16" xfId="157" xr:uid="{00000000-0005-0000-0000-0000AA000000}"/>
    <cellStyle name="c_Trans Assump (2)_covered amounts - July 2007_Fx Model" xfId="158" xr:uid="{00000000-0005-0000-0000-0000AB000000}"/>
    <cellStyle name="c_Unit Price Sen. (2)" xfId="159" xr:uid="{00000000-0005-0000-0000-0000AC000000}"/>
    <cellStyle name="c_Unit Price Sen. (2)_covered amounts - July 2007" xfId="160" xr:uid="{00000000-0005-0000-0000-0000AD000000}"/>
    <cellStyle name="c_Unit Price Sen. (2)_covered amounts - July 2007_Book2" xfId="161" xr:uid="{00000000-0005-0000-0000-0000AE000000}"/>
    <cellStyle name="c_Unit Price Sen. (2)_covered amounts - July 2007_Estimates-07-08-Aug-07-V18" xfId="162" xr:uid="{00000000-0005-0000-0000-0000AF000000}"/>
    <cellStyle name="c_Unit Price Sen. (2)_covered amounts - July 2007_Estimates-07-08-Aug-07-V19" xfId="163" xr:uid="{00000000-0005-0000-0000-0000B0000000}"/>
    <cellStyle name="c_Unit Price Sen. (2)_covered amounts - July 2007_Estimates-07-08-Dec-07-V03" xfId="164" xr:uid="{00000000-0005-0000-0000-0000B1000000}"/>
    <cellStyle name="c_Unit Price Sen. (2)_covered amounts - July 2007_Estimates-07-08-Dec-07-V04" xfId="165" xr:uid="{00000000-0005-0000-0000-0000B2000000}"/>
    <cellStyle name="c_Unit Price Sen. (2)_covered amounts - July 2007_Estimates-07-08-Jan-08-V14" xfId="166" xr:uid="{00000000-0005-0000-0000-0000B3000000}"/>
    <cellStyle name="c_Unit Price Sen. (2)_covered amounts - July 2007_Estimates-07-08-Oct-07-V02" xfId="167" xr:uid="{00000000-0005-0000-0000-0000B4000000}"/>
    <cellStyle name="c_Unit Price Sen. (2)_covered amounts - July 2007_Estimates-07-08-Sep-07-V15" xfId="168" xr:uid="{00000000-0005-0000-0000-0000B5000000}"/>
    <cellStyle name="c_Unit Price Sen. (2)_covered amounts - July 2007_Estimates-07-08-Sep-07-V16" xfId="169" xr:uid="{00000000-0005-0000-0000-0000B6000000}"/>
    <cellStyle name="c_Unit Price Sen. (2)_covered amounts - July 2007_Fx Model" xfId="170" xr:uid="{00000000-0005-0000-0000-0000B7000000}"/>
    <cellStyle name="Calculation" xfId="171" builtinId="22" customBuiltin="1"/>
    <cellStyle name="Check Cell" xfId="172" builtinId="23" customBuiltin="1"/>
    <cellStyle name="Comma" xfId="173" builtinId="3"/>
    <cellStyle name="Comma 0" xfId="174" xr:uid="{00000000-0005-0000-0000-0000BB000000}"/>
    <cellStyle name="Comma 0*" xfId="175" xr:uid="{00000000-0005-0000-0000-0000BC000000}"/>
    <cellStyle name="Comma 0* 2" xfId="868" xr:uid="{00000000-0005-0000-0000-0000BD000000}"/>
    <cellStyle name="Comma 0_1124668" xfId="176" xr:uid="{00000000-0005-0000-0000-0000BE000000}"/>
    <cellStyle name="Comma 2" xfId="177" xr:uid="{00000000-0005-0000-0000-0000BF000000}"/>
    <cellStyle name="Comma 2 2" xfId="851" xr:uid="{00000000-0005-0000-0000-0000C0000000}"/>
    <cellStyle name="Currency [0.00]" xfId="178" xr:uid="{00000000-0005-0000-0000-0000C1000000}"/>
    <cellStyle name="Currency [0.00] 2" xfId="869" xr:uid="{00000000-0005-0000-0000-0000C2000000}"/>
    <cellStyle name="Currency 0" xfId="179" xr:uid="{00000000-0005-0000-0000-0000C3000000}"/>
    <cellStyle name="Currency 2" xfId="180" xr:uid="{00000000-0005-0000-0000-0000C4000000}"/>
    <cellStyle name="Dash" xfId="181" xr:uid="{00000000-0005-0000-0000-0000C5000000}"/>
    <cellStyle name="Date" xfId="182" xr:uid="{00000000-0005-0000-0000-0000C6000000}"/>
    <cellStyle name="Date Aligned" xfId="183" xr:uid="{00000000-0005-0000-0000-0000C7000000}"/>
    <cellStyle name="Dotted Line" xfId="184" xr:uid="{00000000-0005-0000-0000-0000C8000000}"/>
    <cellStyle name="Double Accounting" xfId="185" xr:uid="{00000000-0005-0000-0000-0000C9000000}"/>
    <cellStyle name="dp*NumberGeneral" xfId="186" xr:uid="{00000000-0005-0000-0000-0000CA000000}"/>
    <cellStyle name="Euro" xfId="187" xr:uid="{00000000-0005-0000-0000-0000CB000000}"/>
    <cellStyle name="Explanatory Text" xfId="188" builtinId="53" customBuiltin="1"/>
    <cellStyle name="FOOTER - Style1" xfId="189" xr:uid="{00000000-0005-0000-0000-0000CD000000}"/>
    <cellStyle name="Footnote" xfId="190" xr:uid="{00000000-0005-0000-0000-0000CE000000}"/>
    <cellStyle name="general" xfId="191" xr:uid="{00000000-0005-0000-0000-0000CF000000}"/>
    <cellStyle name="Good" xfId="192" builtinId="26" customBuiltin="1"/>
    <cellStyle name="Grey" xfId="193" xr:uid="{00000000-0005-0000-0000-0000D1000000}"/>
    <cellStyle name="Grey 2" xfId="870" xr:uid="{00000000-0005-0000-0000-0000D2000000}"/>
    <cellStyle name="Hard Percent" xfId="194" xr:uid="{00000000-0005-0000-0000-0000D3000000}"/>
    <cellStyle name="Header" xfId="195" xr:uid="{00000000-0005-0000-0000-0000D4000000}"/>
    <cellStyle name="Header1" xfId="196" xr:uid="{00000000-0005-0000-0000-0000D5000000}"/>
    <cellStyle name="Header2" xfId="197" xr:uid="{00000000-0005-0000-0000-0000D6000000}"/>
    <cellStyle name="Heading 1" xfId="198" builtinId="16" customBuiltin="1"/>
    <cellStyle name="Heading 2" xfId="199" builtinId="17" customBuiltin="1"/>
    <cellStyle name="Heading 3" xfId="200" builtinId="18" customBuiltin="1"/>
    <cellStyle name="Heading 4" xfId="201" builtinId="19" customBuiltin="1"/>
    <cellStyle name="Hyperlink" xfId="202" builtinId="8"/>
    <cellStyle name="Input" xfId="203" builtinId="20" customBuiltin="1"/>
    <cellStyle name="Input [yellow]" xfId="204" xr:uid="{00000000-0005-0000-0000-0000DD000000}"/>
    <cellStyle name="Input [yellow] 2" xfId="871" xr:uid="{00000000-0005-0000-0000-0000DE000000}"/>
    <cellStyle name="InputBlueFont" xfId="205" xr:uid="{00000000-0005-0000-0000-0000DF000000}"/>
    <cellStyle name="Invisible" xfId="206" xr:uid="{00000000-0005-0000-0000-0000E0000000}"/>
    <cellStyle name="Invisible 2" xfId="872" xr:uid="{00000000-0005-0000-0000-0000E1000000}"/>
    <cellStyle name="Linked Cell" xfId="207" builtinId="24" customBuiltin="1"/>
    <cellStyle name="Millares [0]_pldt" xfId="208" xr:uid="{00000000-0005-0000-0000-0000E3000000}"/>
    <cellStyle name="Millares_pldt" xfId="209" xr:uid="{00000000-0005-0000-0000-0000E4000000}"/>
    <cellStyle name="Milliers [0]_EDYAN" xfId="210" xr:uid="{00000000-0005-0000-0000-0000E5000000}"/>
    <cellStyle name="Milliers_EDYAN" xfId="211" xr:uid="{00000000-0005-0000-0000-0000E6000000}"/>
    <cellStyle name="Moneda [0]_pldt" xfId="212" xr:uid="{00000000-0005-0000-0000-0000E7000000}"/>
    <cellStyle name="Moneda_pldt" xfId="213" xr:uid="{00000000-0005-0000-0000-0000E8000000}"/>
    <cellStyle name="Monétaire [0]_EDYAN" xfId="214" xr:uid="{00000000-0005-0000-0000-0000E9000000}"/>
    <cellStyle name="Monétaire_EDYAN" xfId="215" xr:uid="{00000000-0005-0000-0000-0000EA000000}"/>
    <cellStyle name="Multiple" xfId="216" xr:uid="{00000000-0005-0000-0000-0000EB000000}"/>
    <cellStyle name="Neutral" xfId="217" builtinId="28" customBuiltin="1"/>
    <cellStyle name="Normal" xfId="0" builtinId="0"/>
    <cellStyle name="Normal - Style1" xfId="218" xr:uid="{00000000-0005-0000-0000-0000EE000000}"/>
    <cellStyle name="Normal - Style1 2" xfId="873" xr:uid="{00000000-0005-0000-0000-0000EF000000}"/>
    <cellStyle name="Normal - Style2" xfId="219" xr:uid="{00000000-0005-0000-0000-0000F0000000}"/>
    <cellStyle name="Normal 2" xfId="852" xr:uid="{00000000-0005-0000-0000-0000F1000000}"/>
    <cellStyle name="Normal 2 7" xfId="849" xr:uid="{00000000-0005-0000-0000-0000F2000000}"/>
    <cellStyle name="Normal 2 7 2" xfId="853" xr:uid="{00000000-0005-0000-0000-0000F3000000}"/>
    <cellStyle name="normální_laroux" xfId="220" xr:uid="{00000000-0005-0000-0000-0000F4000000}"/>
    <cellStyle name="NormalPERET956" xfId="221" xr:uid="{00000000-0005-0000-0000-0000F5000000}"/>
    <cellStyle name="Note" xfId="222" builtinId="10" customBuiltin="1"/>
    <cellStyle name="Note 2" xfId="874" xr:uid="{00000000-0005-0000-0000-0000F7000000}"/>
    <cellStyle name="Output" xfId="223" builtinId="21" customBuiltin="1"/>
    <cellStyle name="Output Amounts" xfId="224" xr:uid="{00000000-0005-0000-0000-0000F9000000}"/>
    <cellStyle name="Output Column Headings" xfId="225" xr:uid="{00000000-0005-0000-0000-0000FA000000}"/>
    <cellStyle name="Output Line Items" xfId="226" xr:uid="{00000000-0005-0000-0000-0000FB000000}"/>
    <cellStyle name="Output Report Heading" xfId="227" xr:uid="{00000000-0005-0000-0000-0000FC000000}"/>
    <cellStyle name="Output Report Title" xfId="228" xr:uid="{00000000-0005-0000-0000-0000FD000000}"/>
    <cellStyle name="Output1_Back" xfId="229" xr:uid="{00000000-0005-0000-0000-0000FE000000}"/>
    <cellStyle name="Page Number" xfId="230" xr:uid="{00000000-0005-0000-0000-0000FF000000}"/>
    <cellStyle name="Percent" xfId="231" builtinId="5"/>
    <cellStyle name="Percent (0)" xfId="232" xr:uid="{00000000-0005-0000-0000-000001010000}"/>
    <cellStyle name="Percent (0) 2" xfId="875" xr:uid="{00000000-0005-0000-0000-000002010000}"/>
    <cellStyle name="Percent [2]" xfId="233" xr:uid="{00000000-0005-0000-0000-000003010000}"/>
    <cellStyle name="Percent [2] 2" xfId="876" xr:uid="{00000000-0005-0000-0000-000004010000}"/>
    <cellStyle name="Percent 2" xfId="850" xr:uid="{00000000-0005-0000-0000-000005010000}"/>
    <cellStyle name="Pershare" xfId="234" xr:uid="{00000000-0005-0000-0000-000006010000}"/>
    <cellStyle name="PSChar" xfId="235" xr:uid="{00000000-0005-0000-0000-000007010000}"/>
    <cellStyle name="PSDate" xfId="236" xr:uid="{00000000-0005-0000-0000-000008010000}"/>
    <cellStyle name="PSDec" xfId="237" xr:uid="{00000000-0005-0000-0000-000009010000}"/>
    <cellStyle name="PSHeading" xfId="238" xr:uid="{00000000-0005-0000-0000-00000A010000}"/>
    <cellStyle name="PSInt" xfId="239" xr:uid="{00000000-0005-0000-0000-00000B010000}"/>
    <cellStyle name="PSSpacer" xfId="240" xr:uid="{00000000-0005-0000-0000-00000C010000}"/>
    <cellStyle name="s" xfId="241" xr:uid="{00000000-0005-0000-0000-00000D010000}"/>
    <cellStyle name="s_Bal Sheets" xfId="242" xr:uid="{00000000-0005-0000-0000-00000E010000}"/>
    <cellStyle name="s_Bal Sheets_1" xfId="243" xr:uid="{00000000-0005-0000-0000-00000F010000}"/>
    <cellStyle name="s_Bal Sheets_1_covered amounts - July 2007" xfId="244" xr:uid="{00000000-0005-0000-0000-000010010000}"/>
    <cellStyle name="s_Bal Sheets_1_covered amounts - July 2007_Book2" xfId="245" xr:uid="{00000000-0005-0000-0000-000011010000}"/>
    <cellStyle name="s_Bal Sheets_1_covered amounts - July 2007_Estimates-07-08-Aug-07-V18" xfId="246" xr:uid="{00000000-0005-0000-0000-000012010000}"/>
    <cellStyle name="s_Bal Sheets_1_covered amounts - July 2007_Estimates-07-08-Aug-07-V19" xfId="247" xr:uid="{00000000-0005-0000-0000-000013010000}"/>
    <cellStyle name="s_Bal Sheets_1_covered amounts - July 2007_Estimates-07-08-Dec-07-V03" xfId="248" xr:uid="{00000000-0005-0000-0000-000014010000}"/>
    <cellStyle name="s_Bal Sheets_1_covered amounts - July 2007_Estimates-07-08-Dec-07-V04" xfId="249" xr:uid="{00000000-0005-0000-0000-000015010000}"/>
    <cellStyle name="s_Bal Sheets_1_covered amounts - July 2007_Estimates-07-08-Jan-08-V14" xfId="250" xr:uid="{00000000-0005-0000-0000-000016010000}"/>
    <cellStyle name="s_Bal Sheets_1_covered amounts - July 2007_Estimates-07-08-Oct-07-V02" xfId="251" xr:uid="{00000000-0005-0000-0000-000017010000}"/>
    <cellStyle name="s_Bal Sheets_1_covered amounts - July 2007_Estimates-07-08-Sep-07-V15" xfId="252" xr:uid="{00000000-0005-0000-0000-000018010000}"/>
    <cellStyle name="s_Bal Sheets_1_covered amounts - July 2007_Estimates-07-08-Sep-07-V16" xfId="253" xr:uid="{00000000-0005-0000-0000-000019010000}"/>
    <cellStyle name="s_Bal Sheets_1_covered amounts - July 2007_Fx Model" xfId="254" xr:uid="{00000000-0005-0000-0000-00001A010000}"/>
    <cellStyle name="s_Bal Sheets_2" xfId="255" xr:uid="{00000000-0005-0000-0000-00001B010000}"/>
    <cellStyle name="s_Bal Sheets_2_covered amounts - July 2007" xfId="256" xr:uid="{00000000-0005-0000-0000-00001C010000}"/>
    <cellStyle name="s_Bal Sheets_2_covered amounts - July 2007_Book2" xfId="257" xr:uid="{00000000-0005-0000-0000-00001D010000}"/>
    <cellStyle name="s_Bal Sheets_2_covered amounts - July 2007_Estimates-07-08-Aug-07-V18" xfId="258" xr:uid="{00000000-0005-0000-0000-00001E010000}"/>
    <cellStyle name="s_Bal Sheets_2_covered amounts - July 2007_Estimates-07-08-Aug-07-V19" xfId="259" xr:uid="{00000000-0005-0000-0000-00001F010000}"/>
    <cellStyle name="s_Bal Sheets_2_covered amounts - July 2007_Estimates-07-08-Dec-07-V03" xfId="260" xr:uid="{00000000-0005-0000-0000-000020010000}"/>
    <cellStyle name="s_Bal Sheets_2_covered amounts - July 2007_Estimates-07-08-Dec-07-V04" xfId="261" xr:uid="{00000000-0005-0000-0000-000021010000}"/>
    <cellStyle name="s_Bal Sheets_2_covered amounts - July 2007_Estimates-07-08-Jan-08-V14" xfId="262" xr:uid="{00000000-0005-0000-0000-000022010000}"/>
    <cellStyle name="s_Bal Sheets_2_covered amounts - July 2007_Estimates-07-08-Oct-07-V02" xfId="263" xr:uid="{00000000-0005-0000-0000-000023010000}"/>
    <cellStyle name="s_Bal Sheets_2_covered amounts - July 2007_Estimates-07-08-Sep-07-V15" xfId="264" xr:uid="{00000000-0005-0000-0000-000024010000}"/>
    <cellStyle name="s_Bal Sheets_2_covered amounts - July 2007_Estimates-07-08-Sep-07-V16" xfId="265" xr:uid="{00000000-0005-0000-0000-000025010000}"/>
    <cellStyle name="s_Bal Sheets_2_covered amounts - July 2007_Fx Model" xfId="266" xr:uid="{00000000-0005-0000-0000-000026010000}"/>
    <cellStyle name="s_Bal Sheets_covered amounts - July 2007" xfId="267" xr:uid="{00000000-0005-0000-0000-000027010000}"/>
    <cellStyle name="s_Bal Sheets_covered amounts - July 2007_Book2" xfId="268" xr:uid="{00000000-0005-0000-0000-000028010000}"/>
    <cellStyle name="s_Bal Sheets_covered amounts - July 2007_Estimates-07-08-Aug-07-V18" xfId="269" xr:uid="{00000000-0005-0000-0000-000029010000}"/>
    <cellStyle name="s_Bal Sheets_covered amounts - July 2007_Estimates-07-08-Aug-07-V19" xfId="270" xr:uid="{00000000-0005-0000-0000-00002A010000}"/>
    <cellStyle name="s_Bal Sheets_covered amounts - July 2007_Estimates-07-08-Dec-07-V03" xfId="271" xr:uid="{00000000-0005-0000-0000-00002B010000}"/>
    <cellStyle name="s_Bal Sheets_covered amounts - July 2007_Estimates-07-08-Dec-07-V04" xfId="272" xr:uid="{00000000-0005-0000-0000-00002C010000}"/>
    <cellStyle name="s_Bal Sheets_covered amounts - July 2007_Estimates-07-08-Jan-08-V14" xfId="273" xr:uid="{00000000-0005-0000-0000-00002D010000}"/>
    <cellStyle name="s_Bal Sheets_covered amounts - July 2007_Estimates-07-08-Oct-07-V02" xfId="274" xr:uid="{00000000-0005-0000-0000-00002E010000}"/>
    <cellStyle name="s_Bal Sheets_covered amounts - July 2007_Estimates-07-08-Sep-07-V15" xfId="275" xr:uid="{00000000-0005-0000-0000-00002F010000}"/>
    <cellStyle name="s_Bal Sheets_covered amounts - July 2007_Estimates-07-08-Sep-07-V16" xfId="276" xr:uid="{00000000-0005-0000-0000-000030010000}"/>
    <cellStyle name="s_Bal Sheets_covered amounts - July 2007_Fx Model" xfId="277" xr:uid="{00000000-0005-0000-0000-000031010000}"/>
    <cellStyle name="s_Cases" xfId="278" xr:uid="{00000000-0005-0000-0000-000032010000}"/>
    <cellStyle name="s_Cases_1" xfId="279" xr:uid="{00000000-0005-0000-0000-000033010000}"/>
    <cellStyle name="s_Cases_1_covered amounts - July 2007" xfId="280" xr:uid="{00000000-0005-0000-0000-000034010000}"/>
    <cellStyle name="s_Cases_1_covered amounts - July 2007_Book2" xfId="281" xr:uid="{00000000-0005-0000-0000-000035010000}"/>
    <cellStyle name="s_Cases_1_covered amounts - July 2007_Estimates-07-08-Aug-07-V18" xfId="282" xr:uid="{00000000-0005-0000-0000-000036010000}"/>
    <cellStyle name="s_Cases_1_covered amounts - July 2007_Estimates-07-08-Aug-07-V19" xfId="283" xr:uid="{00000000-0005-0000-0000-000037010000}"/>
    <cellStyle name="s_Cases_1_covered amounts - July 2007_Estimates-07-08-Dec-07-V03" xfId="284" xr:uid="{00000000-0005-0000-0000-000038010000}"/>
    <cellStyle name="s_Cases_1_covered amounts - July 2007_Estimates-07-08-Dec-07-V04" xfId="285" xr:uid="{00000000-0005-0000-0000-000039010000}"/>
    <cellStyle name="s_Cases_1_covered amounts - July 2007_Estimates-07-08-Jan-08-V14" xfId="286" xr:uid="{00000000-0005-0000-0000-00003A010000}"/>
    <cellStyle name="s_Cases_1_covered amounts - July 2007_Estimates-07-08-Oct-07-V02" xfId="287" xr:uid="{00000000-0005-0000-0000-00003B010000}"/>
    <cellStyle name="s_Cases_1_covered amounts - July 2007_Estimates-07-08-Sep-07-V15" xfId="288" xr:uid="{00000000-0005-0000-0000-00003C010000}"/>
    <cellStyle name="s_Cases_1_covered amounts - July 2007_Estimates-07-08-Sep-07-V16" xfId="289" xr:uid="{00000000-0005-0000-0000-00003D010000}"/>
    <cellStyle name="s_Cases_1_covered amounts - July 2007_Fx Model" xfId="290" xr:uid="{00000000-0005-0000-0000-00003E010000}"/>
    <cellStyle name="s_Cases_covered amounts - July 2007" xfId="291" xr:uid="{00000000-0005-0000-0000-00003F010000}"/>
    <cellStyle name="s_Cases_covered amounts - July 2007_Book2" xfId="292" xr:uid="{00000000-0005-0000-0000-000040010000}"/>
    <cellStyle name="s_Cases_covered amounts - July 2007_Estimates-07-08-Aug-07-V18" xfId="293" xr:uid="{00000000-0005-0000-0000-000041010000}"/>
    <cellStyle name="s_Cases_covered amounts - July 2007_Estimates-07-08-Aug-07-V19" xfId="294" xr:uid="{00000000-0005-0000-0000-000042010000}"/>
    <cellStyle name="s_Cases_covered amounts - July 2007_Estimates-07-08-Dec-07-V03" xfId="295" xr:uid="{00000000-0005-0000-0000-000043010000}"/>
    <cellStyle name="s_Cases_covered amounts - July 2007_Estimates-07-08-Dec-07-V04" xfId="296" xr:uid="{00000000-0005-0000-0000-000044010000}"/>
    <cellStyle name="s_Cases_covered amounts - July 2007_Estimates-07-08-Jan-08-V14" xfId="297" xr:uid="{00000000-0005-0000-0000-000045010000}"/>
    <cellStyle name="s_Cases_covered amounts - July 2007_Estimates-07-08-Oct-07-V02" xfId="298" xr:uid="{00000000-0005-0000-0000-000046010000}"/>
    <cellStyle name="s_Cases_covered amounts - July 2007_Estimates-07-08-Sep-07-V15" xfId="299" xr:uid="{00000000-0005-0000-0000-000047010000}"/>
    <cellStyle name="s_Cases_covered amounts - July 2007_Estimates-07-08-Sep-07-V16" xfId="300" xr:uid="{00000000-0005-0000-0000-000048010000}"/>
    <cellStyle name="s_Cases_covered amounts - July 2007_Fx Model" xfId="301" xr:uid="{00000000-0005-0000-0000-000049010000}"/>
    <cellStyle name="s_covered amounts - July 2007" xfId="302" xr:uid="{00000000-0005-0000-0000-00004A010000}"/>
    <cellStyle name="s_covered amounts - July 2007_Book2" xfId="303" xr:uid="{00000000-0005-0000-0000-00004B010000}"/>
    <cellStyle name="s_covered amounts - July 2007_Estimates-07-08-Aug-07-V18" xfId="304" xr:uid="{00000000-0005-0000-0000-00004C010000}"/>
    <cellStyle name="s_covered amounts - July 2007_Estimates-07-08-Aug-07-V19" xfId="305" xr:uid="{00000000-0005-0000-0000-00004D010000}"/>
    <cellStyle name="s_covered amounts - July 2007_Estimates-07-08-Dec-07-V03" xfId="306" xr:uid="{00000000-0005-0000-0000-00004E010000}"/>
    <cellStyle name="s_covered amounts - July 2007_Estimates-07-08-Dec-07-V04" xfId="307" xr:uid="{00000000-0005-0000-0000-00004F010000}"/>
    <cellStyle name="s_covered amounts - July 2007_Estimates-07-08-Jan-08-V14" xfId="308" xr:uid="{00000000-0005-0000-0000-000050010000}"/>
    <cellStyle name="s_covered amounts - July 2007_Estimates-07-08-Oct-07-V02" xfId="309" xr:uid="{00000000-0005-0000-0000-000051010000}"/>
    <cellStyle name="s_covered amounts - July 2007_Estimates-07-08-Sep-07-V15" xfId="310" xr:uid="{00000000-0005-0000-0000-000052010000}"/>
    <cellStyle name="s_covered amounts - July 2007_Estimates-07-08-Sep-07-V16" xfId="311" xr:uid="{00000000-0005-0000-0000-000053010000}"/>
    <cellStyle name="s_covered amounts - July 2007_Fx Model" xfId="312" xr:uid="{00000000-0005-0000-0000-000054010000}"/>
    <cellStyle name="s_Credit (2)" xfId="313" xr:uid="{00000000-0005-0000-0000-000055010000}"/>
    <cellStyle name="s_Credit (2)_1" xfId="314" xr:uid="{00000000-0005-0000-0000-000056010000}"/>
    <cellStyle name="s_Credit (2)_1_covered amounts - July 2007" xfId="315" xr:uid="{00000000-0005-0000-0000-000057010000}"/>
    <cellStyle name="s_Credit (2)_1_covered amounts - July 2007_Book2" xfId="316" xr:uid="{00000000-0005-0000-0000-000058010000}"/>
    <cellStyle name="s_Credit (2)_1_covered amounts - July 2007_Estimates-07-08-Aug-07-V18" xfId="317" xr:uid="{00000000-0005-0000-0000-000059010000}"/>
    <cellStyle name="s_Credit (2)_1_covered amounts - July 2007_Estimates-07-08-Aug-07-V19" xfId="318" xr:uid="{00000000-0005-0000-0000-00005A010000}"/>
    <cellStyle name="s_Credit (2)_1_covered amounts - July 2007_Estimates-07-08-Dec-07-V03" xfId="319" xr:uid="{00000000-0005-0000-0000-00005B010000}"/>
    <cellStyle name="s_Credit (2)_1_covered amounts - July 2007_Estimates-07-08-Dec-07-V04" xfId="320" xr:uid="{00000000-0005-0000-0000-00005C010000}"/>
    <cellStyle name="s_Credit (2)_1_covered amounts - July 2007_Estimates-07-08-Jan-08-V14" xfId="321" xr:uid="{00000000-0005-0000-0000-00005D010000}"/>
    <cellStyle name="s_Credit (2)_1_covered amounts - July 2007_Estimates-07-08-Oct-07-V02" xfId="322" xr:uid="{00000000-0005-0000-0000-00005E010000}"/>
    <cellStyle name="s_Credit (2)_1_covered amounts - July 2007_Estimates-07-08-Sep-07-V15" xfId="323" xr:uid="{00000000-0005-0000-0000-00005F010000}"/>
    <cellStyle name="s_Credit (2)_1_covered amounts - July 2007_Estimates-07-08-Sep-07-V16" xfId="324" xr:uid="{00000000-0005-0000-0000-000060010000}"/>
    <cellStyle name="s_Credit (2)_1_covered amounts - July 2007_Fx Model" xfId="325" xr:uid="{00000000-0005-0000-0000-000061010000}"/>
    <cellStyle name="s_Credit (2)_2" xfId="326" xr:uid="{00000000-0005-0000-0000-000062010000}"/>
    <cellStyle name="s_Credit (2)_2_covered amounts - July 2007" xfId="327" xr:uid="{00000000-0005-0000-0000-000063010000}"/>
    <cellStyle name="s_Credit (2)_2_covered amounts - July 2007_Book2" xfId="328" xr:uid="{00000000-0005-0000-0000-000064010000}"/>
    <cellStyle name="s_Credit (2)_2_covered amounts - July 2007_Estimates-07-08-Aug-07-V18" xfId="329" xr:uid="{00000000-0005-0000-0000-000065010000}"/>
    <cellStyle name="s_Credit (2)_2_covered amounts - July 2007_Estimates-07-08-Aug-07-V19" xfId="330" xr:uid="{00000000-0005-0000-0000-000066010000}"/>
    <cellStyle name="s_Credit (2)_2_covered amounts - July 2007_Estimates-07-08-Dec-07-V03" xfId="331" xr:uid="{00000000-0005-0000-0000-000067010000}"/>
    <cellStyle name="s_Credit (2)_2_covered amounts - July 2007_Estimates-07-08-Dec-07-V04" xfId="332" xr:uid="{00000000-0005-0000-0000-000068010000}"/>
    <cellStyle name="s_Credit (2)_2_covered amounts - July 2007_Estimates-07-08-Jan-08-V14" xfId="333" xr:uid="{00000000-0005-0000-0000-000069010000}"/>
    <cellStyle name="s_Credit (2)_2_covered amounts - July 2007_Estimates-07-08-Oct-07-V02" xfId="334" xr:uid="{00000000-0005-0000-0000-00006A010000}"/>
    <cellStyle name="s_Credit (2)_2_covered amounts - July 2007_Estimates-07-08-Sep-07-V15" xfId="335" xr:uid="{00000000-0005-0000-0000-00006B010000}"/>
    <cellStyle name="s_Credit (2)_2_covered amounts - July 2007_Estimates-07-08-Sep-07-V16" xfId="336" xr:uid="{00000000-0005-0000-0000-00006C010000}"/>
    <cellStyle name="s_Credit (2)_2_covered amounts - July 2007_Fx Model" xfId="337" xr:uid="{00000000-0005-0000-0000-00006D010000}"/>
    <cellStyle name="s_Credit (2)_covered amounts - July 2007" xfId="338" xr:uid="{00000000-0005-0000-0000-00006E010000}"/>
    <cellStyle name="s_Credit (2)_covered amounts - July 2007_Book2" xfId="339" xr:uid="{00000000-0005-0000-0000-00006F010000}"/>
    <cellStyle name="s_Credit (2)_covered amounts - July 2007_Estimates-07-08-Aug-07-V18" xfId="340" xr:uid="{00000000-0005-0000-0000-000070010000}"/>
    <cellStyle name="s_Credit (2)_covered amounts - July 2007_Estimates-07-08-Aug-07-V19" xfId="341" xr:uid="{00000000-0005-0000-0000-000071010000}"/>
    <cellStyle name="s_Credit (2)_covered amounts - July 2007_Estimates-07-08-Dec-07-V03" xfId="342" xr:uid="{00000000-0005-0000-0000-000072010000}"/>
    <cellStyle name="s_Credit (2)_covered amounts - July 2007_Estimates-07-08-Dec-07-V04" xfId="343" xr:uid="{00000000-0005-0000-0000-000073010000}"/>
    <cellStyle name="s_Credit (2)_covered amounts - July 2007_Estimates-07-08-Jan-08-V14" xfId="344" xr:uid="{00000000-0005-0000-0000-000074010000}"/>
    <cellStyle name="s_Credit (2)_covered amounts - July 2007_Estimates-07-08-Oct-07-V02" xfId="345" xr:uid="{00000000-0005-0000-0000-000075010000}"/>
    <cellStyle name="s_Credit (2)_covered amounts - July 2007_Estimates-07-08-Sep-07-V15" xfId="346" xr:uid="{00000000-0005-0000-0000-000076010000}"/>
    <cellStyle name="s_Credit (2)_covered amounts - July 2007_Estimates-07-08-Sep-07-V16" xfId="347" xr:uid="{00000000-0005-0000-0000-000077010000}"/>
    <cellStyle name="s_Credit (2)_covered amounts - July 2007_Fx Model" xfId="348" xr:uid="{00000000-0005-0000-0000-000078010000}"/>
    <cellStyle name="s_DCF Inputs" xfId="349" xr:uid="{00000000-0005-0000-0000-000079010000}"/>
    <cellStyle name="s_DCF Inputs_1" xfId="350" xr:uid="{00000000-0005-0000-0000-00007A010000}"/>
    <cellStyle name="s_DCF Inputs_1_covered amounts - July 2007" xfId="351" xr:uid="{00000000-0005-0000-0000-00007B010000}"/>
    <cellStyle name="s_DCF Inputs_1_covered amounts - July 2007_Book2" xfId="352" xr:uid="{00000000-0005-0000-0000-00007C010000}"/>
    <cellStyle name="s_DCF Inputs_1_covered amounts - July 2007_Estimates-07-08-Aug-07-V18" xfId="353" xr:uid="{00000000-0005-0000-0000-00007D010000}"/>
    <cellStyle name="s_DCF Inputs_1_covered amounts - July 2007_Estimates-07-08-Aug-07-V19" xfId="354" xr:uid="{00000000-0005-0000-0000-00007E010000}"/>
    <cellStyle name="s_DCF Inputs_1_covered amounts - July 2007_Estimates-07-08-Dec-07-V03" xfId="355" xr:uid="{00000000-0005-0000-0000-00007F010000}"/>
    <cellStyle name="s_DCF Inputs_1_covered amounts - July 2007_Estimates-07-08-Dec-07-V04" xfId="356" xr:uid="{00000000-0005-0000-0000-000080010000}"/>
    <cellStyle name="s_DCF Inputs_1_covered amounts - July 2007_Estimates-07-08-Jan-08-V14" xfId="357" xr:uid="{00000000-0005-0000-0000-000081010000}"/>
    <cellStyle name="s_DCF Inputs_1_covered amounts - July 2007_Estimates-07-08-Oct-07-V02" xfId="358" xr:uid="{00000000-0005-0000-0000-000082010000}"/>
    <cellStyle name="s_DCF Inputs_1_covered amounts - July 2007_Estimates-07-08-Sep-07-V15" xfId="359" xr:uid="{00000000-0005-0000-0000-000083010000}"/>
    <cellStyle name="s_DCF Inputs_1_covered amounts - July 2007_Estimates-07-08-Sep-07-V16" xfId="360" xr:uid="{00000000-0005-0000-0000-000084010000}"/>
    <cellStyle name="s_DCF Inputs_1_covered amounts - July 2007_Fx Model" xfId="361" xr:uid="{00000000-0005-0000-0000-000085010000}"/>
    <cellStyle name="s_DCF Inputs_2" xfId="362" xr:uid="{00000000-0005-0000-0000-000086010000}"/>
    <cellStyle name="s_DCF Inputs_2_covered amounts - July 2007" xfId="363" xr:uid="{00000000-0005-0000-0000-000087010000}"/>
    <cellStyle name="s_DCF Inputs_2_covered amounts - July 2007_Book2" xfId="364" xr:uid="{00000000-0005-0000-0000-000088010000}"/>
    <cellStyle name="s_DCF Inputs_2_covered amounts - July 2007_Estimates-07-08-Aug-07-V18" xfId="365" xr:uid="{00000000-0005-0000-0000-000089010000}"/>
    <cellStyle name="s_DCF Inputs_2_covered amounts - July 2007_Estimates-07-08-Aug-07-V19" xfId="366" xr:uid="{00000000-0005-0000-0000-00008A010000}"/>
    <cellStyle name="s_DCF Inputs_2_covered amounts - July 2007_Estimates-07-08-Dec-07-V03" xfId="367" xr:uid="{00000000-0005-0000-0000-00008B010000}"/>
    <cellStyle name="s_DCF Inputs_2_covered amounts - July 2007_Estimates-07-08-Dec-07-V04" xfId="368" xr:uid="{00000000-0005-0000-0000-00008C010000}"/>
    <cellStyle name="s_DCF Inputs_2_covered amounts - July 2007_Estimates-07-08-Jan-08-V14" xfId="369" xr:uid="{00000000-0005-0000-0000-00008D010000}"/>
    <cellStyle name="s_DCF Inputs_2_covered amounts - July 2007_Estimates-07-08-Oct-07-V02" xfId="370" xr:uid="{00000000-0005-0000-0000-00008E010000}"/>
    <cellStyle name="s_DCF Inputs_2_covered amounts - July 2007_Estimates-07-08-Sep-07-V15" xfId="371" xr:uid="{00000000-0005-0000-0000-00008F010000}"/>
    <cellStyle name="s_DCF Inputs_2_covered amounts - July 2007_Estimates-07-08-Sep-07-V16" xfId="372" xr:uid="{00000000-0005-0000-0000-000090010000}"/>
    <cellStyle name="s_DCF Inputs_2_covered amounts - July 2007_Fx Model" xfId="373" xr:uid="{00000000-0005-0000-0000-000091010000}"/>
    <cellStyle name="s_DCF Inputs_covered amounts - July 2007" xfId="374" xr:uid="{00000000-0005-0000-0000-000092010000}"/>
    <cellStyle name="s_DCF Inputs_covered amounts - July 2007_Book2" xfId="375" xr:uid="{00000000-0005-0000-0000-000093010000}"/>
    <cellStyle name="s_DCF Inputs_covered amounts - July 2007_Estimates-07-08-Aug-07-V18" xfId="376" xr:uid="{00000000-0005-0000-0000-000094010000}"/>
    <cellStyle name="s_DCF Inputs_covered amounts - July 2007_Estimates-07-08-Aug-07-V19" xfId="377" xr:uid="{00000000-0005-0000-0000-000095010000}"/>
    <cellStyle name="s_DCF Inputs_covered amounts - July 2007_Estimates-07-08-Dec-07-V03" xfId="378" xr:uid="{00000000-0005-0000-0000-000096010000}"/>
    <cellStyle name="s_DCF Inputs_covered amounts - July 2007_Estimates-07-08-Dec-07-V04" xfId="379" xr:uid="{00000000-0005-0000-0000-000097010000}"/>
    <cellStyle name="s_DCF Inputs_covered amounts - July 2007_Estimates-07-08-Jan-08-V14" xfId="380" xr:uid="{00000000-0005-0000-0000-000098010000}"/>
    <cellStyle name="s_DCF Inputs_covered amounts - July 2007_Estimates-07-08-Oct-07-V02" xfId="381" xr:uid="{00000000-0005-0000-0000-000099010000}"/>
    <cellStyle name="s_DCF Inputs_covered amounts - July 2007_Estimates-07-08-Sep-07-V15" xfId="382" xr:uid="{00000000-0005-0000-0000-00009A010000}"/>
    <cellStyle name="s_DCF Inputs_covered amounts - July 2007_Estimates-07-08-Sep-07-V16" xfId="383" xr:uid="{00000000-0005-0000-0000-00009B010000}"/>
    <cellStyle name="s_DCF Inputs_covered amounts - July 2007_Fx Model" xfId="384" xr:uid="{00000000-0005-0000-0000-00009C010000}"/>
    <cellStyle name="s_DCF Matrix" xfId="385" xr:uid="{00000000-0005-0000-0000-00009D010000}"/>
    <cellStyle name="s_DCF Matrix_1" xfId="386" xr:uid="{00000000-0005-0000-0000-00009E010000}"/>
    <cellStyle name="s_DCF Matrix_1_covered amounts - July 2007" xfId="387" xr:uid="{00000000-0005-0000-0000-00009F010000}"/>
    <cellStyle name="s_DCF Matrix_1_covered amounts - July 2007_Book2" xfId="388" xr:uid="{00000000-0005-0000-0000-0000A0010000}"/>
    <cellStyle name="s_DCF Matrix_1_covered amounts - July 2007_Estimates-07-08-Aug-07-V18" xfId="389" xr:uid="{00000000-0005-0000-0000-0000A1010000}"/>
    <cellStyle name="s_DCF Matrix_1_covered amounts - July 2007_Estimates-07-08-Aug-07-V19" xfId="390" xr:uid="{00000000-0005-0000-0000-0000A2010000}"/>
    <cellStyle name="s_DCF Matrix_1_covered amounts - July 2007_Estimates-07-08-Dec-07-V03" xfId="391" xr:uid="{00000000-0005-0000-0000-0000A3010000}"/>
    <cellStyle name="s_DCF Matrix_1_covered amounts - July 2007_Estimates-07-08-Dec-07-V04" xfId="392" xr:uid="{00000000-0005-0000-0000-0000A4010000}"/>
    <cellStyle name="s_DCF Matrix_1_covered amounts - July 2007_Estimates-07-08-Jan-08-V14" xfId="393" xr:uid="{00000000-0005-0000-0000-0000A5010000}"/>
    <cellStyle name="s_DCF Matrix_1_covered amounts - July 2007_Estimates-07-08-Oct-07-V02" xfId="394" xr:uid="{00000000-0005-0000-0000-0000A6010000}"/>
    <cellStyle name="s_DCF Matrix_1_covered amounts - July 2007_Estimates-07-08-Sep-07-V15" xfId="395" xr:uid="{00000000-0005-0000-0000-0000A7010000}"/>
    <cellStyle name="s_DCF Matrix_1_covered amounts - July 2007_Estimates-07-08-Sep-07-V16" xfId="396" xr:uid="{00000000-0005-0000-0000-0000A8010000}"/>
    <cellStyle name="s_DCF Matrix_1_covered amounts - July 2007_Fx Model" xfId="397" xr:uid="{00000000-0005-0000-0000-0000A9010000}"/>
    <cellStyle name="s_DCF Matrix_1_IPO" xfId="398" xr:uid="{00000000-0005-0000-0000-0000AA010000}"/>
    <cellStyle name="s_DCF Matrix_1_IPO_covered amounts - July 2007" xfId="399" xr:uid="{00000000-0005-0000-0000-0000AB010000}"/>
    <cellStyle name="s_DCF Matrix_1_IPO_covered amounts - July 2007_Book2" xfId="400" xr:uid="{00000000-0005-0000-0000-0000AC010000}"/>
    <cellStyle name="s_DCF Matrix_1_IPO_covered amounts - July 2007_Estimates-07-08-Aug-07-V18" xfId="401" xr:uid="{00000000-0005-0000-0000-0000AD010000}"/>
    <cellStyle name="s_DCF Matrix_1_IPO_covered amounts - July 2007_Estimates-07-08-Aug-07-V19" xfId="402" xr:uid="{00000000-0005-0000-0000-0000AE010000}"/>
    <cellStyle name="s_DCF Matrix_1_IPO_covered amounts - July 2007_Estimates-07-08-Dec-07-V03" xfId="403" xr:uid="{00000000-0005-0000-0000-0000AF010000}"/>
    <cellStyle name="s_DCF Matrix_1_IPO_covered amounts - July 2007_Estimates-07-08-Dec-07-V04" xfId="404" xr:uid="{00000000-0005-0000-0000-0000B0010000}"/>
    <cellStyle name="s_DCF Matrix_1_IPO_covered amounts - July 2007_Estimates-07-08-Jan-08-V14" xfId="405" xr:uid="{00000000-0005-0000-0000-0000B1010000}"/>
    <cellStyle name="s_DCF Matrix_1_IPO_covered amounts - July 2007_Estimates-07-08-Oct-07-V02" xfId="406" xr:uid="{00000000-0005-0000-0000-0000B2010000}"/>
    <cellStyle name="s_DCF Matrix_1_IPO_covered amounts - July 2007_Estimates-07-08-Sep-07-V15" xfId="407" xr:uid="{00000000-0005-0000-0000-0000B3010000}"/>
    <cellStyle name="s_DCF Matrix_1_IPO_covered amounts - July 2007_Estimates-07-08-Sep-07-V16" xfId="408" xr:uid="{00000000-0005-0000-0000-0000B4010000}"/>
    <cellStyle name="s_DCF Matrix_1_IPO_covered amounts - July 2007_Fx Model" xfId="409" xr:uid="{00000000-0005-0000-0000-0000B5010000}"/>
    <cellStyle name="s_DCF Matrix_2" xfId="410" xr:uid="{00000000-0005-0000-0000-0000B6010000}"/>
    <cellStyle name="s_DCF Matrix_2_covered amounts - July 2007" xfId="411" xr:uid="{00000000-0005-0000-0000-0000B7010000}"/>
    <cellStyle name="s_DCF Matrix_2_covered amounts - July 2007_Book2" xfId="412" xr:uid="{00000000-0005-0000-0000-0000B8010000}"/>
    <cellStyle name="s_DCF Matrix_2_covered amounts - July 2007_Estimates-07-08-Aug-07-V18" xfId="413" xr:uid="{00000000-0005-0000-0000-0000B9010000}"/>
    <cellStyle name="s_DCF Matrix_2_covered amounts - July 2007_Estimates-07-08-Aug-07-V19" xfId="414" xr:uid="{00000000-0005-0000-0000-0000BA010000}"/>
    <cellStyle name="s_DCF Matrix_2_covered amounts - July 2007_Estimates-07-08-Dec-07-V03" xfId="415" xr:uid="{00000000-0005-0000-0000-0000BB010000}"/>
    <cellStyle name="s_DCF Matrix_2_covered amounts - July 2007_Estimates-07-08-Dec-07-V04" xfId="416" xr:uid="{00000000-0005-0000-0000-0000BC010000}"/>
    <cellStyle name="s_DCF Matrix_2_covered amounts - July 2007_Estimates-07-08-Jan-08-V14" xfId="417" xr:uid="{00000000-0005-0000-0000-0000BD010000}"/>
    <cellStyle name="s_DCF Matrix_2_covered amounts - July 2007_Estimates-07-08-Oct-07-V02" xfId="418" xr:uid="{00000000-0005-0000-0000-0000BE010000}"/>
    <cellStyle name="s_DCF Matrix_2_covered amounts - July 2007_Estimates-07-08-Sep-07-V15" xfId="419" xr:uid="{00000000-0005-0000-0000-0000BF010000}"/>
    <cellStyle name="s_DCF Matrix_2_covered amounts - July 2007_Estimates-07-08-Sep-07-V16" xfId="420" xr:uid="{00000000-0005-0000-0000-0000C0010000}"/>
    <cellStyle name="s_DCF Matrix_2_covered amounts - July 2007_Fx Model" xfId="421" xr:uid="{00000000-0005-0000-0000-0000C1010000}"/>
    <cellStyle name="s_DCF Matrix_covered amounts - July 2007" xfId="422" xr:uid="{00000000-0005-0000-0000-0000C2010000}"/>
    <cellStyle name="s_DCF Matrix_covered amounts - July 2007_Book2" xfId="423" xr:uid="{00000000-0005-0000-0000-0000C3010000}"/>
    <cellStyle name="s_DCF Matrix_covered amounts - July 2007_Estimates-07-08-Aug-07-V18" xfId="424" xr:uid="{00000000-0005-0000-0000-0000C4010000}"/>
    <cellStyle name="s_DCF Matrix_covered amounts - July 2007_Estimates-07-08-Aug-07-V19" xfId="425" xr:uid="{00000000-0005-0000-0000-0000C5010000}"/>
    <cellStyle name="s_DCF Matrix_covered amounts - July 2007_Estimates-07-08-Dec-07-V03" xfId="426" xr:uid="{00000000-0005-0000-0000-0000C6010000}"/>
    <cellStyle name="s_DCF Matrix_covered amounts - July 2007_Estimates-07-08-Dec-07-V04" xfId="427" xr:uid="{00000000-0005-0000-0000-0000C7010000}"/>
    <cellStyle name="s_DCF Matrix_covered amounts - July 2007_Estimates-07-08-Jan-08-V14" xfId="428" xr:uid="{00000000-0005-0000-0000-0000C8010000}"/>
    <cellStyle name="s_DCF Matrix_covered amounts - July 2007_Estimates-07-08-Oct-07-V02" xfId="429" xr:uid="{00000000-0005-0000-0000-0000C9010000}"/>
    <cellStyle name="s_DCF Matrix_covered amounts - July 2007_Estimates-07-08-Sep-07-V15" xfId="430" xr:uid="{00000000-0005-0000-0000-0000CA010000}"/>
    <cellStyle name="s_DCF Matrix_covered amounts - July 2007_Estimates-07-08-Sep-07-V16" xfId="431" xr:uid="{00000000-0005-0000-0000-0000CB010000}"/>
    <cellStyle name="s_DCF Matrix_covered amounts - July 2007_Fx Model" xfId="432" xr:uid="{00000000-0005-0000-0000-0000CC010000}"/>
    <cellStyle name="s_DCF Matrix_IPO" xfId="433" xr:uid="{00000000-0005-0000-0000-0000CD010000}"/>
    <cellStyle name="s_DCF Matrix_IPO_covered amounts - July 2007" xfId="434" xr:uid="{00000000-0005-0000-0000-0000CE010000}"/>
    <cellStyle name="s_DCF Matrix_IPO_covered amounts - July 2007_Book2" xfId="435" xr:uid="{00000000-0005-0000-0000-0000CF010000}"/>
    <cellStyle name="s_DCF Matrix_IPO_covered amounts - July 2007_Estimates-07-08-Aug-07-V18" xfId="436" xr:uid="{00000000-0005-0000-0000-0000D0010000}"/>
    <cellStyle name="s_DCF Matrix_IPO_covered amounts - July 2007_Estimates-07-08-Aug-07-V19" xfId="437" xr:uid="{00000000-0005-0000-0000-0000D1010000}"/>
    <cellStyle name="s_DCF Matrix_IPO_covered amounts - July 2007_Estimates-07-08-Dec-07-V03" xfId="438" xr:uid="{00000000-0005-0000-0000-0000D2010000}"/>
    <cellStyle name="s_DCF Matrix_IPO_covered amounts - July 2007_Estimates-07-08-Dec-07-V04" xfId="439" xr:uid="{00000000-0005-0000-0000-0000D3010000}"/>
    <cellStyle name="s_DCF Matrix_IPO_covered amounts - July 2007_Estimates-07-08-Jan-08-V14" xfId="440" xr:uid="{00000000-0005-0000-0000-0000D4010000}"/>
    <cellStyle name="s_DCF Matrix_IPO_covered amounts - July 2007_Estimates-07-08-Oct-07-V02" xfId="441" xr:uid="{00000000-0005-0000-0000-0000D5010000}"/>
    <cellStyle name="s_DCF Matrix_IPO_covered amounts - July 2007_Estimates-07-08-Sep-07-V15" xfId="442" xr:uid="{00000000-0005-0000-0000-0000D6010000}"/>
    <cellStyle name="s_DCF Matrix_IPO_covered amounts - July 2007_Estimates-07-08-Sep-07-V16" xfId="443" xr:uid="{00000000-0005-0000-0000-0000D7010000}"/>
    <cellStyle name="s_DCF Matrix_IPO_covered amounts - July 2007_Fx Model" xfId="444" xr:uid="{00000000-0005-0000-0000-0000D8010000}"/>
    <cellStyle name="s_DCFLBO Code" xfId="445" xr:uid="{00000000-0005-0000-0000-0000D9010000}"/>
    <cellStyle name="s_DCFLBO Code_1" xfId="446" xr:uid="{00000000-0005-0000-0000-0000DA010000}"/>
    <cellStyle name="s_DCFLBO Code_1_covered amounts - July 2007" xfId="447" xr:uid="{00000000-0005-0000-0000-0000DB010000}"/>
    <cellStyle name="s_DCFLBO Code_1_covered amounts - July 2007_Book2" xfId="448" xr:uid="{00000000-0005-0000-0000-0000DC010000}"/>
    <cellStyle name="s_DCFLBO Code_1_covered amounts - July 2007_Estimates-07-08-Aug-07-V18" xfId="449" xr:uid="{00000000-0005-0000-0000-0000DD010000}"/>
    <cellStyle name="s_DCFLBO Code_1_covered amounts - July 2007_Estimates-07-08-Aug-07-V19" xfId="450" xr:uid="{00000000-0005-0000-0000-0000DE010000}"/>
    <cellStyle name="s_DCFLBO Code_1_covered amounts - July 2007_Estimates-07-08-Dec-07-V03" xfId="451" xr:uid="{00000000-0005-0000-0000-0000DF010000}"/>
    <cellStyle name="s_DCFLBO Code_1_covered amounts - July 2007_Estimates-07-08-Dec-07-V04" xfId="452" xr:uid="{00000000-0005-0000-0000-0000E0010000}"/>
    <cellStyle name="s_DCFLBO Code_1_covered amounts - July 2007_Estimates-07-08-Jan-08-V14" xfId="453" xr:uid="{00000000-0005-0000-0000-0000E1010000}"/>
    <cellStyle name="s_DCFLBO Code_1_covered amounts - July 2007_Estimates-07-08-Oct-07-V02" xfId="454" xr:uid="{00000000-0005-0000-0000-0000E2010000}"/>
    <cellStyle name="s_DCFLBO Code_1_covered amounts - July 2007_Estimates-07-08-Sep-07-V15" xfId="455" xr:uid="{00000000-0005-0000-0000-0000E3010000}"/>
    <cellStyle name="s_DCFLBO Code_1_covered amounts - July 2007_Estimates-07-08-Sep-07-V16" xfId="456" xr:uid="{00000000-0005-0000-0000-0000E4010000}"/>
    <cellStyle name="s_DCFLBO Code_1_covered amounts - July 2007_Fx Model" xfId="457" xr:uid="{00000000-0005-0000-0000-0000E5010000}"/>
    <cellStyle name="s_DCFLBO Code_covered amounts - July 2007" xfId="458" xr:uid="{00000000-0005-0000-0000-0000E6010000}"/>
    <cellStyle name="s_DCFLBO Code_covered amounts - July 2007_Book2" xfId="459" xr:uid="{00000000-0005-0000-0000-0000E7010000}"/>
    <cellStyle name="s_DCFLBO Code_covered amounts - July 2007_Estimates-07-08-Aug-07-V18" xfId="460" xr:uid="{00000000-0005-0000-0000-0000E8010000}"/>
    <cellStyle name="s_DCFLBO Code_covered amounts - July 2007_Estimates-07-08-Aug-07-V19" xfId="461" xr:uid="{00000000-0005-0000-0000-0000E9010000}"/>
    <cellStyle name="s_DCFLBO Code_covered amounts - July 2007_Estimates-07-08-Dec-07-V03" xfId="462" xr:uid="{00000000-0005-0000-0000-0000EA010000}"/>
    <cellStyle name="s_DCFLBO Code_covered amounts - July 2007_Estimates-07-08-Dec-07-V04" xfId="463" xr:uid="{00000000-0005-0000-0000-0000EB010000}"/>
    <cellStyle name="s_DCFLBO Code_covered amounts - July 2007_Estimates-07-08-Jan-08-V14" xfId="464" xr:uid="{00000000-0005-0000-0000-0000EC010000}"/>
    <cellStyle name="s_DCFLBO Code_covered amounts - July 2007_Estimates-07-08-Oct-07-V02" xfId="465" xr:uid="{00000000-0005-0000-0000-0000ED010000}"/>
    <cellStyle name="s_DCFLBO Code_covered amounts - July 2007_Estimates-07-08-Sep-07-V15" xfId="466" xr:uid="{00000000-0005-0000-0000-0000EE010000}"/>
    <cellStyle name="s_DCFLBO Code_covered amounts - July 2007_Estimates-07-08-Sep-07-V16" xfId="467" xr:uid="{00000000-0005-0000-0000-0000EF010000}"/>
    <cellStyle name="s_DCFLBO Code_covered amounts - July 2007_Fx Model" xfId="468" xr:uid="{00000000-0005-0000-0000-0000F0010000}"/>
    <cellStyle name="s_Earnings" xfId="469" xr:uid="{00000000-0005-0000-0000-0000F1010000}"/>
    <cellStyle name="s_Earnings (2)" xfId="470" xr:uid="{00000000-0005-0000-0000-0000F2010000}"/>
    <cellStyle name="s_Earnings (2)_1" xfId="471" xr:uid="{00000000-0005-0000-0000-0000F3010000}"/>
    <cellStyle name="s_Earnings (2)_1_covered amounts - July 2007" xfId="472" xr:uid="{00000000-0005-0000-0000-0000F4010000}"/>
    <cellStyle name="s_Earnings (2)_1_covered amounts - July 2007_Book2" xfId="473" xr:uid="{00000000-0005-0000-0000-0000F5010000}"/>
    <cellStyle name="s_Earnings (2)_1_covered amounts - July 2007_Estimates-07-08-Aug-07-V18" xfId="474" xr:uid="{00000000-0005-0000-0000-0000F6010000}"/>
    <cellStyle name="s_Earnings (2)_1_covered amounts - July 2007_Estimates-07-08-Aug-07-V19" xfId="475" xr:uid="{00000000-0005-0000-0000-0000F7010000}"/>
    <cellStyle name="s_Earnings (2)_1_covered amounts - July 2007_Estimates-07-08-Dec-07-V03" xfId="476" xr:uid="{00000000-0005-0000-0000-0000F8010000}"/>
    <cellStyle name="s_Earnings (2)_1_covered amounts - July 2007_Estimates-07-08-Dec-07-V04" xfId="477" xr:uid="{00000000-0005-0000-0000-0000F9010000}"/>
    <cellStyle name="s_Earnings (2)_1_covered amounts - July 2007_Estimates-07-08-Jan-08-V14" xfId="478" xr:uid="{00000000-0005-0000-0000-0000FA010000}"/>
    <cellStyle name="s_Earnings (2)_1_covered amounts - July 2007_Estimates-07-08-Oct-07-V02" xfId="479" xr:uid="{00000000-0005-0000-0000-0000FB010000}"/>
    <cellStyle name="s_Earnings (2)_1_covered amounts - July 2007_Estimates-07-08-Sep-07-V15" xfId="480" xr:uid="{00000000-0005-0000-0000-0000FC010000}"/>
    <cellStyle name="s_Earnings (2)_1_covered amounts - July 2007_Estimates-07-08-Sep-07-V16" xfId="481" xr:uid="{00000000-0005-0000-0000-0000FD010000}"/>
    <cellStyle name="s_Earnings (2)_1_covered amounts - July 2007_Fx Model" xfId="482" xr:uid="{00000000-0005-0000-0000-0000FE010000}"/>
    <cellStyle name="s_Earnings (2)_covered amounts - July 2007" xfId="483" xr:uid="{00000000-0005-0000-0000-0000FF010000}"/>
    <cellStyle name="s_Earnings (2)_covered amounts - July 2007_Book2" xfId="484" xr:uid="{00000000-0005-0000-0000-000000020000}"/>
    <cellStyle name="s_Earnings (2)_covered amounts - July 2007_Estimates-07-08-Aug-07-V18" xfId="485" xr:uid="{00000000-0005-0000-0000-000001020000}"/>
    <cellStyle name="s_Earnings (2)_covered amounts - July 2007_Estimates-07-08-Aug-07-V19" xfId="486" xr:uid="{00000000-0005-0000-0000-000002020000}"/>
    <cellStyle name="s_Earnings (2)_covered amounts - July 2007_Estimates-07-08-Dec-07-V03" xfId="487" xr:uid="{00000000-0005-0000-0000-000003020000}"/>
    <cellStyle name="s_Earnings (2)_covered amounts - July 2007_Estimates-07-08-Dec-07-V04" xfId="488" xr:uid="{00000000-0005-0000-0000-000004020000}"/>
    <cellStyle name="s_Earnings (2)_covered amounts - July 2007_Estimates-07-08-Jan-08-V14" xfId="489" xr:uid="{00000000-0005-0000-0000-000005020000}"/>
    <cellStyle name="s_Earnings (2)_covered amounts - July 2007_Estimates-07-08-Oct-07-V02" xfId="490" xr:uid="{00000000-0005-0000-0000-000006020000}"/>
    <cellStyle name="s_Earnings (2)_covered amounts - July 2007_Estimates-07-08-Sep-07-V15" xfId="491" xr:uid="{00000000-0005-0000-0000-000007020000}"/>
    <cellStyle name="s_Earnings (2)_covered amounts - July 2007_Estimates-07-08-Sep-07-V16" xfId="492" xr:uid="{00000000-0005-0000-0000-000008020000}"/>
    <cellStyle name="s_Earnings (2)_covered amounts - July 2007_Fx Model" xfId="493" xr:uid="{00000000-0005-0000-0000-000009020000}"/>
    <cellStyle name="s_Earnings_1" xfId="494" xr:uid="{00000000-0005-0000-0000-00000A020000}"/>
    <cellStyle name="s_Earnings_1_covered amounts - July 2007" xfId="495" xr:uid="{00000000-0005-0000-0000-00000B020000}"/>
    <cellStyle name="s_Earnings_1_covered amounts - July 2007_Book2" xfId="496" xr:uid="{00000000-0005-0000-0000-00000C020000}"/>
    <cellStyle name="s_Earnings_1_covered amounts - July 2007_Estimates-07-08-Aug-07-V18" xfId="497" xr:uid="{00000000-0005-0000-0000-00000D020000}"/>
    <cellStyle name="s_Earnings_1_covered amounts - July 2007_Estimates-07-08-Aug-07-V19" xfId="498" xr:uid="{00000000-0005-0000-0000-00000E020000}"/>
    <cellStyle name="s_Earnings_1_covered amounts - July 2007_Estimates-07-08-Dec-07-V03" xfId="499" xr:uid="{00000000-0005-0000-0000-00000F020000}"/>
    <cellStyle name="s_Earnings_1_covered amounts - July 2007_Estimates-07-08-Dec-07-V04" xfId="500" xr:uid="{00000000-0005-0000-0000-000010020000}"/>
    <cellStyle name="s_Earnings_1_covered amounts - July 2007_Estimates-07-08-Jan-08-V14" xfId="501" xr:uid="{00000000-0005-0000-0000-000011020000}"/>
    <cellStyle name="s_Earnings_1_covered amounts - July 2007_Estimates-07-08-Oct-07-V02" xfId="502" xr:uid="{00000000-0005-0000-0000-000012020000}"/>
    <cellStyle name="s_Earnings_1_covered amounts - July 2007_Estimates-07-08-Sep-07-V15" xfId="503" xr:uid="{00000000-0005-0000-0000-000013020000}"/>
    <cellStyle name="s_Earnings_1_covered amounts - July 2007_Estimates-07-08-Sep-07-V16" xfId="504" xr:uid="{00000000-0005-0000-0000-000014020000}"/>
    <cellStyle name="s_Earnings_1_covered amounts - July 2007_Fx Model" xfId="505" xr:uid="{00000000-0005-0000-0000-000015020000}"/>
    <cellStyle name="s_Earnings_2" xfId="506" xr:uid="{00000000-0005-0000-0000-000016020000}"/>
    <cellStyle name="s_Earnings_2_covered amounts - July 2007" xfId="507" xr:uid="{00000000-0005-0000-0000-000017020000}"/>
    <cellStyle name="s_Earnings_2_covered amounts - July 2007_Book2" xfId="508" xr:uid="{00000000-0005-0000-0000-000018020000}"/>
    <cellStyle name="s_Earnings_2_covered amounts - July 2007_Estimates-07-08-Aug-07-V18" xfId="509" xr:uid="{00000000-0005-0000-0000-000019020000}"/>
    <cellStyle name="s_Earnings_2_covered amounts - July 2007_Estimates-07-08-Aug-07-V19" xfId="510" xr:uid="{00000000-0005-0000-0000-00001A020000}"/>
    <cellStyle name="s_Earnings_2_covered amounts - July 2007_Estimates-07-08-Dec-07-V03" xfId="511" xr:uid="{00000000-0005-0000-0000-00001B020000}"/>
    <cellStyle name="s_Earnings_2_covered amounts - July 2007_Estimates-07-08-Dec-07-V04" xfId="512" xr:uid="{00000000-0005-0000-0000-00001C020000}"/>
    <cellStyle name="s_Earnings_2_covered amounts - July 2007_Estimates-07-08-Jan-08-V14" xfId="513" xr:uid="{00000000-0005-0000-0000-00001D020000}"/>
    <cellStyle name="s_Earnings_2_covered amounts - July 2007_Estimates-07-08-Oct-07-V02" xfId="514" xr:uid="{00000000-0005-0000-0000-00001E020000}"/>
    <cellStyle name="s_Earnings_2_covered amounts - July 2007_Estimates-07-08-Sep-07-V15" xfId="515" xr:uid="{00000000-0005-0000-0000-00001F020000}"/>
    <cellStyle name="s_Earnings_2_covered amounts - July 2007_Estimates-07-08-Sep-07-V16" xfId="516" xr:uid="{00000000-0005-0000-0000-000020020000}"/>
    <cellStyle name="s_Earnings_2_covered amounts - July 2007_Fx Model" xfId="517" xr:uid="{00000000-0005-0000-0000-000021020000}"/>
    <cellStyle name="s_Earnings_covered amounts - July 2007" xfId="518" xr:uid="{00000000-0005-0000-0000-000022020000}"/>
    <cellStyle name="s_Earnings_covered amounts - July 2007_Book2" xfId="519" xr:uid="{00000000-0005-0000-0000-000023020000}"/>
    <cellStyle name="s_Earnings_covered amounts - July 2007_Estimates-07-08-Aug-07-V18" xfId="520" xr:uid="{00000000-0005-0000-0000-000024020000}"/>
    <cellStyle name="s_Earnings_covered amounts - July 2007_Estimates-07-08-Aug-07-V19" xfId="521" xr:uid="{00000000-0005-0000-0000-000025020000}"/>
    <cellStyle name="s_Earnings_covered amounts - July 2007_Estimates-07-08-Dec-07-V03" xfId="522" xr:uid="{00000000-0005-0000-0000-000026020000}"/>
    <cellStyle name="s_Earnings_covered amounts - July 2007_Estimates-07-08-Dec-07-V04" xfId="523" xr:uid="{00000000-0005-0000-0000-000027020000}"/>
    <cellStyle name="s_Earnings_covered amounts - July 2007_Estimates-07-08-Jan-08-V14" xfId="524" xr:uid="{00000000-0005-0000-0000-000028020000}"/>
    <cellStyle name="s_Earnings_covered amounts - July 2007_Estimates-07-08-Oct-07-V02" xfId="525" xr:uid="{00000000-0005-0000-0000-000029020000}"/>
    <cellStyle name="s_Earnings_covered amounts - July 2007_Estimates-07-08-Sep-07-V15" xfId="526" xr:uid="{00000000-0005-0000-0000-00002A020000}"/>
    <cellStyle name="s_Earnings_covered amounts - July 2007_Estimates-07-08-Sep-07-V16" xfId="527" xr:uid="{00000000-0005-0000-0000-00002B020000}"/>
    <cellStyle name="s_Earnings_covered amounts - July 2007_Fx Model" xfId="528" xr:uid="{00000000-0005-0000-0000-00002C020000}"/>
    <cellStyle name="s_Hist Inputs" xfId="529" xr:uid="{00000000-0005-0000-0000-00002D020000}"/>
    <cellStyle name="s_Hist Inputs (2)" xfId="530" xr:uid="{00000000-0005-0000-0000-00002E020000}"/>
    <cellStyle name="s_Hist Inputs (2)_1" xfId="531" xr:uid="{00000000-0005-0000-0000-00002F020000}"/>
    <cellStyle name="s_Hist Inputs (2)_1_covered amounts - July 2007" xfId="532" xr:uid="{00000000-0005-0000-0000-000030020000}"/>
    <cellStyle name="s_Hist Inputs (2)_1_covered amounts - July 2007_Book2" xfId="533" xr:uid="{00000000-0005-0000-0000-000031020000}"/>
    <cellStyle name="s_Hist Inputs (2)_1_covered amounts - July 2007_Estimates-07-08-Aug-07-V18" xfId="534" xr:uid="{00000000-0005-0000-0000-000032020000}"/>
    <cellStyle name="s_Hist Inputs (2)_1_covered amounts - July 2007_Estimates-07-08-Aug-07-V19" xfId="535" xr:uid="{00000000-0005-0000-0000-000033020000}"/>
    <cellStyle name="s_Hist Inputs (2)_1_covered amounts - July 2007_Estimates-07-08-Dec-07-V03" xfId="536" xr:uid="{00000000-0005-0000-0000-000034020000}"/>
    <cellStyle name="s_Hist Inputs (2)_1_covered amounts - July 2007_Estimates-07-08-Dec-07-V04" xfId="537" xr:uid="{00000000-0005-0000-0000-000035020000}"/>
    <cellStyle name="s_Hist Inputs (2)_1_covered amounts - July 2007_Estimates-07-08-Jan-08-V14" xfId="538" xr:uid="{00000000-0005-0000-0000-000036020000}"/>
    <cellStyle name="s_Hist Inputs (2)_1_covered amounts - July 2007_Estimates-07-08-Oct-07-V02" xfId="539" xr:uid="{00000000-0005-0000-0000-000037020000}"/>
    <cellStyle name="s_Hist Inputs (2)_1_covered amounts - July 2007_Estimates-07-08-Sep-07-V15" xfId="540" xr:uid="{00000000-0005-0000-0000-000038020000}"/>
    <cellStyle name="s_Hist Inputs (2)_1_covered amounts - July 2007_Estimates-07-08-Sep-07-V16" xfId="541" xr:uid="{00000000-0005-0000-0000-000039020000}"/>
    <cellStyle name="s_Hist Inputs (2)_1_covered amounts - July 2007_Fx Model" xfId="542" xr:uid="{00000000-0005-0000-0000-00003A020000}"/>
    <cellStyle name="s_Hist Inputs (2)_covered amounts - July 2007" xfId="543" xr:uid="{00000000-0005-0000-0000-00003B020000}"/>
    <cellStyle name="s_Hist Inputs (2)_covered amounts - July 2007_Book2" xfId="544" xr:uid="{00000000-0005-0000-0000-00003C020000}"/>
    <cellStyle name="s_Hist Inputs (2)_covered amounts - July 2007_Estimates-07-08-Aug-07-V18" xfId="545" xr:uid="{00000000-0005-0000-0000-00003D020000}"/>
    <cellStyle name="s_Hist Inputs (2)_covered amounts - July 2007_Estimates-07-08-Aug-07-V19" xfId="546" xr:uid="{00000000-0005-0000-0000-00003E020000}"/>
    <cellStyle name="s_Hist Inputs (2)_covered amounts - July 2007_Estimates-07-08-Dec-07-V03" xfId="547" xr:uid="{00000000-0005-0000-0000-00003F020000}"/>
    <cellStyle name="s_Hist Inputs (2)_covered amounts - July 2007_Estimates-07-08-Dec-07-V04" xfId="548" xr:uid="{00000000-0005-0000-0000-000040020000}"/>
    <cellStyle name="s_Hist Inputs (2)_covered amounts - July 2007_Estimates-07-08-Jan-08-V14" xfId="549" xr:uid="{00000000-0005-0000-0000-000041020000}"/>
    <cellStyle name="s_Hist Inputs (2)_covered amounts - July 2007_Estimates-07-08-Oct-07-V02" xfId="550" xr:uid="{00000000-0005-0000-0000-000042020000}"/>
    <cellStyle name="s_Hist Inputs (2)_covered amounts - July 2007_Estimates-07-08-Sep-07-V15" xfId="551" xr:uid="{00000000-0005-0000-0000-000043020000}"/>
    <cellStyle name="s_Hist Inputs (2)_covered amounts - July 2007_Estimates-07-08-Sep-07-V16" xfId="552" xr:uid="{00000000-0005-0000-0000-000044020000}"/>
    <cellStyle name="s_Hist Inputs (2)_covered amounts - July 2007_Fx Model" xfId="553" xr:uid="{00000000-0005-0000-0000-000045020000}"/>
    <cellStyle name="s_Hist Inputs_1" xfId="554" xr:uid="{00000000-0005-0000-0000-000046020000}"/>
    <cellStyle name="s_Hist Inputs_1_covered amounts - July 2007" xfId="555" xr:uid="{00000000-0005-0000-0000-000047020000}"/>
    <cellStyle name="s_Hist Inputs_1_covered amounts - July 2007_Book2" xfId="556" xr:uid="{00000000-0005-0000-0000-000048020000}"/>
    <cellStyle name="s_Hist Inputs_1_covered amounts - July 2007_Estimates-07-08-Aug-07-V18" xfId="557" xr:uid="{00000000-0005-0000-0000-000049020000}"/>
    <cellStyle name="s_Hist Inputs_1_covered amounts - July 2007_Estimates-07-08-Aug-07-V19" xfId="558" xr:uid="{00000000-0005-0000-0000-00004A020000}"/>
    <cellStyle name="s_Hist Inputs_1_covered amounts - July 2007_Estimates-07-08-Dec-07-V03" xfId="559" xr:uid="{00000000-0005-0000-0000-00004B020000}"/>
    <cellStyle name="s_Hist Inputs_1_covered amounts - July 2007_Estimates-07-08-Dec-07-V04" xfId="560" xr:uid="{00000000-0005-0000-0000-00004C020000}"/>
    <cellStyle name="s_Hist Inputs_1_covered amounts - July 2007_Estimates-07-08-Jan-08-V14" xfId="561" xr:uid="{00000000-0005-0000-0000-00004D020000}"/>
    <cellStyle name="s_Hist Inputs_1_covered amounts - July 2007_Estimates-07-08-Oct-07-V02" xfId="562" xr:uid="{00000000-0005-0000-0000-00004E020000}"/>
    <cellStyle name="s_Hist Inputs_1_covered amounts - July 2007_Estimates-07-08-Sep-07-V15" xfId="563" xr:uid="{00000000-0005-0000-0000-00004F020000}"/>
    <cellStyle name="s_Hist Inputs_1_covered amounts - July 2007_Estimates-07-08-Sep-07-V16" xfId="564" xr:uid="{00000000-0005-0000-0000-000050020000}"/>
    <cellStyle name="s_Hist Inputs_1_covered amounts - July 2007_Fx Model" xfId="565" xr:uid="{00000000-0005-0000-0000-000051020000}"/>
    <cellStyle name="s_Hist Inputs_covered amounts - July 2007" xfId="566" xr:uid="{00000000-0005-0000-0000-000052020000}"/>
    <cellStyle name="s_Hist Inputs_covered amounts - July 2007_Book2" xfId="567" xr:uid="{00000000-0005-0000-0000-000053020000}"/>
    <cellStyle name="s_Hist Inputs_covered amounts - July 2007_Estimates-07-08-Aug-07-V18" xfId="568" xr:uid="{00000000-0005-0000-0000-000054020000}"/>
    <cellStyle name="s_Hist Inputs_covered amounts - July 2007_Estimates-07-08-Aug-07-V19" xfId="569" xr:uid="{00000000-0005-0000-0000-000055020000}"/>
    <cellStyle name="s_Hist Inputs_covered amounts - July 2007_Estimates-07-08-Dec-07-V03" xfId="570" xr:uid="{00000000-0005-0000-0000-000056020000}"/>
    <cellStyle name="s_Hist Inputs_covered amounts - July 2007_Estimates-07-08-Dec-07-V04" xfId="571" xr:uid="{00000000-0005-0000-0000-000057020000}"/>
    <cellStyle name="s_Hist Inputs_covered amounts - July 2007_Estimates-07-08-Jan-08-V14" xfId="572" xr:uid="{00000000-0005-0000-0000-000058020000}"/>
    <cellStyle name="s_Hist Inputs_covered amounts - July 2007_Estimates-07-08-Oct-07-V02" xfId="573" xr:uid="{00000000-0005-0000-0000-000059020000}"/>
    <cellStyle name="s_Hist Inputs_covered amounts - July 2007_Estimates-07-08-Sep-07-V15" xfId="574" xr:uid="{00000000-0005-0000-0000-00005A020000}"/>
    <cellStyle name="s_Hist Inputs_covered amounts - July 2007_Estimates-07-08-Sep-07-V16" xfId="575" xr:uid="{00000000-0005-0000-0000-00005B020000}"/>
    <cellStyle name="s_Hist Inputs_covered amounts - July 2007_Fx Model" xfId="576" xr:uid="{00000000-0005-0000-0000-00005C020000}"/>
    <cellStyle name="s_IPO" xfId="577" xr:uid="{00000000-0005-0000-0000-00005D020000}"/>
    <cellStyle name="s_IPO_covered amounts - July 2007" xfId="578" xr:uid="{00000000-0005-0000-0000-00005E020000}"/>
    <cellStyle name="s_IPO_covered amounts - July 2007_Book2" xfId="579" xr:uid="{00000000-0005-0000-0000-00005F020000}"/>
    <cellStyle name="s_IPO_covered amounts - July 2007_Estimates-07-08-Aug-07-V18" xfId="580" xr:uid="{00000000-0005-0000-0000-000060020000}"/>
    <cellStyle name="s_IPO_covered amounts - July 2007_Estimates-07-08-Aug-07-V19" xfId="581" xr:uid="{00000000-0005-0000-0000-000061020000}"/>
    <cellStyle name="s_IPO_covered amounts - July 2007_Estimates-07-08-Dec-07-V03" xfId="582" xr:uid="{00000000-0005-0000-0000-000062020000}"/>
    <cellStyle name="s_IPO_covered amounts - July 2007_Estimates-07-08-Dec-07-V04" xfId="583" xr:uid="{00000000-0005-0000-0000-000063020000}"/>
    <cellStyle name="s_IPO_covered amounts - July 2007_Estimates-07-08-Jan-08-V14" xfId="584" xr:uid="{00000000-0005-0000-0000-000064020000}"/>
    <cellStyle name="s_IPO_covered amounts - July 2007_Estimates-07-08-Oct-07-V02" xfId="585" xr:uid="{00000000-0005-0000-0000-000065020000}"/>
    <cellStyle name="s_IPO_covered amounts - July 2007_Estimates-07-08-Sep-07-V15" xfId="586" xr:uid="{00000000-0005-0000-0000-000066020000}"/>
    <cellStyle name="s_IPO_covered amounts - July 2007_Estimates-07-08-Sep-07-V16" xfId="587" xr:uid="{00000000-0005-0000-0000-000067020000}"/>
    <cellStyle name="s_IPO_covered amounts - July 2007_Fx Model" xfId="588" xr:uid="{00000000-0005-0000-0000-000068020000}"/>
    <cellStyle name="s_LBO Summary" xfId="589" xr:uid="{00000000-0005-0000-0000-000069020000}"/>
    <cellStyle name="s_LBO Summary_1" xfId="590" xr:uid="{00000000-0005-0000-0000-00006A020000}"/>
    <cellStyle name="s_LBO Summary_1_covered amounts - July 2007" xfId="591" xr:uid="{00000000-0005-0000-0000-00006B020000}"/>
    <cellStyle name="s_LBO Summary_1_covered amounts - July 2007_Book2" xfId="592" xr:uid="{00000000-0005-0000-0000-00006C020000}"/>
    <cellStyle name="s_LBO Summary_1_covered amounts - July 2007_Estimates-07-08-Aug-07-V18" xfId="593" xr:uid="{00000000-0005-0000-0000-00006D020000}"/>
    <cellStyle name="s_LBO Summary_1_covered amounts - July 2007_Estimates-07-08-Aug-07-V19" xfId="594" xr:uid="{00000000-0005-0000-0000-00006E020000}"/>
    <cellStyle name="s_LBO Summary_1_covered amounts - July 2007_Estimates-07-08-Dec-07-V03" xfId="595" xr:uid="{00000000-0005-0000-0000-00006F020000}"/>
    <cellStyle name="s_LBO Summary_1_covered amounts - July 2007_Estimates-07-08-Dec-07-V04" xfId="596" xr:uid="{00000000-0005-0000-0000-000070020000}"/>
    <cellStyle name="s_LBO Summary_1_covered amounts - July 2007_Estimates-07-08-Jan-08-V14" xfId="597" xr:uid="{00000000-0005-0000-0000-000071020000}"/>
    <cellStyle name="s_LBO Summary_1_covered amounts - July 2007_Estimates-07-08-Oct-07-V02" xfId="598" xr:uid="{00000000-0005-0000-0000-000072020000}"/>
    <cellStyle name="s_LBO Summary_1_covered amounts - July 2007_Estimates-07-08-Sep-07-V15" xfId="599" xr:uid="{00000000-0005-0000-0000-000073020000}"/>
    <cellStyle name="s_LBO Summary_1_covered amounts - July 2007_Estimates-07-08-Sep-07-V16" xfId="600" xr:uid="{00000000-0005-0000-0000-000074020000}"/>
    <cellStyle name="s_LBO Summary_1_covered amounts - July 2007_Fx Model" xfId="601" xr:uid="{00000000-0005-0000-0000-000075020000}"/>
    <cellStyle name="s_LBO Summary_2" xfId="602" xr:uid="{00000000-0005-0000-0000-000076020000}"/>
    <cellStyle name="s_LBO Summary_2_covered amounts - July 2007" xfId="603" xr:uid="{00000000-0005-0000-0000-000077020000}"/>
    <cellStyle name="s_LBO Summary_2_covered amounts - July 2007_Book2" xfId="604" xr:uid="{00000000-0005-0000-0000-000078020000}"/>
    <cellStyle name="s_LBO Summary_2_covered amounts - July 2007_Estimates-07-08-Aug-07-V18" xfId="605" xr:uid="{00000000-0005-0000-0000-000079020000}"/>
    <cellStyle name="s_LBO Summary_2_covered amounts - July 2007_Estimates-07-08-Aug-07-V19" xfId="606" xr:uid="{00000000-0005-0000-0000-00007A020000}"/>
    <cellStyle name="s_LBO Summary_2_covered amounts - July 2007_Estimates-07-08-Dec-07-V03" xfId="607" xr:uid="{00000000-0005-0000-0000-00007B020000}"/>
    <cellStyle name="s_LBO Summary_2_covered amounts - July 2007_Estimates-07-08-Dec-07-V04" xfId="608" xr:uid="{00000000-0005-0000-0000-00007C020000}"/>
    <cellStyle name="s_LBO Summary_2_covered amounts - July 2007_Estimates-07-08-Jan-08-V14" xfId="609" xr:uid="{00000000-0005-0000-0000-00007D020000}"/>
    <cellStyle name="s_LBO Summary_2_covered amounts - July 2007_Estimates-07-08-Oct-07-V02" xfId="610" xr:uid="{00000000-0005-0000-0000-00007E020000}"/>
    <cellStyle name="s_LBO Summary_2_covered amounts - July 2007_Estimates-07-08-Sep-07-V15" xfId="611" xr:uid="{00000000-0005-0000-0000-00007F020000}"/>
    <cellStyle name="s_LBO Summary_2_covered amounts - July 2007_Estimates-07-08-Sep-07-V16" xfId="612" xr:uid="{00000000-0005-0000-0000-000080020000}"/>
    <cellStyle name="s_LBO Summary_2_covered amounts - July 2007_Fx Model" xfId="613" xr:uid="{00000000-0005-0000-0000-000081020000}"/>
    <cellStyle name="s_LBO Summary_covered amounts - July 2007" xfId="614" xr:uid="{00000000-0005-0000-0000-000082020000}"/>
    <cellStyle name="s_LBO Summary_covered amounts - July 2007_Book2" xfId="615" xr:uid="{00000000-0005-0000-0000-000083020000}"/>
    <cellStyle name="s_LBO Summary_covered amounts - July 2007_Estimates-07-08-Aug-07-V18" xfId="616" xr:uid="{00000000-0005-0000-0000-000084020000}"/>
    <cellStyle name="s_LBO Summary_covered amounts - July 2007_Estimates-07-08-Aug-07-V19" xfId="617" xr:uid="{00000000-0005-0000-0000-000085020000}"/>
    <cellStyle name="s_LBO Summary_covered amounts - July 2007_Estimates-07-08-Dec-07-V03" xfId="618" xr:uid="{00000000-0005-0000-0000-000086020000}"/>
    <cellStyle name="s_LBO Summary_covered amounts - July 2007_Estimates-07-08-Dec-07-V04" xfId="619" xr:uid="{00000000-0005-0000-0000-000087020000}"/>
    <cellStyle name="s_LBO Summary_covered amounts - July 2007_Estimates-07-08-Jan-08-V14" xfId="620" xr:uid="{00000000-0005-0000-0000-000088020000}"/>
    <cellStyle name="s_LBO Summary_covered amounts - July 2007_Estimates-07-08-Oct-07-V02" xfId="621" xr:uid="{00000000-0005-0000-0000-000089020000}"/>
    <cellStyle name="s_LBO Summary_covered amounts - July 2007_Estimates-07-08-Sep-07-V15" xfId="622" xr:uid="{00000000-0005-0000-0000-00008A020000}"/>
    <cellStyle name="s_LBO Summary_covered amounts - July 2007_Estimates-07-08-Sep-07-V16" xfId="623" xr:uid="{00000000-0005-0000-0000-00008B020000}"/>
    <cellStyle name="s_LBO Summary_covered amounts - July 2007_Fx Model" xfId="624" xr:uid="{00000000-0005-0000-0000-00008C020000}"/>
    <cellStyle name="s_Schedules" xfId="625" xr:uid="{00000000-0005-0000-0000-00008D020000}"/>
    <cellStyle name="s_Schedules_1" xfId="626" xr:uid="{00000000-0005-0000-0000-00008E020000}"/>
    <cellStyle name="s_Schedules_1_covered amounts - July 2007" xfId="627" xr:uid="{00000000-0005-0000-0000-00008F020000}"/>
    <cellStyle name="s_Schedules_1_covered amounts - July 2007_Book2" xfId="628" xr:uid="{00000000-0005-0000-0000-000090020000}"/>
    <cellStyle name="s_Schedules_1_covered amounts - July 2007_Estimates-07-08-Aug-07-V18" xfId="629" xr:uid="{00000000-0005-0000-0000-000091020000}"/>
    <cellStyle name="s_Schedules_1_covered amounts - July 2007_Estimates-07-08-Aug-07-V19" xfId="630" xr:uid="{00000000-0005-0000-0000-000092020000}"/>
    <cellStyle name="s_Schedules_1_covered amounts - July 2007_Estimates-07-08-Dec-07-V03" xfId="631" xr:uid="{00000000-0005-0000-0000-000093020000}"/>
    <cellStyle name="s_Schedules_1_covered amounts - July 2007_Estimates-07-08-Dec-07-V04" xfId="632" xr:uid="{00000000-0005-0000-0000-000094020000}"/>
    <cellStyle name="s_Schedules_1_covered amounts - July 2007_Estimates-07-08-Jan-08-V14" xfId="633" xr:uid="{00000000-0005-0000-0000-000095020000}"/>
    <cellStyle name="s_Schedules_1_covered amounts - July 2007_Estimates-07-08-Oct-07-V02" xfId="634" xr:uid="{00000000-0005-0000-0000-000096020000}"/>
    <cellStyle name="s_Schedules_1_covered amounts - July 2007_Estimates-07-08-Sep-07-V15" xfId="635" xr:uid="{00000000-0005-0000-0000-000097020000}"/>
    <cellStyle name="s_Schedules_1_covered amounts - July 2007_Estimates-07-08-Sep-07-V16" xfId="636" xr:uid="{00000000-0005-0000-0000-000098020000}"/>
    <cellStyle name="s_Schedules_1_covered amounts - July 2007_Fx Model" xfId="637" xr:uid="{00000000-0005-0000-0000-000099020000}"/>
    <cellStyle name="s_Schedules_covered amounts - July 2007" xfId="638" xr:uid="{00000000-0005-0000-0000-00009A020000}"/>
    <cellStyle name="s_Schedules_covered amounts - July 2007_Book2" xfId="639" xr:uid="{00000000-0005-0000-0000-00009B020000}"/>
    <cellStyle name="s_Schedules_covered amounts - July 2007_Estimates-07-08-Aug-07-V18" xfId="640" xr:uid="{00000000-0005-0000-0000-00009C020000}"/>
    <cellStyle name="s_Schedules_covered amounts - July 2007_Estimates-07-08-Aug-07-V19" xfId="641" xr:uid="{00000000-0005-0000-0000-00009D020000}"/>
    <cellStyle name="s_Schedules_covered amounts - July 2007_Estimates-07-08-Dec-07-V03" xfId="642" xr:uid="{00000000-0005-0000-0000-00009E020000}"/>
    <cellStyle name="s_Schedules_covered amounts - July 2007_Estimates-07-08-Dec-07-V04" xfId="643" xr:uid="{00000000-0005-0000-0000-00009F020000}"/>
    <cellStyle name="s_Schedules_covered amounts - July 2007_Estimates-07-08-Jan-08-V14" xfId="644" xr:uid="{00000000-0005-0000-0000-0000A0020000}"/>
    <cellStyle name="s_Schedules_covered amounts - July 2007_Estimates-07-08-Oct-07-V02" xfId="645" xr:uid="{00000000-0005-0000-0000-0000A1020000}"/>
    <cellStyle name="s_Schedules_covered amounts - July 2007_Estimates-07-08-Sep-07-V15" xfId="646" xr:uid="{00000000-0005-0000-0000-0000A2020000}"/>
    <cellStyle name="s_Schedules_covered amounts - July 2007_Estimates-07-08-Sep-07-V16" xfId="647" xr:uid="{00000000-0005-0000-0000-0000A3020000}"/>
    <cellStyle name="s_Schedules_covered amounts - July 2007_Fx Model" xfId="648" xr:uid="{00000000-0005-0000-0000-0000A4020000}"/>
    <cellStyle name="s_Trading Val Calc" xfId="649" xr:uid="{00000000-0005-0000-0000-0000A5020000}"/>
    <cellStyle name="s_Trading Val Calc_1" xfId="650" xr:uid="{00000000-0005-0000-0000-0000A6020000}"/>
    <cellStyle name="s_Trading Val Calc_1_covered amounts - July 2007" xfId="651" xr:uid="{00000000-0005-0000-0000-0000A7020000}"/>
    <cellStyle name="s_Trading Val Calc_1_covered amounts - July 2007_Book2" xfId="652" xr:uid="{00000000-0005-0000-0000-0000A8020000}"/>
    <cellStyle name="s_Trading Val Calc_1_covered amounts - July 2007_Estimates-07-08-Aug-07-V18" xfId="653" xr:uid="{00000000-0005-0000-0000-0000A9020000}"/>
    <cellStyle name="s_Trading Val Calc_1_covered amounts - July 2007_Estimates-07-08-Aug-07-V19" xfId="654" xr:uid="{00000000-0005-0000-0000-0000AA020000}"/>
    <cellStyle name="s_Trading Val Calc_1_covered amounts - July 2007_Estimates-07-08-Dec-07-V03" xfId="655" xr:uid="{00000000-0005-0000-0000-0000AB020000}"/>
    <cellStyle name="s_Trading Val Calc_1_covered amounts - July 2007_Estimates-07-08-Dec-07-V04" xfId="656" xr:uid="{00000000-0005-0000-0000-0000AC020000}"/>
    <cellStyle name="s_Trading Val Calc_1_covered amounts - July 2007_Estimates-07-08-Jan-08-V14" xfId="657" xr:uid="{00000000-0005-0000-0000-0000AD020000}"/>
    <cellStyle name="s_Trading Val Calc_1_covered amounts - July 2007_Estimates-07-08-Oct-07-V02" xfId="658" xr:uid="{00000000-0005-0000-0000-0000AE020000}"/>
    <cellStyle name="s_Trading Val Calc_1_covered amounts - July 2007_Estimates-07-08-Sep-07-V15" xfId="659" xr:uid="{00000000-0005-0000-0000-0000AF020000}"/>
    <cellStyle name="s_Trading Val Calc_1_covered amounts - July 2007_Estimates-07-08-Sep-07-V16" xfId="660" xr:uid="{00000000-0005-0000-0000-0000B0020000}"/>
    <cellStyle name="s_Trading Val Calc_1_covered amounts - July 2007_Fx Model" xfId="661" xr:uid="{00000000-0005-0000-0000-0000B1020000}"/>
    <cellStyle name="s_Trading Val Calc_covered amounts - July 2007" xfId="662" xr:uid="{00000000-0005-0000-0000-0000B2020000}"/>
    <cellStyle name="s_Trading Val Calc_covered amounts - July 2007_Book2" xfId="663" xr:uid="{00000000-0005-0000-0000-0000B3020000}"/>
    <cellStyle name="s_Trading Val Calc_covered amounts - July 2007_Estimates-07-08-Aug-07-V18" xfId="664" xr:uid="{00000000-0005-0000-0000-0000B4020000}"/>
    <cellStyle name="s_Trading Val Calc_covered amounts - July 2007_Estimates-07-08-Aug-07-V19" xfId="665" xr:uid="{00000000-0005-0000-0000-0000B5020000}"/>
    <cellStyle name="s_Trading Val Calc_covered amounts - July 2007_Estimates-07-08-Dec-07-V03" xfId="666" xr:uid="{00000000-0005-0000-0000-0000B6020000}"/>
    <cellStyle name="s_Trading Val Calc_covered amounts - July 2007_Estimates-07-08-Dec-07-V04" xfId="667" xr:uid="{00000000-0005-0000-0000-0000B7020000}"/>
    <cellStyle name="s_Trading Val Calc_covered amounts - July 2007_Estimates-07-08-Jan-08-V14" xfId="668" xr:uid="{00000000-0005-0000-0000-0000B8020000}"/>
    <cellStyle name="s_Trading Val Calc_covered amounts - July 2007_Estimates-07-08-Oct-07-V02" xfId="669" xr:uid="{00000000-0005-0000-0000-0000B9020000}"/>
    <cellStyle name="s_Trading Val Calc_covered amounts - July 2007_Estimates-07-08-Sep-07-V15" xfId="670" xr:uid="{00000000-0005-0000-0000-0000BA020000}"/>
    <cellStyle name="s_Trading Val Calc_covered amounts - July 2007_Estimates-07-08-Sep-07-V16" xfId="671" xr:uid="{00000000-0005-0000-0000-0000BB020000}"/>
    <cellStyle name="s_Trading Val Calc_covered amounts - July 2007_Fx Model" xfId="672" xr:uid="{00000000-0005-0000-0000-0000BC020000}"/>
    <cellStyle name="s_Trans Assump" xfId="673" xr:uid="{00000000-0005-0000-0000-0000BD020000}"/>
    <cellStyle name="s_Trans Assump (2)" xfId="674" xr:uid="{00000000-0005-0000-0000-0000BE020000}"/>
    <cellStyle name="s_Trans Assump (2)_1" xfId="675" xr:uid="{00000000-0005-0000-0000-0000BF020000}"/>
    <cellStyle name="s_Trans Assump (2)_1_covered amounts - July 2007" xfId="676" xr:uid="{00000000-0005-0000-0000-0000C0020000}"/>
    <cellStyle name="s_Trans Assump (2)_1_covered amounts - July 2007_Book2" xfId="677" xr:uid="{00000000-0005-0000-0000-0000C1020000}"/>
    <cellStyle name="s_Trans Assump (2)_1_covered amounts - July 2007_Estimates-07-08-Aug-07-V18" xfId="678" xr:uid="{00000000-0005-0000-0000-0000C2020000}"/>
    <cellStyle name="s_Trans Assump (2)_1_covered amounts - July 2007_Estimates-07-08-Aug-07-V19" xfId="679" xr:uid="{00000000-0005-0000-0000-0000C3020000}"/>
    <cellStyle name="s_Trans Assump (2)_1_covered amounts - July 2007_Estimates-07-08-Dec-07-V03" xfId="680" xr:uid="{00000000-0005-0000-0000-0000C4020000}"/>
    <cellStyle name="s_Trans Assump (2)_1_covered amounts - July 2007_Estimates-07-08-Dec-07-V04" xfId="681" xr:uid="{00000000-0005-0000-0000-0000C5020000}"/>
    <cellStyle name="s_Trans Assump (2)_1_covered amounts - July 2007_Estimates-07-08-Jan-08-V14" xfId="682" xr:uid="{00000000-0005-0000-0000-0000C6020000}"/>
    <cellStyle name="s_Trans Assump (2)_1_covered amounts - July 2007_Estimates-07-08-Oct-07-V02" xfId="683" xr:uid="{00000000-0005-0000-0000-0000C7020000}"/>
    <cellStyle name="s_Trans Assump (2)_1_covered amounts - July 2007_Estimates-07-08-Sep-07-V15" xfId="684" xr:uid="{00000000-0005-0000-0000-0000C8020000}"/>
    <cellStyle name="s_Trans Assump (2)_1_covered amounts - July 2007_Estimates-07-08-Sep-07-V16" xfId="685" xr:uid="{00000000-0005-0000-0000-0000C9020000}"/>
    <cellStyle name="s_Trans Assump (2)_1_covered amounts - July 2007_Fx Model" xfId="686" xr:uid="{00000000-0005-0000-0000-0000CA020000}"/>
    <cellStyle name="s_Trans Assump (2)_covered amounts - July 2007" xfId="687" xr:uid="{00000000-0005-0000-0000-0000CB020000}"/>
    <cellStyle name="s_Trans Assump (2)_covered amounts - July 2007_Book2" xfId="688" xr:uid="{00000000-0005-0000-0000-0000CC020000}"/>
    <cellStyle name="s_Trans Assump (2)_covered amounts - July 2007_Estimates-07-08-Aug-07-V18" xfId="689" xr:uid="{00000000-0005-0000-0000-0000CD020000}"/>
    <cellStyle name="s_Trans Assump (2)_covered amounts - July 2007_Estimates-07-08-Aug-07-V19" xfId="690" xr:uid="{00000000-0005-0000-0000-0000CE020000}"/>
    <cellStyle name="s_Trans Assump (2)_covered amounts - July 2007_Estimates-07-08-Dec-07-V03" xfId="691" xr:uid="{00000000-0005-0000-0000-0000CF020000}"/>
    <cellStyle name="s_Trans Assump (2)_covered amounts - July 2007_Estimates-07-08-Dec-07-V04" xfId="692" xr:uid="{00000000-0005-0000-0000-0000D0020000}"/>
    <cellStyle name="s_Trans Assump (2)_covered amounts - July 2007_Estimates-07-08-Jan-08-V14" xfId="693" xr:uid="{00000000-0005-0000-0000-0000D1020000}"/>
    <cellStyle name="s_Trans Assump (2)_covered amounts - July 2007_Estimates-07-08-Oct-07-V02" xfId="694" xr:uid="{00000000-0005-0000-0000-0000D2020000}"/>
    <cellStyle name="s_Trans Assump (2)_covered amounts - July 2007_Estimates-07-08-Sep-07-V15" xfId="695" xr:uid="{00000000-0005-0000-0000-0000D3020000}"/>
    <cellStyle name="s_Trans Assump (2)_covered amounts - July 2007_Estimates-07-08-Sep-07-V16" xfId="696" xr:uid="{00000000-0005-0000-0000-0000D4020000}"/>
    <cellStyle name="s_Trans Assump (2)_covered amounts - July 2007_Fx Model" xfId="697" xr:uid="{00000000-0005-0000-0000-0000D5020000}"/>
    <cellStyle name="s_Trans Assump_1" xfId="698" xr:uid="{00000000-0005-0000-0000-0000D6020000}"/>
    <cellStyle name="s_Trans Assump_1_covered amounts - July 2007" xfId="699" xr:uid="{00000000-0005-0000-0000-0000D7020000}"/>
    <cellStyle name="s_Trans Assump_1_covered amounts - July 2007_Book2" xfId="700" xr:uid="{00000000-0005-0000-0000-0000D8020000}"/>
    <cellStyle name="s_Trans Assump_1_covered amounts - July 2007_Estimates-07-08-Aug-07-V18" xfId="701" xr:uid="{00000000-0005-0000-0000-0000D9020000}"/>
    <cellStyle name="s_Trans Assump_1_covered amounts - July 2007_Estimates-07-08-Aug-07-V19" xfId="702" xr:uid="{00000000-0005-0000-0000-0000DA020000}"/>
    <cellStyle name="s_Trans Assump_1_covered amounts - July 2007_Estimates-07-08-Dec-07-V03" xfId="703" xr:uid="{00000000-0005-0000-0000-0000DB020000}"/>
    <cellStyle name="s_Trans Assump_1_covered amounts - July 2007_Estimates-07-08-Dec-07-V04" xfId="704" xr:uid="{00000000-0005-0000-0000-0000DC020000}"/>
    <cellStyle name="s_Trans Assump_1_covered amounts - July 2007_Estimates-07-08-Jan-08-V14" xfId="705" xr:uid="{00000000-0005-0000-0000-0000DD020000}"/>
    <cellStyle name="s_Trans Assump_1_covered amounts - July 2007_Estimates-07-08-Oct-07-V02" xfId="706" xr:uid="{00000000-0005-0000-0000-0000DE020000}"/>
    <cellStyle name="s_Trans Assump_1_covered amounts - July 2007_Estimates-07-08-Sep-07-V15" xfId="707" xr:uid="{00000000-0005-0000-0000-0000DF020000}"/>
    <cellStyle name="s_Trans Assump_1_covered amounts - July 2007_Estimates-07-08-Sep-07-V16" xfId="708" xr:uid="{00000000-0005-0000-0000-0000E0020000}"/>
    <cellStyle name="s_Trans Assump_1_covered amounts - July 2007_Fx Model" xfId="709" xr:uid="{00000000-0005-0000-0000-0000E1020000}"/>
    <cellStyle name="s_Trans Assump_covered amounts - July 2007" xfId="710" xr:uid="{00000000-0005-0000-0000-0000E2020000}"/>
    <cellStyle name="s_Trans Assump_covered amounts - July 2007_Book2" xfId="711" xr:uid="{00000000-0005-0000-0000-0000E3020000}"/>
    <cellStyle name="s_Trans Assump_covered amounts - July 2007_Estimates-07-08-Aug-07-V18" xfId="712" xr:uid="{00000000-0005-0000-0000-0000E4020000}"/>
    <cellStyle name="s_Trans Assump_covered amounts - July 2007_Estimates-07-08-Aug-07-V19" xfId="713" xr:uid="{00000000-0005-0000-0000-0000E5020000}"/>
    <cellStyle name="s_Trans Assump_covered amounts - July 2007_Estimates-07-08-Dec-07-V03" xfId="714" xr:uid="{00000000-0005-0000-0000-0000E6020000}"/>
    <cellStyle name="s_Trans Assump_covered amounts - July 2007_Estimates-07-08-Dec-07-V04" xfId="715" xr:uid="{00000000-0005-0000-0000-0000E7020000}"/>
    <cellStyle name="s_Trans Assump_covered amounts - July 2007_Estimates-07-08-Jan-08-V14" xfId="716" xr:uid="{00000000-0005-0000-0000-0000E8020000}"/>
    <cellStyle name="s_Trans Assump_covered amounts - July 2007_Estimates-07-08-Oct-07-V02" xfId="717" xr:uid="{00000000-0005-0000-0000-0000E9020000}"/>
    <cellStyle name="s_Trans Assump_covered amounts - July 2007_Estimates-07-08-Sep-07-V15" xfId="718" xr:uid="{00000000-0005-0000-0000-0000EA020000}"/>
    <cellStyle name="s_Trans Assump_covered amounts - July 2007_Estimates-07-08-Sep-07-V16" xfId="719" xr:uid="{00000000-0005-0000-0000-0000EB020000}"/>
    <cellStyle name="s_Trans Assump_covered amounts - July 2007_Fx Model" xfId="720" xr:uid="{00000000-0005-0000-0000-0000EC020000}"/>
    <cellStyle name="s_Trans Assump_Trans Sum" xfId="721" xr:uid="{00000000-0005-0000-0000-0000ED020000}"/>
    <cellStyle name="s_Trans Assump_Trans Sum_covered amounts - July 2007" xfId="722" xr:uid="{00000000-0005-0000-0000-0000EE020000}"/>
    <cellStyle name="s_Trans Assump_Trans Sum_covered amounts - July 2007_Book2" xfId="723" xr:uid="{00000000-0005-0000-0000-0000EF020000}"/>
    <cellStyle name="s_Trans Assump_Trans Sum_covered amounts - July 2007_Estimates-07-08-Aug-07-V18" xfId="724" xr:uid="{00000000-0005-0000-0000-0000F0020000}"/>
    <cellStyle name="s_Trans Assump_Trans Sum_covered amounts - July 2007_Estimates-07-08-Aug-07-V19" xfId="725" xr:uid="{00000000-0005-0000-0000-0000F1020000}"/>
    <cellStyle name="s_Trans Assump_Trans Sum_covered amounts - July 2007_Estimates-07-08-Dec-07-V03" xfId="726" xr:uid="{00000000-0005-0000-0000-0000F2020000}"/>
    <cellStyle name="s_Trans Assump_Trans Sum_covered amounts - July 2007_Estimates-07-08-Dec-07-V04" xfId="727" xr:uid="{00000000-0005-0000-0000-0000F3020000}"/>
    <cellStyle name="s_Trans Assump_Trans Sum_covered amounts - July 2007_Estimates-07-08-Jan-08-V14" xfId="728" xr:uid="{00000000-0005-0000-0000-0000F4020000}"/>
    <cellStyle name="s_Trans Assump_Trans Sum_covered amounts - July 2007_Estimates-07-08-Oct-07-V02" xfId="729" xr:uid="{00000000-0005-0000-0000-0000F5020000}"/>
    <cellStyle name="s_Trans Assump_Trans Sum_covered amounts - July 2007_Estimates-07-08-Sep-07-V15" xfId="730" xr:uid="{00000000-0005-0000-0000-0000F6020000}"/>
    <cellStyle name="s_Trans Assump_Trans Sum_covered amounts - July 2007_Estimates-07-08-Sep-07-V16" xfId="731" xr:uid="{00000000-0005-0000-0000-0000F7020000}"/>
    <cellStyle name="s_Trans Assump_Trans Sum_covered amounts - July 2007_Fx Model" xfId="732" xr:uid="{00000000-0005-0000-0000-0000F8020000}"/>
    <cellStyle name="s_Trans Sum" xfId="733" xr:uid="{00000000-0005-0000-0000-0000F9020000}"/>
    <cellStyle name="s_Trans Sum_1" xfId="734" xr:uid="{00000000-0005-0000-0000-0000FA020000}"/>
    <cellStyle name="s_Trans Sum_1_covered amounts - July 2007" xfId="735" xr:uid="{00000000-0005-0000-0000-0000FB020000}"/>
    <cellStyle name="s_Trans Sum_1_covered amounts - July 2007_Book2" xfId="736" xr:uid="{00000000-0005-0000-0000-0000FC020000}"/>
    <cellStyle name="s_Trans Sum_1_covered amounts - July 2007_Estimates-07-08-Aug-07-V18" xfId="737" xr:uid="{00000000-0005-0000-0000-0000FD020000}"/>
    <cellStyle name="s_Trans Sum_1_covered amounts - July 2007_Estimates-07-08-Aug-07-V19" xfId="738" xr:uid="{00000000-0005-0000-0000-0000FE020000}"/>
    <cellStyle name="s_Trans Sum_1_covered amounts - July 2007_Estimates-07-08-Dec-07-V03" xfId="739" xr:uid="{00000000-0005-0000-0000-0000FF020000}"/>
    <cellStyle name="s_Trans Sum_1_covered amounts - July 2007_Estimates-07-08-Dec-07-V04" xfId="740" xr:uid="{00000000-0005-0000-0000-000000030000}"/>
    <cellStyle name="s_Trans Sum_1_covered amounts - July 2007_Estimates-07-08-Jan-08-V14" xfId="741" xr:uid="{00000000-0005-0000-0000-000001030000}"/>
    <cellStyle name="s_Trans Sum_1_covered amounts - July 2007_Estimates-07-08-Oct-07-V02" xfId="742" xr:uid="{00000000-0005-0000-0000-000002030000}"/>
    <cellStyle name="s_Trans Sum_1_covered amounts - July 2007_Estimates-07-08-Sep-07-V15" xfId="743" xr:uid="{00000000-0005-0000-0000-000003030000}"/>
    <cellStyle name="s_Trans Sum_1_covered amounts - July 2007_Estimates-07-08-Sep-07-V16" xfId="744" xr:uid="{00000000-0005-0000-0000-000004030000}"/>
    <cellStyle name="s_Trans Sum_1_covered amounts - July 2007_Fx Model" xfId="745" xr:uid="{00000000-0005-0000-0000-000005030000}"/>
    <cellStyle name="s_Trans Sum_2" xfId="746" xr:uid="{00000000-0005-0000-0000-000006030000}"/>
    <cellStyle name="s_Trans Sum_2_covered amounts - July 2007" xfId="747" xr:uid="{00000000-0005-0000-0000-000007030000}"/>
    <cellStyle name="s_Trans Sum_2_covered amounts - July 2007_Book2" xfId="748" xr:uid="{00000000-0005-0000-0000-000008030000}"/>
    <cellStyle name="s_Trans Sum_2_covered amounts - July 2007_Estimates-07-08-Aug-07-V18" xfId="749" xr:uid="{00000000-0005-0000-0000-000009030000}"/>
    <cellStyle name="s_Trans Sum_2_covered amounts - July 2007_Estimates-07-08-Aug-07-V19" xfId="750" xr:uid="{00000000-0005-0000-0000-00000A030000}"/>
    <cellStyle name="s_Trans Sum_2_covered amounts - July 2007_Estimates-07-08-Dec-07-V03" xfId="751" xr:uid="{00000000-0005-0000-0000-00000B030000}"/>
    <cellStyle name="s_Trans Sum_2_covered amounts - July 2007_Estimates-07-08-Dec-07-V04" xfId="752" xr:uid="{00000000-0005-0000-0000-00000C030000}"/>
    <cellStyle name="s_Trans Sum_2_covered amounts - July 2007_Estimates-07-08-Jan-08-V14" xfId="753" xr:uid="{00000000-0005-0000-0000-00000D030000}"/>
    <cellStyle name="s_Trans Sum_2_covered amounts - July 2007_Estimates-07-08-Oct-07-V02" xfId="754" xr:uid="{00000000-0005-0000-0000-00000E030000}"/>
    <cellStyle name="s_Trans Sum_2_covered amounts - July 2007_Estimates-07-08-Sep-07-V15" xfId="755" xr:uid="{00000000-0005-0000-0000-00000F030000}"/>
    <cellStyle name="s_Trans Sum_2_covered amounts - July 2007_Estimates-07-08-Sep-07-V16" xfId="756" xr:uid="{00000000-0005-0000-0000-000010030000}"/>
    <cellStyle name="s_Trans Sum_2_covered amounts - July 2007_Fx Model" xfId="757" xr:uid="{00000000-0005-0000-0000-000011030000}"/>
    <cellStyle name="s_Trans Sum_covered amounts - July 2007" xfId="758" xr:uid="{00000000-0005-0000-0000-000012030000}"/>
    <cellStyle name="s_Trans Sum_covered amounts - July 2007_Book2" xfId="759" xr:uid="{00000000-0005-0000-0000-000013030000}"/>
    <cellStyle name="s_Trans Sum_covered amounts - July 2007_Estimates-07-08-Aug-07-V18" xfId="760" xr:uid="{00000000-0005-0000-0000-000014030000}"/>
    <cellStyle name="s_Trans Sum_covered amounts - July 2007_Estimates-07-08-Aug-07-V19" xfId="761" xr:uid="{00000000-0005-0000-0000-000015030000}"/>
    <cellStyle name="s_Trans Sum_covered amounts - July 2007_Estimates-07-08-Dec-07-V03" xfId="762" xr:uid="{00000000-0005-0000-0000-000016030000}"/>
    <cellStyle name="s_Trans Sum_covered amounts - July 2007_Estimates-07-08-Dec-07-V04" xfId="763" xr:uid="{00000000-0005-0000-0000-000017030000}"/>
    <cellStyle name="s_Trans Sum_covered amounts - July 2007_Estimates-07-08-Jan-08-V14" xfId="764" xr:uid="{00000000-0005-0000-0000-000018030000}"/>
    <cellStyle name="s_Trans Sum_covered amounts - July 2007_Estimates-07-08-Oct-07-V02" xfId="765" xr:uid="{00000000-0005-0000-0000-000019030000}"/>
    <cellStyle name="s_Trans Sum_covered amounts - July 2007_Estimates-07-08-Sep-07-V15" xfId="766" xr:uid="{00000000-0005-0000-0000-00001A030000}"/>
    <cellStyle name="s_Trans Sum_covered amounts - July 2007_Estimates-07-08-Sep-07-V16" xfId="767" xr:uid="{00000000-0005-0000-0000-00001B030000}"/>
    <cellStyle name="s_Trans Sum_covered amounts - July 2007_Fx Model" xfId="768" xr:uid="{00000000-0005-0000-0000-00001C030000}"/>
    <cellStyle name="s_Trans Sum_Trans Assump" xfId="769" xr:uid="{00000000-0005-0000-0000-00001D030000}"/>
    <cellStyle name="s_Trans Sum_Trans Assump_covered amounts - July 2007" xfId="770" xr:uid="{00000000-0005-0000-0000-00001E030000}"/>
    <cellStyle name="s_Trans Sum_Trans Assump_covered amounts - July 2007_Book2" xfId="771" xr:uid="{00000000-0005-0000-0000-00001F030000}"/>
    <cellStyle name="s_Trans Sum_Trans Assump_covered amounts - July 2007_Estimates-07-08-Aug-07-V18" xfId="772" xr:uid="{00000000-0005-0000-0000-000020030000}"/>
    <cellStyle name="s_Trans Sum_Trans Assump_covered amounts - July 2007_Estimates-07-08-Aug-07-V19" xfId="773" xr:uid="{00000000-0005-0000-0000-000021030000}"/>
    <cellStyle name="s_Trans Sum_Trans Assump_covered amounts - July 2007_Estimates-07-08-Dec-07-V03" xfId="774" xr:uid="{00000000-0005-0000-0000-000022030000}"/>
    <cellStyle name="s_Trans Sum_Trans Assump_covered amounts - July 2007_Estimates-07-08-Dec-07-V04" xfId="775" xr:uid="{00000000-0005-0000-0000-000023030000}"/>
    <cellStyle name="s_Trans Sum_Trans Assump_covered amounts - July 2007_Estimates-07-08-Jan-08-V14" xfId="776" xr:uid="{00000000-0005-0000-0000-000024030000}"/>
    <cellStyle name="s_Trans Sum_Trans Assump_covered amounts - July 2007_Estimates-07-08-Oct-07-V02" xfId="777" xr:uid="{00000000-0005-0000-0000-000025030000}"/>
    <cellStyle name="s_Trans Sum_Trans Assump_covered amounts - July 2007_Estimates-07-08-Sep-07-V15" xfId="778" xr:uid="{00000000-0005-0000-0000-000026030000}"/>
    <cellStyle name="s_Trans Sum_Trans Assump_covered amounts - July 2007_Estimates-07-08-Sep-07-V16" xfId="779" xr:uid="{00000000-0005-0000-0000-000027030000}"/>
    <cellStyle name="s_Trans Sum_Trans Assump_covered amounts - July 2007_Fx Model" xfId="780" xr:uid="{00000000-0005-0000-0000-000028030000}"/>
    <cellStyle name="s_Unit Price Sen. (2)" xfId="781" xr:uid="{00000000-0005-0000-0000-000029030000}"/>
    <cellStyle name="s_Unit Price Sen. (2)_1" xfId="782" xr:uid="{00000000-0005-0000-0000-00002A030000}"/>
    <cellStyle name="s_Unit Price Sen. (2)_1_covered amounts - July 2007" xfId="783" xr:uid="{00000000-0005-0000-0000-00002B030000}"/>
    <cellStyle name="s_Unit Price Sen. (2)_1_covered amounts - July 2007_Book2" xfId="784" xr:uid="{00000000-0005-0000-0000-00002C030000}"/>
    <cellStyle name="s_Unit Price Sen. (2)_1_covered amounts - July 2007_Estimates-07-08-Aug-07-V18" xfId="785" xr:uid="{00000000-0005-0000-0000-00002D030000}"/>
    <cellStyle name="s_Unit Price Sen. (2)_1_covered amounts - July 2007_Estimates-07-08-Aug-07-V19" xfId="786" xr:uid="{00000000-0005-0000-0000-00002E030000}"/>
    <cellStyle name="s_Unit Price Sen. (2)_1_covered amounts - July 2007_Estimates-07-08-Dec-07-V03" xfId="787" xr:uid="{00000000-0005-0000-0000-00002F030000}"/>
    <cellStyle name="s_Unit Price Sen. (2)_1_covered amounts - July 2007_Estimates-07-08-Dec-07-V04" xfId="788" xr:uid="{00000000-0005-0000-0000-000030030000}"/>
    <cellStyle name="s_Unit Price Sen. (2)_1_covered amounts - July 2007_Estimates-07-08-Jan-08-V14" xfId="789" xr:uid="{00000000-0005-0000-0000-000031030000}"/>
    <cellStyle name="s_Unit Price Sen. (2)_1_covered amounts - July 2007_Estimates-07-08-Oct-07-V02" xfId="790" xr:uid="{00000000-0005-0000-0000-000032030000}"/>
    <cellStyle name="s_Unit Price Sen. (2)_1_covered amounts - July 2007_Estimates-07-08-Sep-07-V15" xfId="791" xr:uid="{00000000-0005-0000-0000-000033030000}"/>
    <cellStyle name="s_Unit Price Sen. (2)_1_covered amounts - July 2007_Estimates-07-08-Sep-07-V16" xfId="792" xr:uid="{00000000-0005-0000-0000-000034030000}"/>
    <cellStyle name="s_Unit Price Sen. (2)_1_covered amounts - July 2007_Fx Model" xfId="793" xr:uid="{00000000-0005-0000-0000-000035030000}"/>
    <cellStyle name="s_Unit Price Sen. (2)_2" xfId="794" xr:uid="{00000000-0005-0000-0000-000036030000}"/>
    <cellStyle name="s_Unit Price Sen. (2)_2_covered amounts - July 2007" xfId="795" xr:uid="{00000000-0005-0000-0000-000037030000}"/>
    <cellStyle name="s_Unit Price Sen. (2)_2_covered amounts - July 2007_Book2" xfId="796" xr:uid="{00000000-0005-0000-0000-000038030000}"/>
    <cellStyle name="s_Unit Price Sen. (2)_2_covered amounts - July 2007_Estimates-07-08-Aug-07-V18" xfId="797" xr:uid="{00000000-0005-0000-0000-000039030000}"/>
    <cellStyle name="s_Unit Price Sen. (2)_2_covered amounts - July 2007_Estimates-07-08-Aug-07-V19" xfId="798" xr:uid="{00000000-0005-0000-0000-00003A030000}"/>
    <cellStyle name="s_Unit Price Sen. (2)_2_covered amounts - July 2007_Estimates-07-08-Dec-07-V03" xfId="799" xr:uid="{00000000-0005-0000-0000-00003B030000}"/>
    <cellStyle name="s_Unit Price Sen. (2)_2_covered amounts - July 2007_Estimates-07-08-Dec-07-V04" xfId="800" xr:uid="{00000000-0005-0000-0000-00003C030000}"/>
    <cellStyle name="s_Unit Price Sen. (2)_2_covered amounts - July 2007_Estimates-07-08-Jan-08-V14" xfId="801" xr:uid="{00000000-0005-0000-0000-00003D030000}"/>
    <cellStyle name="s_Unit Price Sen. (2)_2_covered amounts - July 2007_Estimates-07-08-Oct-07-V02" xfId="802" xr:uid="{00000000-0005-0000-0000-00003E030000}"/>
    <cellStyle name="s_Unit Price Sen. (2)_2_covered amounts - July 2007_Estimates-07-08-Sep-07-V15" xfId="803" xr:uid="{00000000-0005-0000-0000-00003F030000}"/>
    <cellStyle name="s_Unit Price Sen. (2)_2_covered amounts - July 2007_Estimates-07-08-Sep-07-V16" xfId="804" xr:uid="{00000000-0005-0000-0000-000040030000}"/>
    <cellStyle name="s_Unit Price Sen. (2)_2_covered amounts - July 2007_Fx Model" xfId="805" xr:uid="{00000000-0005-0000-0000-000041030000}"/>
    <cellStyle name="s_Unit Price Sen. (2)_covered amounts - July 2007" xfId="806" xr:uid="{00000000-0005-0000-0000-000042030000}"/>
    <cellStyle name="s_Unit Price Sen. (2)_covered amounts - July 2007_Book2" xfId="807" xr:uid="{00000000-0005-0000-0000-000043030000}"/>
    <cellStyle name="s_Unit Price Sen. (2)_covered amounts - July 2007_Estimates-07-08-Aug-07-V18" xfId="808" xr:uid="{00000000-0005-0000-0000-000044030000}"/>
    <cellStyle name="s_Unit Price Sen. (2)_covered amounts - July 2007_Estimates-07-08-Aug-07-V19" xfId="809" xr:uid="{00000000-0005-0000-0000-000045030000}"/>
    <cellStyle name="s_Unit Price Sen. (2)_covered amounts - July 2007_Estimates-07-08-Dec-07-V03" xfId="810" xr:uid="{00000000-0005-0000-0000-000046030000}"/>
    <cellStyle name="s_Unit Price Sen. (2)_covered amounts - July 2007_Estimates-07-08-Dec-07-V04" xfId="811" xr:uid="{00000000-0005-0000-0000-000047030000}"/>
    <cellStyle name="s_Unit Price Sen. (2)_covered amounts - July 2007_Estimates-07-08-Jan-08-V14" xfId="812" xr:uid="{00000000-0005-0000-0000-000048030000}"/>
    <cellStyle name="s_Unit Price Sen. (2)_covered amounts - July 2007_Estimates-07-08-Oct-07-V02" xfId="813" xr:uid="{00000000-0005-0000-0000-000049030000}"/>
    <cellStyle name="s_Unit Price Sen. (2)_covered amounts - July 2007_Estimates-07-08-Sep-07-V15" xfId="814" xr:uid="{00000000-0005-0000-0000-00004A030000}"/>
    <cellStyle name="s_Unit Price Sen. (2)_covered amounts - July 2007_Estimates-07-08-Sep-07-V16" xfId="815" xr:uid="{00000000-0005-0000-0000-00004B030000}"/>
    <cellStyle name="s_Unit Price Sen. (2)_covered amounts - July 2007_Fx Model" xfId="816" xr:uid="{00000000-0005-0000-0000-00004C030000}"/>
    <cellStyle name="s_Val Anal" xfId="817" xr:uid="{00000000-0005-0000-0000-00004D030000}"/>
    <cellStyle name="s_Val Anal_covered amounts - July 2007" xfId="818" xr:uid="{00000000-0005-0000-0000-00004E030000}"/>
    <cellStyle name="s_Val Anal_covered amounts - July 2007_Book2" xfId="819" xr:uid="{00000000-0005-0000-0000-00004F030000}"/>
    <cellStyle name="s_Val Anal_covered amounts - July 2007_Estimates-07-08-Aug-07-V18" xfId="820" xr:uid="{00000000-0005-0000-0000-000050030000}"/>
    <cellStyle name="s_Val Anal_covered amounts - July 2007_Estimates-07-08-Aug-07-V19" xfId="821" xr:uid="{00000000-0005-0000-0000-000051030000}"/>
    <cellStyle name="s_Val Anal_covered amounts - July 2007_Estimates-07-08-Dec-07-V03" xfId="822" xr:uid="{00000000-0005-0000-0000-000052030000}"/>
    <cellStyle name="s_Val Anal_covered amounts - July 2007_Estimates-07-08-Dec-07-V04" xfId="823" xr:uid="{00000000-0005-0000-0000-000053030000}"/>
    <cellStyle name="s_Val Anal_covered amounts - July 2007_Estimates-07-08-Jan-08-V14" xfId="824" xr:uid="{00000000-0005-0000-0000-000054030000}"/>
    <cellStyle name="s_Val Anal_covered amounts - July 2007_Estimates-07-08-Oct-07-V02" xfId="825" xr:uid="{00000000-0005-0000-0000-000055030000}"/>
    <cellStyle name="s_Val Anal_covered amounts - July 2007_Estimates-07-08-Sep-07-V15" xfId="826" xr:uid="{00000000-0005-0000-0000-000056030000}"/>
    <cellStyle name="s_Val Anal_covered amounts - July 2007_Estimates-07-08-Sep-07-V16" xfId="827" xr:uid="{00000000-0005-0000-0000-000057030000}"/>
    <cellStyle name="s_Val Anal_covered amounts - July 2007_Fx Model" xfId="828" xr:uid="{00000000-0005-0000-0000-000058030000}"/>
    <cellStyle name="Shaded" xfId="829" xr:uid="{00000000-0005-0000-0000-000059030000}"/>
    <cellStyle name="Single Accounting" xfId="830" xr:uid="{00000000-0005-0000-0000-00005A030000}"/>
    <cellStyle name="Style 1" xfId="831" xr:uid="{00000000-0005-0000-0000-00005B030000}"/>
    <cellStyle name="Table Head" xfId="832" xr:uid="{00000000-0005-0000-0000-00005C030000}"/>
    <cellStyle name="Table Head Aligned" xfId="833" xr:uid="{00000000-0005-0000-0000-00005D030000}"/>
    <cellStyle name="Table Head Blue" xfId="834" xr:uid="{00000000-0005-0000-0000-00005E030000}"/>
    <cellStyle name="Table Head Green" xfId="835" xr:uid="{00000000-0005-0000-0000-00005F030000}"/>
    <cellStyle name="Table Title" xfId="836" xr:uid="{00000000-0005-0000-0000-000060030000}"/>
    <cellStyle name="Table Units" xfId="837" xr:uid="{00000000-0005-0000-0000-000061030000}"/>
    <cellStyle name="Table_Header" xfId="838" xr:uid="{00000000-0005-0000-0000-000062030000}"/>
    <cellStyle name="taples Plaza" xfId="839" xr:uid="{00000000-0005-0000-0000-000063030000}"/>
    <cellStyle name="Times 10" xfId="840" xr:uid="{00000000-0005-0000-0000-000064030000}"/>
    <cellStyle name="Times 12" xfId="841" xr:uid="{00000000-0005-0000-0000-000065030000}"/>
    <cellStyle name="Times New Roman" xfId="842" xr:uid="{00000000-0005-0000-0000-000066030000}"/>
    <cellStyle name="Title" xfId="843" builtinId="15" customBuiltin="1"/>
    <cellStyle name="Total" xfId="844" builtinId="25" customBuiltin="1"/>
    <cellStyle name="twodig" xfId="845" xr:uid="{00000000-0005-0000-0000-000069030000}"/>
    <cellStyle name="Underline_CSTFTBLE" xfId="846" xr:uid="{00000000-0005-0000-0000-00006A030000}"/>
    <cellStyle name="Warning Text" xfId="847" builtinId="11" customBuiltin="1"/>
    <cellStyle name="Yen" xfId="848" xr:uid="{00000000-0005-0000-0000-00006C030000}"/>
  </cellStyles>
  <dxfs count="0"/>
  <tableStyles count="0" defaultTableStyle="TableStyleMedium9" defaultPivotStyle="PivotStyleLight16"/>
  <colors>
    <mruColors>
      <color rgb="FFE33DC3"/>
      <color rgb="FFFFFF99"/>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1866900</xdr:colOff>
      <xdr:row>5</xdr:row>
      <xdr:rowOff>19050</xdr:rowOff>
    </xdr:to>
    <xdr:pic>
      <xdr:nvPicPr>
        <xdr:cNvPr id="10571" name="Picture 2" descr="WNS_logo 100dpi">
          <a:extLst>
            <a:ext uri="{FF2B5EF4-FFF2-40B4-BE49-F238E27FC236}">
              <a16:creationId xmlns:a16="http://schemas.microsoft.com/office/drawing/2014/main" id="{00000000-0008-0000-0000-00004B2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25" y="161925"/>
          <a:ext cx="1866900" cy="5524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1866900</xdr:colOff>
      <xdr:row>3</xdr:row>
      <xdr:rowOff>142875</xdr:rowOff>
    </xdr:to>
    <xdr:pic>
      <xdr:nvPicPr>
        <xdr:cNvPr id="9558" name="Picture 1" descr="WNS_logo 100dpi">
          <a:extLst>
            <a:ext uri="{FF2B5EF4-FFF2-40B4-BE49-F238E27FC236}">
              <a16:creationId xmlns:a16="http://schemas.microsoft.com/office/drawing/2014/main" id="{00000000-0008-0000-0900-0000562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66675"/>
          <a:ext cx="1866900" cy="5619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1866900</xdr:colOff>
      <xdr:row>3</xdr:row>
      <xdr:rowOff>38100</xdr:rowOff>
    </xdr:to>
    <xdr:pic>
      <xdr:nvPicPr>
        <xdr:cNvPr id="2406" name="Picture 2" descr="WNS_logo 100dpi">
          <a:extLst>
            <a:ext uri="{FF2B5EF4-FFF2-40B4-BE49-F238E27FC236}">
              <a16:creationId xmlns:a16="http://schemas.microsoft.com/office/drawing/2014/main" id="{00000000-0008-0000-0100-0000660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438" y="57150"/>
          <a:ext cx="1866900" cy="552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1</xdr:col>
      <xdr:colOff>1866900</xdr:colOff>
      <xdr:row>3</xdr:row>
      <xdr:rowOff>152400</xdr:rowOff>
    </xdr:to>
    <xdr:pic>
      <xdr:nvPicPr>
        <xdr:cNvPr id="3430" name="Picture 1" descr="WNS_logo 100dpi">
          <a:extLst>
            <a:ext uri="{FF2B5EF4-FFF2-40B4-BE49-F238E27FC236}">
              <a16:creationId xmlns:a16="http://schemas.microsoft.com/office/drawing/2014/main" id="{00000000-0008-0000-0200-0000660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85725"/>
          <a:ext cx="1866900" cy="552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1866900</xdr:colOff>
      <xdr:row>3</xdr:row>
      <xdr:rowOff>123825</xdr:rowOff>
    </xdr:to>
    <xdr:pic>
      <xdr:nvPicPr>
        <xdr:cNvPr id="4452" name="Picture 1" descr="WNS_logo 100dpi">
          <a:extLst>
            <a:ext uri="{FF2B5EF4-FFF2-40B4-BE49-F238E27FC236}">
              <a16:creationId xmlns:a16="http://schemas.microsoft.com/office/drawing/2014/main" id="{00000000-0008-0000-0300-00006411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1866900" cy="552450"/>
        </a:xfrm>
        <a:prstGeom prst="rect">
          <a:avLst/>
        </a:prstGeom>
        <a:noFill/>
        <a:ln w="9525">
          <a:noFill/>
          <a:miter lim="800000"/>
          <a:headEnd/>
          <a:tailEnd/>
        </a:ln>
      </xdr:spPr>
    </xdr:pic>
    <xdr:clientData/>
  </xdr:twoCellAnchor>
  <xdr:twoCellAnchor editAs="oneCell">
    <xdr:from>
      <xdr:col>1</xdr:col>
      <xdr:colOff>0</xdr:colOff>
      <xdr:row>0</xdr:row>
      <xdr:rowOff>78316</xdr:rowOff>
    </xdr:from>
    <xdr:to>
      <xdr:col>1</xdr:col>
      <xdr:colOff>1866900</xdr:colOff>
      <xdr:row>3</xdr:row>
      <xdr:rowOff>144991</xdr:rowOff>
    </xdr:to>
    <xdr:pic>
      <xdr:nvPicPr>
        <xdr:cNvPr id="3" name="Picture 1" descr="WNS_logo 100dpi">
          <a:extLst>
            <a:ext uri="{FF2B5EF4-FFF2-40B4-BE49-F238E27FC236}">
              <a16:creationId xmlns:a16="http://schemas.microsoft.com/office/drawing/2014/main" id="{1D8C8B19-2DAC-4DC2-8D5B-FB85A10F8E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500" y="78316"/>
          <a:ext cx="1866900" cy="5429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1866900</xdr:colOff>
      <xdr:row>3</xdr:row>
      <xdr:rowOff>123825</xdr:rowOff>
    </xdr:to>
    <xdr:pic>
      <xdr:nvPicPr>
        <xdr:cNvPr id="1377" name="Picture 1" descr="WNS_logo 100dpi">
          <a:extLst>
            <a:ext uri="{FF2B5EF4-FFF2-40B4-BE49-F238E27FC236}">
              <a16:creationId xmlns:a16="http://schemas.microsoft.com/office/drawing/2014/main" id="{00000000-0008-0000-0400-000061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1866900" cy="5524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66675</xdr:rowOff>
    </xdr:from>
    <xdr:to>
      <xdr:col>1</xdr:col>
      <xdr:colOff>1876425</xdr:colOff>
      <xdr:row>3</xdr:row>
      <xdr:rowOff>133350</xdr:rowOff>
    </xdr:to>
    <xdr:pic>
      <xdr:nvPicPr>
        <xdr:cNvPr id="5468" name="Picture 1" descr="WNS_logo 100dpi">
          <a:extLst>
            <a:ext uri="{FF2B5EF4-FFF2-40B4-BE49-F238E27FC236}">
              <a16:creationId xmlns:a16="http://schemas.microsoft.com/office/drawing/2014/main" id="{00000000-0008-0000-0500-00005C1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66675"/>
          <a:ext cx="1866900" cy="5524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1</xdr:col>
      <xdr:colOff>1866900</xdr:colOff>
      <xdr:row>3</xdr:row>
      <xdr:rowOff>142875</xdr:rowOff>
    </xdr:to>
    <xdr:pic>
      <xdr:nvPicPr>
        <xdr:cNvPr id="6491" name="Picture 1" descr="WNS_logo 100dpi">
          <a:extLst>
            <a:ext uri="{FF2B5EF4-FFF2-40B4-BE49-F238E27FC236}">
              <a16:creationId xmlns:a16="http://schemas.microsoft.com/office/drawing/2014/main" id="{00000000-0008-0000-0600-00005B1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76200"/>
          <a:ext cx="1866900" cy="5524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609600</xdr:colOff>
      <xdr:row>0</xdr:row>
      <xdr:rowOff>57150</xdr:rowOff>
    </xdr:to>
    <xdr:pic>
      <xdr:nvPicPr>
        <xdr:cNvPr id="11442" name="Picture 1" descr="WNS_logo 100dpi">
          <a:extLst>
            <a:ext uri="{FF2B5EF4-FFF2-40B4-BE49-F238E27FC236}">
              <a16:creationId xmlns:a16="http://schemas.microsoft.com/office/drawing/2014/main" id="{00000000-0008-0000-0700-0000B22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57150"/>
          <a:ext cx="1866900" cy="0"/>
        </a:xfrm>
        <a:prstGeom prst="rect">
          <a:avLst/>
        </a:prstGeom>
        <a:noFill/>
        <a:ln w="9525">
          <a:noFill/>
          <a:miter lim="800000"/>
          <a:headEnd/>
          <a:tailEnd/>
        </a:ln>
      </xdr:spPr>
    </xdr:pic>
    <xdr:clientData/>
  </xdr:twoCellAnchor>
  <xdr:twoCellAnchor editAs="oneCell">
    <xdr:from>
      <xdr:col>1</xdr:col>
      <xdr:colOff>19050</xdr:colOff>
      <xdr:row>1</xdr:row>
      <xdr:rowOff>0</xdr:rowOff>
    </xdr:from>
    <xdr:to>
      <xdr:col>1</xdr:col>
      <xdr:colOff>1885950</xdr:colOff>
      <xdr:row>4</xdr:row>
      <xdr:rowOff>66676</xdr:rowOff>
    </xdr:to>
    <xdr:pic>
      <xdr:nvPicPr>
        <xdr:cNvPr id="4" name="Picture 1" descr="WNS_logo 100dpi">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161925"/>
          <a:ext cx="1866900" cy="55245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3</xdr:col>
      <xdr:colOff>792162</xdr:colOff>
      <xdr:row>3</xdr:row>
      <xdr:rowOff>123825</xdr:rowOff>
    </xdr:to>
    <xdr:pic>
      <xdr:nvPicPr>
        <xdr:cNvPr id="7512" name="Picture 1" descr="WNS_logo 100dpi">
          <a:extLst>
            <a:ext uri="{FF2B5EF4-FFF2-40B4-BE49-F238E27FC236}">
              <a16:creationId xmlns:a16="http://schemas.microsoft.com/office/drawing/2014/main" id="{00000000-0008-0000-0800-0000581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1866900" cy="552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0"/>
  <sheetViews>
    <sheetView showGridLines="0" tabSelected="1" zoomScale="90" zoomScaleNormal="90" workbookViewId="0">
      <selection activeCell="B9" sqref="B9:C9"/>
    </sheetView>
  </sheetViews>
  <sheetFormatPr defaultColWidth="9.1796875" defaultRowHeight="10"/>
  <cols>
    <col min="1" max="1" width="1.81640625" style="1" customWidth="1"/>
    <col min="2" max="2" width="72.54296875" style="1" bestFit="1" customWidth="1"/>
    <col min="3" max="3" width="14.81640625" style="1" customWidth="1"/>
    <col min="4" max="16384" width="9.1796875" style="1"/>
  </cols>
  <sheetData>
    <row r="1" spans="1:3" ht="13.5">
      <c r="A1" s="2"/>
    </row>
    <row r="9" spans="1:3" ht="19.5" customHeight="1">
      <c r="B9" s="320" t="s">
        <v>69</v>
      </c>
      <c r="C9" s="320"/>
    </row>
    <row r="12" spans="1:3" ht="10.5" thickBot="1"/>
    <row r="13" spans="1:3" ht="15.5" thickBot="1">
      <c r="B13" s="155" t="s">
        <v>60</v>
      </c>
      <c r="C13" s="156" t="s">
        <v>68</v>
      </c>
    </row>
    <row r="14" spans="1:3" ht="16" thickTop="1" thickBot="1">
      <c r="B14" s="19" t="s">
        <v>61</v>
      </c>
      <c r="C14" s="96">
        <v>1</v>
      </c>
    </row>
    <row r="15" spans="1:3" ht="15.5" thickBot="1">
      <c r="B15" s="20" t="s">
        <v>164</v>
      </c>
      <c r="C15" s="97">
        <v>2</v>
      </c>
    </row>
    <row r="16" spans="1:3" ht="15.5" thickBot="1">
      <c r="B16" s="21" t="s">
        <v>62</v>
      </c>
      <c r="C16" s="96">
        <v>3</v>
      </c>
    </row>
    <row r="17" spans="2:14" ht="15.5" thickBot="1">
      <c r="B17" s="20" t="s">
        <v>63</v>
      </c>
      <c r="C17" s="97">
        <v>4</v>
      </c>
    </row>
    <row r="18" spans="2:14" ht="15.5" thickBot="1">
      <c r="B18" s="21" t="s">
        <v>74</v>
      </c>
      <c r="C18" s="96">
        <v>5</v>
      </c>
    </row>
    <row r="19" spans="2:14" ht="15.5" thickBot="1">
      <c r="B19" s="20" t="s">
        <v>64</v>
      </c>
      <c r="C19" s="97">
        <v>6</v>
      </c>
    </row>
    <row r="20" spans="2:14" ht="15.5" thickBot="1">
      <c r="B20" s="21" t="s">
        <v>65</v>
      </c>
      <c r="C20" s="96">
        <v>7</v>
      </c>
    </row>
    <row r="21" spans="2:14" ht="15.5" thickBot="1">
      <c r="B21" s="20" t="s">
        <v>66</v>
      </c>
      <c r="C21" s="97">
        <v>8</v>
      </c>
    </row>
    <row r="22" spans="2:14" ht="15.5" thickBot="1">
      <c r="B22" s="21" t="s">
        <v>67</v>
      </c>
      <c r="C22" s="96">
        <v>9</v>
      </c>
    </row>
    <row r="24" spans="2:14">
      <c r="N24" s="104"/>
    </row>
    <row r="40" spans="1:1">
      <c r="A40" s="254" t="s">
        <v>162</v>
      </c>
    </row>
  </sheetData>
  <mergeCells count="1">
    <mergeCell ref="B9:C9"/>
  </mergeCells>
  <phoneticPr fontId="3" type="noConversion"/>
  <hyperlinks>
    <hyperlink ref="C14" location="'#1'!A1" display="'#1'!A1" xr:uid="{00000000-0004-0000-0000-000000000000}"/>
    <hyperlink ref="C15" location="'#2'!A1" display="'#2'!A1" xr:uid="{00000000-0004-0000-0000-000001000000}"/>
    <hyperlink ref="C16" location="'#3'!A1" display="'#3'!A1" xr:uid="{00000000-0004-0000-0000-000002000000}"/>
    <hyperlink ref="C17" location="'#4'!A1" display="'#4'!A1" xr:uid="{00000000-0004-0000-0000-000003000000}"/>
    <hyperlink ref="C18" location="'#5'!A1" display="'#5'!A1" xr:uid="{00000000-0004-0000-0000-000004000000}"/>
    <hyperlink ref="C19" location="'#6'!A1" display="'#6'!A1" xr:uid="{00000000-0004-0000-0000-000005000000}"/>
    <hyperlink ref="C20" location="'#7'!A1" display="'#7'!A1" xr:uid="{00000000-0004-0000-0000-000006000000}"/>
    <hyperlink ref="C21" location="'#8'!A1" display="'#8'!A1" xr:uid="{00000000-0004-0000-0000-000007000000}"/>
    <hyperlink ref="C22" location="'#9'!A1" display="'#9'!A1" xr:uid="{00000000-0004-0000-0000-000008000000}"/>
  </hyperlinks>
  <printOptions horizontalCentered="1" verticalCentered="1"/>
  <pageMargins left="0.25" right="0.25" top="0.75" bottom="0.75" header="0.3" footer="0.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1:Z44"/>
  <sheetViews>
    <sheetView showGridLines="0" view="pageBreakPreview" zoomScale="80" zoomScaleNormal="80" zoomScaleSheetLayoutView="80" workbookViewId="0">
      <pane xSplit="2" ySplit="9" topLeftCell="O10" activePane="bottomRight" state="frozen"/>
      <selection activeCell="B9" sqref="B9:C9"/>
      <selection pane="topRight" activeCell="B9" sqref="B9:C9"/>
      <selection pane="bottomLeft" activeCell="B9" sqref="B9:C9"/>
      <selection pane="bottomRight" activeCell="B7" sqref="B7"/>
    </sheetView>
  </sheetViews>
  <sheetFormatPr defaultColWidth="14.453125" defaultRowHeight="13.5"/>
  <cols>
    <col min="1" max="1" width="1" style="2" customWidth="1"/>
    <col min="2" max="2" width="54" style="2" customWidth="1"/>
    <col min="3" max="3" width="0.453125" style="2" customWidth="1"/>
    <col min="4" max="8" width="15.453125" style="2" customWidth="1"/>
    <col min="9" max="9" width="0.453125" style="2" customWidth="1"/>
    <col min="10" max="14" width="15.453125" style="2" customWidth="1"/>
    <col min="15" max="15" width="0.453125" style="2" customWidth="1"/>
    <col min="16" max="20" width="15.453125" style="2" customWidth="1"/>
    <col min="21" max="21" width="0.453125" style="2" customWidth="1"/>
    <col min="22" max="26" width="15.453125" style="2" customWidth="1"/>
    <col min="27" max="16384" width="14.453125" style="2"/>
  </cols>
  <sheetData>
    <row r="1" spans="2:26">
      <c r="B1" s="29"/>
      <c r="D1" s="32"/>
      <c r="E1" s="32"/>
      <c r="F1" s="32"/>
      <c r="G1" s="32"/>
      <c r="H1" s="32"/>
      <c r="J1" s="32"/>
      <c r="K1" s="32"/>
      <c r="L1" s="32"/>
      <c r="M1" s="32"/>
      <c r="N1" s="32"/>
      <c r="P1" s="32"/>
      <c r="Q1" s="32"/>
      <c r="R1" s="32"/>
      <c r="S1" s="32"/>
      <c r="T1" s="32"/>
      <c r="V1" s="32"/>
      <c r="W1" s="32"/>
      <c r="X1" s="32"/>
      <c r="Y1" s="32"/>
      <c r="Z1" s="32"/>
    </row>
    <row r="2" spans="2:26">
      <c r="D2" s="32"/>
      <c r="E2" s="32"/>
      <c r="F2" s="32"/>
      <c r="H2" s="141"/>
      <c r="J2" s="141"/>
      <c r="K2" s="141"/>
      <c r="L2" s="141"/>
      <c r="M2" s="141"/>
      <c r="P2" s="141"/>
      <c r="Q2" s="141"/>
      <c r="R2" s="141"/>
      <c r="S2" s="141"/>
      <c r="T2" s="141"/>
      <c r="V2" s="141"/>
      <c r="W2" s="141"/>
      <c r="X2" s="141"/>
      <c r="Y2" s="141"/>
      <c r="Z2" s="98" t="s">
        <v>70</v>
      </c>
    </row>
    <row r="3" spans="2:26">
      <c r="D3" s="32"/>
      <c r="E3" s="32"/>
      <c r="F3" s="32"/>
      <c r="G3" s="32"/>
      <c r="H3" s="32"/>
      <c r="J3" s="32"/>
      <c r="K3" s="32"/>
      <c r="L3" s="32"/>
      <c r="M3" s="32"/>
      <c r="N3" s="32"/>
      <c r="P3" s="32"/>
      <c r="Q3" s="32"/>
      <c r="R3" s="32"/>
      <c r="S3" s="32"/>
      <c r="T3" s="32"/>
      <c r="V3" s="32"/>
      <c r="W3" s="32"/>
      <c r="X3" s="32"/>
      <c r="Y3" s="32"/>
      <c r="Z3" s="32"/>
    </row>
    <row r="6" spans="2:26">
      <c r="B6" s="22" t="s">
        <v>44</v>
      </c>
      <c r="C6" s="22"/>
      <c r="D6" s="22"/>
      <c r="E6" s="22"/>
      <c r="F6" s="22"/>
      <c r="G6" s="22"/>
      <c r="H6" s="22"/>
      <c r="I6" s="22"/>
      <c r="J6" s="22"/>
      <c r="K6" s="22"/>
      <c r="L6" s="22"/>
      <c r="M6" s="22"/>
      <c r="N6" s="22"/>
      <c r="O6" s="22"/>
      <c r="P6" s="22"/>
      <c r="Q6" s="22"/>
      <c r="R6" s="22"/>
      <c r="S6" s="22"/>
      <c r="T6" s="22"/>
      <c r="U6" s="22"/>
      <c r="V6" s="22"/>
      <c r="W6" s="22"/>
      <c r="X6" s="22"/>
      <c r="Y6" s="22"/>
      <c r="Z6" s="22"/>
    </row>
    <row r="7" spans="2:26" s="5" customFormat="1">
      <c r="B7" s="4"/>
    </row>
    <row r="8" spans="2:26">
      <c r="B8" s="6"/>
    </row>
    <row r="9" spans="2:26" s="7" customFormat="1">
      <c r="B9" s="91" t="s">
        <v>112</v>
      </c>
      <c r="D9" s="93" t="s">
        <v>173</v>
      </c>
      <c r="E9" s="93" t="s">
        <v>174</v>
      </c>
      <c r="F9" s="93" t="s">
        <v>175</v>
      </c>
      <c r="G9" s="93" t="s">
        <v>176</v>
      </c>
      <c r="H9" s="93" t="s">
        <v>177</v>
      </c>
      <c r="J9" s="93" t="s">
        <v>194</v>
      </c>
      <c r="K9" s="93" t="s">
        <v>198</v>
      </c>
      <c r="L9" s="93" t="s">
        <v>205</v>
      </c>
      <c r="M9" s="93" t="s">
        <v>212</v>
      </c>
      <c r="N9" s="93" t="s">
        <v>197</v>
      </c>
      <c r="P9" s="93" t="s">
        <v>216</v>
      </c>
      <c r="Q9" s="93" t="s">
        <v>217</v>
      </c>
      <c r="R9" s="93" t="s">
        <v>218</v>
      </c>
      <c r="S9" s="93" t="s">
        <v>219</v>
      </c>
      <c r="T9" s="93" t="s">
        <v>220</v>
      </c>
      <c r="V9" s="93" t="s">
        <v>253</v>
      </c>
      <c r="W9" s="93" t="s">
        <v>254</v>
      </c>
      <c r="X9" s="93" t="s">
        <v>255</v>
      </c>
      <c r="Y9" s="93" t="s">
        <v>256</v>
      </c>
      <c r="Z9" s="93" t="s">
        <v>257</v>
      </c>
    </row>
    <row r="10" spans="2:26">
      <c r="B10" s="8"/>
      <c r="D10" s="8"/>
      <c r="E10" s="8"/>
      <c r="F10" s="8"/>
      <c r="G10" s="8"/>
      <c r="H10" s="8"/>
      <c r="J10" s="8"/>
      <c r="K10" s="8"/>
      <c r="L10" s="8"/>
      <c r="M10" s="8"/>
      <c r="N10" s="8"/>
      <c r="P10" s="8"/>
      <c r="Q10" s="8"/>
      <c r="R10" s="8"/>
      <c r="S10" s="8"/>
      <c r="T10" s="8"/>
      <c r="V10" s="8"/>
      <c r="W10" s="8"/>
      <c r="X10" s="8"/>
      <c r="Y10" s="8"/>
      <c r="Z10" s="8"/>
    </row>
    <row r="11" spans="2:26" s="3" customFormat="1">
      <c r="B11" s="16" t="s">
        <v>56</v>
      </c>
      <c r="D11" s="18">
        <v>0.54129449127347595</v>
      </c>
      <c r="E11" s="18">
        <v>0.66151705572628627</v>
      </c>
      <c r="F11" s="185">
        <v>0.71598166817346487</v>
      </c>
      <c r="G11" s="18">
        <v>0.81255757703278531</v>
      </c>
      <c r="H11" s="18">
        <v>2.730185000557487</v>
      </c>
      <c r="J11" s="18">
        <v>0.68743036766018517</v>
      </c>
      <c r="K11" s="18">
        <v>0.70235124760746126</v>
      </c>
      <c r="L11" s="18">
        <v>0.73226666970043097</v>
      </c>
      <c r="M11" s="18">
        <v>0.74687825078063241</v>
      </c>
      <c r="N11" s="18">
        <v>2.8687531225879521</v>
      </c>
      <c r="P11" s="18">
        <v>0.66594331832090925</v>
      </c>
      <c r="Q11" s="18">
        <v>1.2537052038023537</v>
      </c>
      <c r="R11" s="18">
        <v>0.88143639176971045</v>
      </c>
      <c r="S11" s="18">
        <v>0.31405279576037898</v>
      </c>
      <c r="T11" s="18">
        <v>3.1243027369528193</v>
      </c>
      <c r="V11" s="18">
        <v>0.63643845242582542</v>
      </c>
      <c r="W11" s="18">
        <v>0.96157205641796739</v>
      </c>
      <c r="X11" s="18">
        <v>1.1191082776909083</v>
      </c>
      <c r="Y11" s="18">
        <v>1.1677996998398872</v>
      </c>
      <c r="Z11" s="18">
        <v>3.8700659832049982</v>
      </c>
    </row>
    <row r="12" spans="2:26" s="3" customFormat="1">
      <c r="B12" s="16" t="s">
        <v>57</v>
      </c>
      <c r="D12" s="18">
        <v>0.52057536432079865</v>
      </c>
      <c r="E12" s="18">
        <v>0.63871537607305873</v>
      </c>
      <c r="F12" s="185">
        <v>0.68988990977202724</v>
      </c>
      <c r="G12" s="18">
        <v>0.77713214069930237</v>
      </c>
      <c r="H12" s="18">
        <v>2.62585845690533</v>
      </c>
      <c r="J12" s="18">
        <v>0.65672402016418785</v>
      </c>
      <c r="K12" s="18">
        <v>0.67107359132705136</v>
      </c>
      <c r="L12" s="18">
        <v>0.69999380391068322</v>
      </c>
      <c r="M12" s="18">
        <v>0.71208993168030887</v>
      </c>
      <c r="N12" s="18">
        <v>2.739757358480658</v>
      </c>
      <c r="P12" s="18">
        <v>0.6359744951622065</v>
      </c>
      <c r="Q12" s="18">
        <v>1.1972239866503855</v>
      </c>
      <c r="R12" s="18">
        <v>0.84625082594832413</v>
      </c>
      <c r="S12" s="18">
        <v>0.30117775141999203</v>
      </c>
      <c r="T12" s="18">
        <v>2.990678700604958</v>
      </c>
      <c r="V12" s="18">
        <v>0.60985206548554549</v>
      </c>
      <c r="W12" s="18">
        <v>0.92009482302049284</v>
      </c>
      <c r="X12" s="18">
        <v>1.0745189310199494</v>
      </c>
      <c r="Y12" s="18">
        <v>1.1165096013284963</v>
      </c>
      <c r="Z12" s="18">
        <v>3.706868865415236</v>
      </c>
    </row>
    <row r="13" spans="2:26">
      <c r="B13" s="9"/>
      <c r="D13" s="9"/>
      <c r="E13" s="9"/>
      <c r="F13" s="186"/>
      <c r="G13" s="9"/>
      <c r="H13" s="9"/>
      <c r="J13" s="9"/>
      <c r="K13" s="9"/>
      <c r="L13" s="9"/>
      <c r="M13" s="9"/>
      <c r="N13" s="9"/>
      <c r="P13" s="9"/>
      <c r="Q13" s="9"/>
      <c r="R13" s="9"/>
      <c r="S13" s="9"/>
      <c r="T13" s="9"/>
      <c r="V13" s="9"/>
      <c r="W13" s="9"/>
      <c r="X13" s="9"/>
      <c r="Y13" s="9"/>
      <c r="Z13" s="9"/>
    </row>
    <row r="14" spans="2:26">
      <c r="F14" s="160"/>
    </row>
    <row r="15" spans="2:26">
      <c r="F15" s="160"/>
    </row>
    <row r="16" spans="2:26" ht="63.75" customHeight="1">
      <c r="B16" s="95" t="s">
        <v>249</v>
      </c>
      <c r="C16" s="7"/>
      <c r="D16" s="93" t="str">
        <f>D9</f>
        <v>QE Jun-21</v>
      </c>
      <c r="E16" s="93" t="str">
        <f t="shared" ref="E16:H16" si="0">E9</f>
        <v>QE Sep-21</v>
      </c>
      <c r="F16" s="93" t="str">
        <f t="shared" si="0"/>
        <v>QE Dec-21</v>
      </c>
      <c r="G16" s="93" t="str">
        <f t="shared" si="0"/>
        <v>QE Mar-22</v>
      </c>
      <c r="H16" s="93" t="str">
        <f t="shared" si="0"/>
        <v>FY 2021-22</v>
      </c>
      <c r="I16" s="7"/>
      <c r="J16" s="93" t="str">
        <f>J9</f>
        <v>QE Jun-22</v>
      </c>
      <c r="K16" s="93" t="str">
        <f t="shared" ref="K16:N16" si="1">K9</f>
        <v>QE Sep-22</v>
      </c>
      <c r="L16" s="93" t="str">
        <f t="shared" si="1"/>
        <v>QE Dec-22</v>
      </c>
      <c r="M16" s="93" t="str">
        <f t="shared" si="1"/>
        <v>QE Mar-23</v>
      </c>
      <c r="N16" s="93" t="str">
        <f t="shared" si="1"/>
        <v>FY 2022-23</v>
      </c>
      <c r="O16" s="7"/>
      <c r="P16" s="93" t="str">
        <f>P9</f>
        <v>QE Jun-23</v>
      </c>
      <c r="Q16" s="93" t="str">
        <f t="shared" ref="Q16:T16" si="2">Q9</f>
        <v>QE Sep-23</v>
      </c>
      <c r="R16" s="93" t="str">
        <f t="shared" si="2"/>
        <v>QE Dec-23</v>
      </c>
      <c r="S16" s="93" t="str">
        <f t="shared" si="2"/>
        <v>QE Mar-24</v>
      </c>
      <c r="T16" s="93" t="str">
        <f t="shared" si="2"/>
        <v>FY 2023-24</v>
      </c>
      <c r="U16" s="7"/>
      <c r="V16" s="93" t="str">
        <f>V9</f>
        <v>QE Jun-24</v>
      </c>
      <c r="W16" s="93" t="str">
        <f t="shared" ref="W16:Z16" si="3">W9</f>
        <v>QE Sep-24</v>
      </c>
      <c r="X16" s="93" t="str">
        <f t="shared" si="3"/>
        <v>QE Dec-24</v>
      </c>
      <c r="Y16" s="93" t="str">
        <f t="shared" si="3"/>
        <v>QE Mar-25</v>
      </c>
      <c r="Z16" s="93" t="str">
        <f t="shared" si="3"/>
        <v>FY 2024-25</v>
      </c>
    </row>
    <row r="17" spans="2:26">
      <c r="B17" s="8"/>
      <c r="D17" s="8"/>
      <c r="E17" s="8"/>
      <c r="F17" s="187"/>
      <c r="G17" s="8"/>
      <c r="H17" s="8"/>
      <c r="J17" s="8"/>
      <c r="K17" s="8"/>
      <c r="L17" s="8"/>
      <c r="M17" s="8"/>
      <c r="N17" s="8"/>
      <c r="P17" s="8"/>
      <c r="Q17" s="8"/>
      <c r="R17" s="8"/>
      <c r="S17" s="8"/>
      <c r="T17" s="8"/>
      <c r="V17" s="8"/>
      <c r="W17" s="8"/>
      <c r="X17" s="8"/>
      <c r="Y17" s="8"/>
      <c r="Z17" s="8"/>
    </row>
    <row r="18" spans="2:26">
      <c r="B18" s="16" t="s">
        <v>56</v>
      </c>
      <c r="D18" s="18">
        <v>0.78529334099759684</v>
      </c>
      <c r="E18" s="18">
        <v>0.87761953171734708</v>
      </c>
      <c r="F18" s="185">
        <v>0.91543934181777553</v>
      </c>
      <c r="G18" s="18">
        <v>1.003519116622918</v>
      </c>
      <c r="H18" s="18">
        <v>3.5809940573443719</v>
      </c>
      <c r="J18" s="18">
        <v>0.94047892390845134</v>
      </c>
      <c r="K18" s="18">
        <v>0.99035033633124558</v>
      </c>
      <c r="L18" s="18">
        <v>1.0581527508721298</v>
      </c>
      <c r="M18" s="18">
        <v>1.0827327425017232</v>
      </c>
      <c r="N18" s="18">
        <v>4.0711075365523435</v>
      </c>
      <c r="P18" s="18">
        <v>1.0643530175595584</v>
      </c>
      <c r="Q18" s="18">
        <v>1.1473447997098616</v>
      </c>
      <c r="R18" s="18">
        <v>1.2421197878055004</v>
      </c>
      <c r="S18" s="18">
        <v>1.1657988817256417</v>
      </c>
      <c r="T18" s="18">
        <v>4.6176635150956225</v>
      </c>
      <c r="V18" s="18">
        <v>0.9692442402959468</v>
      </c>
      <c r="W18" s="18">
        <v>1.1846535629726975</v>
      </c>
      <c r="X18" s="18">
        <v>1.0821199507779331</v>
      </c>
      <c r="Y18" s="18">
        <v>1.5203311049462231</v>
      </c>
      <c r="Z18" s="18">
        <v>4.7472453765542877</v>
      </c>
    </row>
    <row r="19" spans="2:26">
      <c r="B19" s="16" t="s">
        <v>57</v>
      </c>
      <c r="D19" s="18">
        <v>0.75523467110619935</v>
      </c>
      <c r="E19" s="18">
        <v>0.84736906538936396</v>
      </c>
      <c r="F19" s="185">
        <v>0.88207895956271809</v>
      </c>
      <c r="G19" s="18">
        <v>0.9597682445860386</v>
      </c>
      <c r="H19" s="18">
        <v>3.4441561753820262</v>
      </c>
      <c r="J19" s="18">
        <v>0.89846932699685544</v>
      </c>
      <c r="K19" s="18">
        <v>0.94624727889029236</v>
      </c>
      <c r="L19" s="18">
        <v>1.0115172516380608</v>
      </c>
      <c r="M19" s="18">
        <v>1.0323008921872314</v>
      </c>
      <c r="N19" s="18">
        <v>3.8880469506463728</v>
      </c>
      <c r="P19" s="18">
        <v>1.0164549360199773</v>
      </c>
      <c r="Q19" s="18">
        <v>1.0956552712752246</v>
      </c>
      <c r="R19" s="18">
        <v>1.192536303438434</v>
      </c>
      <c r="S19" s="18">
        <v>1.1180052862002463</v>
      </c>
      <c r="T19" s="18">
        <v>4.4201695814619271</v>
      </c>
      <c r="V19" s="18">
        <v>0.92875532528157789</v>
      </c>
      <c r="W19" s="18">
        <v>1.1335537499128114</v>
      </c>
      <c r="X19" s="18">
        <v>1.0390043536666722</v>
      </c>
      <c r="Y19" s="18">
        <v>1.4535577257842704</v>
      </c>
      <c r="Z19" s="18">
        <v>4.5470584117178801</v>
      </c>
    </row>
    <row r="20" spans="2:26">
      <c r="B20" s="9"/>
      <c r="D20" s="9"/>
      <c r="E20" s="9"/>
      <c r="F20" s="186"/>
      <c r="G20" s="9"/>
      <c r="H20" s="9"/>
      <c r="J20" s="9"/>
      <c r="K20" s="9"/>
      <c r="L20" s="9"/>
      <c r="M20" s="9"/>
      <c r="N20" s="9"/>
      <c r="P20" s="9"/>
      <c r="Q20" s="9"/>
      <c r="R20" s="9"/>
      <c r="S20" s="9"/>
      <c r="T20" s="9"/>
      <c r="V20" s="9"/>
      <c r="W20" s="9"/>
      <c r="X20" s="9"/>
      <c r="Y20" s="9"/>
      <c r="Z20" s="9"/>
    </row>
    <row r="21" spans="2:26">
      <c r="F21" s="160"/>
    </row>
    <row r="22" spans="2:26">
      <c r="B22" s="10" t="s">
        <v>42</v>
      </c>
      <c r="D22" s="11"/>
      <c r="E22" s="11"/>
      <c r="F22" s="188"/>
      <c r="G22" s="11"/>
      <c r="H22" s="11"/>
      <c r="J22" s="11"/>
      <c r="K22" s="11"/>
      <c r="L22" s="11"/>
      <c r="M22" s="11"/>
      <c r="N22" s="11"/>
      <c r="P22" s="11"/>
      <c r="Q22" s="11"/>
      <c r="R22" s="11"/>
      <c r="S22" s="11"/>
      <c r="T22" s="11"/>
      <c r="V22" s="11"/>
      <c r="W22" s="11"/>
      <c r="X22" s="11"/>
      <c r="Y22" s="11"/>
      <c r="Z22" s="11"/>
    </row>
    <row r="23" spans="2:26">
      <c r="B23" s="26" t="s">
        <v>149</v>
      </c>
      <c r="C23" s="99">
        <v>0</v>
      </c>
      <c r="D23" s="143">
        <f>'#1'!D48</f>
        <v>26665.083991535146</v>
      </c>
      <c r="E23" s="99">
        <f>'#1'!E48</f>
        <v>32205.266587091814</v>
      </c>
      <c r="F23" s="189">
        <f>'#1'!F48</f>
        <v>34930.778617327866</v>
      </c>
      <c r="G23" s="143">
        <f>'#1'!G48</f>
        <v>39680.356661840895</v>
      </c>
      <c r="H23" s="99">
        <f>'#1'!I48</f>
        <v>133481.48585779572</v>
      </c>
      <c r="I23" s="99"/>
      <c r="J23" s="143">
        <f>'#1'!K48</f>
        <v>33483.345989354042</v>
      </c>
      <c r="K23" s="143">
        <f>'#1'!L48</f>
        <v>33692.841156894472</v>
      </c>
      <c r="L23" s="143">
        <f>'#1'!M48</f>
        <v>35207.497646936346</v>
      </c>
      <c r="M23" s="143">
        <f>'#1'!N48</f>
        <v>36038.860841670001</v>
      </c>
      <c r="N23" s="143">
        <f>'#1'!P48</f>
        <v>138422.54563485461</v>
      </c>
      <c r="O23" s="99"/>
      <c r="P23" s="143">
        <f>'#1'!R48</f>
        <v>31963.605295488975</v>
      </c>
      <c r="Q23" s="143">
        <f>'#1'!S48</f>
        <v>59442.353417906663</v>
      </c>
      <c r="R23" s="143">
        <f>'#1'!T48</f>
        <v>41537.12545004284</v>
      </c>
      <c r="S23" s="143">
        <f>'#1'!U48</f>
        <v>14532.588675441497</v>
      </c>
      <c r="T23" s="143">
        <f>SUM(P23:S23)</f>
        <v>147475.67283887998</v>
      </c>
      <c r="U23" s="99"/>
      <c r="V23" s="143">
        <f>'#1'!Y48</f>
        <v>28921.590129584685</v>
      </c>
      <c r="W23" s="143">
        <f>'#1'!Z48</f>
        <v>41788.04693743636</v>
      </c>
      <c r="X23" s="143">
        <f>'#1'!AA48</f>
        <v>48573.394078857295</v>
      </c>
      <c r="Y23" s="143">
        <f>'#1'!AB48</f>
        <v>50831.145339623152</v>
      </c>
      <c r="Z23" s="143">
        <f>SUM(V23:Y23)</f>
        <v>170114.17648550149</v>
      </c>
    </row>
    <row r="24" spans="2:26" ht="41.5" customHeight="1">
      <c r="B24" s="134" t="s">
        <v>210</v>
      </c>
      <c r="C24" s="3">
        <v>1.0493219994211693</v>
      </c>
      <c r="D24" s="99">
        <f>'#1'!D70</f>
        <v>38684.880842644277</v>
      </c>
      <c r="E24" s="99">
        <f>'#1'!E70</f>
        <v>42725.989808327082</v>
      </c>
      <c r="F24" s="190">
        <f>'#1'!F70</f>
        <v>44661.770556507887</v>
      </c>
      <c r="G24" s="99">
        <f>'#1'!G70</f>
        <v>49005.753672230203</v>
      </c>
      <c r="H24" s="99">
        <f>'#1'!I70</f>
        <v>175078.39487970946</v>
      </c>
      <c r="I24" s="3"/>
      <c r="J24" s="99">
        <f>'#1'!K70</f>
        <v>45808.830517782088</v>
      </c>
      <c r="K24" s="99">
        <f>'#1'!L70</f>
        <v>47508.588737261904</v>
      </c>
      <c r="L24" s="99">
        <f>'#1'!M70</f>
        <v>50876.152128664617</v>
      </c>
      <c r="M24" s="99">
        <f>'#1'!N70</f>
        <v>52245.093308248492</v>
      </c>
      <c r="N24" s="99">
        <f>'#1'!P70</f>
        <v>196438.66469195683</v>
      </c>
      <c r="O24" s="3"/>
      <c r="P24" s="99">
        <f>'#1'!R70</f>
        <v>51086.269375169722</v>
      </c>
      <c r="Q24" s="99">
        <f>'#1'!S70</f>
        <v>54399.451218440321</v>
      </c>
      <c r="R24" s="99">
        <f>'#1'!T70</f>
        <v>58534.099490116641</v>
      </c>
      <c r="S24" s="99">
        <f>'#1'!U70</f>
        <v>53946.584316782057</v>
      </c>
      <c r="T24" s="143">
        <f t="shared" ref="T24" si="4">SUM(P24:S24)</f>
        <v>217966.40440050873</v>
      </c>
      <c r="U24" s="3"/>
      <c r="V24" s="99">
        <f>'#1'!Y70</f>
        <v>44045.662957536879</v>
      </c>
      <c r="W24" s="99">
        <f>'#1'!Z70</f>
        <v>51482.563335057122</v>
      </c>
      <c r="X24" s="99">
        <f>'#1'!AA70</f>
        <v>46967.997256276562</v>
      </c>
      <c r="Y24" s="99">
        <f>'#1'!AB70</f>
        <v>66175.236374033775</v>
      </c>
      <c r="Z24" s="143">
        <f t="shared" ref="Z24" si="5">SUM(V24:Y24)</f>
        <v>208671.45992290432</v>
      </c>
    </row>
    <row r="25" spans="2:26">
      <c r="B25" s="13" t="s">
        <v>43</v>
      </c>
      <c r="D25" s="149"/>
      <c r="E25" s="14"/>
      <c r="F25" s="191"/>
      <c r="G25" s="149"/>
      <c r="H25" s="99"/>
      <c r="J25" s="149"/>
      <c r="K25" s="149"/>
      <c r="L25" s="149"/>
      <c r="M25" s="149"/>
      <c r="N25" s="149"/>
      <c r="P25" s="149"/>
      <c r="Q25" s="149"/>
      <c r="R25" s="149"/>
      <c r="S25" s="149"/>
      <c r="T25" s="149"/>
      <c r="V25" s="149"/>
      <c r="W25" s="149"/>
      <c r="X25" s="149"/>
      <c r="Y25" s="149"/>
      <c r="Z25" s="149"/>
    </row>
    <row r="26" spans="2:26">
      <c r="B26" s="35" t="s">
        <v>189</v>
      </c>
      <c r="C26" s="2">
        <v>0</v>
      </c>
      <c r="D26" s="143">
        <v>49261694.73626373</v>
      </c>
      <c r="E26" s="99">
        <v>48683955.021739125</v>
      </c>
      <c r="F26" s="189">
        <v>48787252.760869563</v>
      </c>
      <c r="G26" s="143">
        <v>48833901.477777779</v>
      </c>
      <c r="H26" s="99">
        <v>48891004.02739726</v>
      </c>
      <c r="J26" s="143">
        <v>48707982.021978021</v>
      </c>
      <c r="K26" s="143">
        <v>47971497.554347828</v>
      </c>
      <c r="L26" s="143">
        <v>48080158.641304351</v>
      </c>
      <c r="M26" s="143">
        <v>48253731.5</v>
      </c>
      <c r="N26" s="143">
        <v>48252094.709589042</v>
      </c>
      <c r="P26" s="143">
        <v>47997486.296703301</v>
      </c>
      <c r="Q26" s="143">
        <v>47413341.858695649</v>
      </c>
      <c r="R26" s="143">
        <v>47124359.554347828</v>
      </c>
      <c r="S26" s="143">
        <v>46274349</v>
      </c>
      <c r="T26" s="143">
        <v>47202747.382513665</v>
      </c>
      <c r="V26" s="143">
        <v>45443898.813186817</v>
      </c>
      <c r="W26" s="143">
        <v>43457284.054347828</v>
      </c>
      <c r="X26" s="143">
        <v>43403903.489130437</v>
      </c>
      <c r="Y26" s="143">
        <v>43526015.333333336</v>
      </c>
      <c r="Z26" s="143">
        <v>43956069.660273969</v>
      </c>
    </row>
    <row r="27" spans="2:26">
      <c r="B27" s="36" t="s">
        <v>190</v>
      </c>
      <c r="C27" s="2">
        <v>0</v>
      </c>
      <c r="D27" s="131">
        <v>51222331.710463136</v>
      </c>
      <c r="E27" s="131">
        <v>50421937.209490404</v>
      </c>
      <c r="F27" s="192">
        <v>50632395.288794234</v>
      </c>
      <c r="G27" s="131">
        <v>51059986.563075997</v>
      </c>
      <c r="H27" s="131">
        <v>50833465.721190654</v>
      </c>
      <c r="J27" s="131">
        <v>50985413.90488939</v>
      </c>
      <c r="K27" s="131">
        <v>50207371.579422034</v>
      </c>
      <c r="L27" s="131">
        <v>50296870.415482551</v>
      </c>
      <c r="M27" s="131">
        <v>50611111.002954364</v>
      </c>
      <c r="N27" s="131">
        <v>50523944.005868576</v>
      </c>
      <c r="P27" s="131">
        <v>50259256.524645053</v>
      </c>
      <c r="Q27" s="131">
        <v>49650152.419862188</v>
      </c>
      <c r="R27" s="131">
        <v>49083704.472011082</v>
      </c>
      <c r="S27" s="131">
        <v>48252530.629913025</v>
      </c>
      <c r="T27" s="131">
        <v>49311774.216684803</v>
      </c>
      <c r="V27" s="131">
        <v>47425017.097930819</v>
      </c>
      <c r="W27" s="131">
        <v>45416308.133654475</v>
      </c>
      <c r="X27" s="131">
        <v>45205036.669457577</v>
      </c>
      <c r="Y27" s="131">
        <v>45525508.765005268</v>
      </c>
      <c r="Z27" s="131">
        <v>45891261.904286399</v>
      </c>
    </row>
    <row r="28" spans="2:26">
      <c r="F28" s="160"/>
    </row>
    <row r="29" spans="2:26">
      <c r="F29" s="160"/>
    </row>
    <row r="30" spans="2:26">
      <c r="F30" s="160"/>
    </row>
    <row r="31" spans="2:26">
      <c r="B31" s="22" t="s">
        <v>58</v>
      </c>
      <c r="D31" s="22"/>
      <c r="E31" s="22"/>
      <c r="F31" s="161"/>
      <c r="G31" s="22"/>
      <c r="H31" s="22"/>
      <c r="J31" s="22"/>
      <c r="K31" s="22"/>
      <c r="L31" s="22"/>
      <c r="M31" s="22"/>
      <c r="N31" s="22"/>
      <c r="P31" s="22"/>
      <c r="Q31" s="22"/>
      <c r="R31" s="22"/>
      <c r="S31" s="22"/>
      <c r="T31" s="22"/>
      <c r="V31" s="22"/>
      <c r="W31" s="22"/>
      <c r="X31" s="22"/>
      <c r="Y31" s="22"/>
      <c r="Z31" s="22"/>
    </row>
    <row r="32" spans="2:26">
      <c r="F32" s="160"/>
    </row>
    <row r="33" spans="2:26" ht="15" customHeight="1">
      <c r="B33" s="95"/>
      <c r="D33" s="93" t="str">
        <f>D9</f>
        <v>QE Jun-21</v>
      </c>
      <c r="E33" s="93" t="str">
        <f>E9</f>
        <v>QE Sep-21</v>
      </c>
      <c r="F33" s="93" t="str">
        <f>F9</f>
        <v>QE Dec-21</v>
      </c>
      <c r="G33" s="93" t="str">
        <f>G9</f>
        <v>QE Mar-22</v>
      </c>
      <c r="H33" s="93" t="s">
        <v>177</v>
      </c>
      <c r="J33" s="93" t="str">
        <f>J9</f>
        <v>QE Jun-22</v>
      </c>
      <c r="K33" s="93" t="str">
        <f>K9</f>
        <v>QE Sep-22</v>
      </c>
      <c r="L33" s="93" t="str">
        <f>L9</f>
        <v>QE Dec-22</v>
      </c>
      <c r="M33" s="93" t="str">
        <f>M9</f>
        <v>QE Mar-23</v>
      </c>
      <c r="N33" s="93" t="str">
        <f>N9</f>
        <v>FY 2022-23</v>
      </c>
      <c r="P33" s="93" t="str">
        <f>P9</f>
        <v>QE Jun-23</v>
      </c>
      <c r="Q33" s="93" t="str">
        <f>Q9</f>
        <v>QE Sep-23</v>
      </c>
      <c r="R33" s="93" t="str">
        <f>R9</f>
        <v>QE Dec-23</v>
      </c>
      <c r="S33" s="93" t="str">
        <f>S9</f>
        <v>QE Mar-24</v>
      </c>
      <c r="T33" s="93" t="str">
        <f>T9</f>
        <v>FY 2023-24</v>
      </c>
      <c r="V33" s="93" t="str">
        <f>V9</f>
        <v>QE Jun-24</v>
      </c>
      <c r="W33" s="93" t="str">
        <f>W9</f>
        <v>QE Sep-24</v>
      </c>
      <c r="X33" s="93" t="str">
        <f>X9</f>
        <v>QE Dec-24</v>
      </c>
      <c r="Y33" s="93" t="str">
        <f>Y9</f>
        <v>QE Mar-25</v>
      </c>
      <c r="Z33" s="93" t="str">
        <f>Z9</f>
        <v>FY 2024-25</v>
      </c>
    </row>
    <row r="34" spans="2:26">
      <c r="B34" s="8"/>
      <c r="D34" s="8"/>
      <c r="E34" s="8"/>
      <c r="F34" s="187"/>
      <c r="G34" s="8"/>
      <c r="H34" s="89"/>
      <c r="J34" s="8"/>
      <c r="K34" s="8"/>
      <c r="L34" s="8"/>
      <c r="M34" s="8"/>
      <c r="N34" s="8"/>
      <c r="P34" s="8"/>
      <c r="Q34" s="8"/>
      <c r="R34" s="8"/>
      <c r="S34" s="8"/>
      <c r="T34" s="8"/>
      <c r="V34" s="8"/>
      <c r="W34" s="8"/>
      <c r="X34" s="8"/>
      <c r="Y34" s="8"/>
      <c r="Z34" s="8"/>
    </row>
    <row r="35" spans="2:26" s="29" customFormat="1">
      <c r="B35" s="111" t="s">
        <v>45</v>
      </c>
      <c r="D35" s="193">
        <v>32</v>
      </c>
      <c r="E35" s="112">
        <v>31</v>
      </c>
      <c r="F35" s="193">
        <v>30</v>
      </c>
      <c r="G35" s="193">
        <v>30</v>
      </c>
      <c r="H35" s="193">
        <v>30</v>
      </c>
      <c r="J35" s="193">
        <v>29</v>
      </c>
      <c r="K35" s="193">
        <v>30</v>
      </c>
      <c r="L35" s="193">
        <v>34</v>
      </c>
      <c r="M35" s="193">
        <v>32</v>
      </c>
      <c r="N35" s="193">
        <v>32</v>
      </c>
      <c r="P35" s="193">
        <v>34</v>
      </c>
      <c r="Q35" s="193">
        <v>34.9</v>
      </c>
      <c r="R35" s="193">
        <v>35.160557152219994</v>
      </c>
      <c r="S35" s="193">
        <v>33</v>
      </c>
      <c r="T35" s="193">
        <v>33</v>
      </c>
      <c r="V35" s="193">
        <v>35.901452440339554</v>
      </c>
      <c r="W35" s="193">
        <v>38</v>
      </c>
      <c r="X35" s="193">
        <v>33.587527253171906</v>
      </c>
      <c r="Y35" s="193">
        <v>34</v>
      </c>
      <c r="Z35" s="193">
        <f>Y35</f>
        <v>34</v>
      </c>
    </row>
    <row r="36" spans="2:26">
      <c r="B36" s="9"/>
      <c r="D36" s="9"/>
      <c r="E36" s="9"/>
      <c r="F36" s="9"/>
      <c r="G36" s="9"/>
      <c r="H36" s="36"/>
      <c r="J36" s="9"/>
      <c r="K36" s="9"/>
      <c r="L36" s="9"/>
      <c r="M36" s="9"/>
      <c r="N36" s="9"/>
      <c r="P36" s="9"/>
      <c r="Q36" s="9"/>
      <c r="R36" s="9"/>
      <c r="S36" s="9"/>
      <c r="T36" s="9"/>
      <c r="V36" s="9"/>
      <c r="W36" s="9"/>
      <c r="X36" s="9"/>
      <c r="Y36" s="9"/>
      <c r="Z36" s="9"/>
    </row>
    <row r="37" spans="2:26">
      <c r="B37" s="5"/>
      <c r="D37" s="5"/>
      <c r="E37" s="5"/>
      <c r="F37" s="5"/>
      <c r="G37" s="5"/>
      <c r="H37" s="32"/>
      <c r="J37" s="5"/>
      <c r="K37" s="5"/>
      <c r="L37" s="5"/>
      <c r="M37" s="5"/>
      <c r="N37" s="5"/>
      <c r="P37" s="5"/>
      <c r="Q37" s="5"/>
      <c r="R37" s="5"/>
      <c r="S37" s="5"/>
      <c r="T37" s="5"/>
      <c r="V37" s="5"/>
      <c r="W37" s="5"/>
      <c r="X37" s="5"/>
      <c r="Y37" s="5"/>
      <c r="Z37" s="5"/>
    </row>
    <row r="38" spans="2:26" ht="14.5">
      <c r="B38" s="250" t="s">
        <v>248</v>
      </c>
      <c r="D38" s="5"/>
      <c r="E38" s="5"/>
      <c r="F38" s="5"/>
      <c r="G38" s="5"/>
      <c r="H38" s="32"/>
      <c r="J38" s="5"/>
      <c r="K38" s="5"/>
      <c r="L38" s="5"/>
      <c r="M38" s="5"/>
      <c r="N38" s="5"/>
      <c r="P38" s="5"/>
      <c r="Q38" s="5"/>
      <c r="R38" s="5"/>
      <c r="S38" s="5"/>
      <c r="T38" s="5"/>
      <c r="V38" s="5"/>
      <c r="W38" s="5"/>
      <c r="X38" s="5"/>
      <c r="Y38" s="5"/>
      <c r="Z38" s="5"/>
    </row>
    <row r="39" spans="2:26">
      <c r="B39" s="251" t="s">
        <v>252</v>
      </c>
      <c r="D39" s="5"/>
      <c r="E39" s="5"/>
      <c r="F39" s="5"/>
      <c r="G39" s="5"/>
      <c r="H39" s="32"/>
      <c r="J39" s="5"/>
      <c r="K39" s="5"/>
      <c r="L39" s="5"/>
      <c r="M39" s="5"/>
      <c r="N39" s="5"/>
      <c r="P39" s="5"/>
      <c r="Q39" s="5"/>
      <c r="R39" s="5"/>
      <c r="S39" s="5"/>
      <c r="T39" s="5"/>
      <c r="V39" s="5"/>
      <c r="W39" s="5"/>
      <c r="X39" s="5"/>
      <c r="Y39" s="5"/>
      <c r="Z39" s="5"/>
    </row>
    <row r="40" spans="2:26">
      <c r="D40" s="5"/>
      <c r="E40" s="5"/>
      <c r="F40" s="5"/>
      <c r="G40" s="5"/>
      <c r="H40" s="32"/>
      <c r="J40" s="5"/>
      <c r="K40" s="5"/>
      <c r="L40" s="5"/>
      <c r="M40" s="5"/>
      <c r="N40" s="5"/>
      <c r="P40" s="5"/>
      <c r="Q40" s="5"/>
      <c r="R40" s="5"/>
      <c r="S40" s="5"/>
      <c r="T40" s="5"/>
      <c r="V40" s="5"/>
      <c r="W40" s="5"/>
      <c r="X40" s="5"/>
      <c r="Y40" s="5"/>
      <c r="Z40" s="5"/>
    </row>
    <row r="41" spans="2:26">
      <c r="B41" s="150"/>
      <c r="D41" s="5"/>
      <c r="E41" s="5"/>
      <c r="F41" s="5"/>
      <c r="G41" s="5"/>
      <c r="H41" s="32"/>
      <c r="J41" s="5"/>
      <c r="K41" s="5"/>
      <c r="L41" s="5"/>
      <c r="M41" s="5"/>
      <c r="N41" s="5"/>
      <c r="P41" s="5"/>
      <c r="Q41" s="5"/>
      <c r="R41" s="5"/>
      <c r="S41" s="5"/>
      <c r="T41" s="5"/>
      <c r="V41" s="5"/>
      <c r="W41" s="5"/>
      <c r="X41" s="5"/>
      <c r="Y41" s="5"/>
      <c r="Z41" s="5"/>
    </row>
    <row r="42" spans="2:26">
      <c r="D42" s="5"/>
      <c r="E42" s="5"/>
      <c r="F42" s="5"/>
      <c r="G42" s="5"/>
      <c r="H42" s="5"/>
      <c r="J42" s="5"/>
      <c r="K42" s="5"/>
      <c r="L42" s="5"/>
      <c r="M42" s="5"/>
      <c r="N42" s="5"/>
      <c r="P42" s="5"/>
      <c r="Q42" s="5"/>
      <c r="R42" s="5"/>
      <c r="S42" s="5"/>
      <c r="T42" s="5"/>
      <c r="V42" s="5"/>
      <c r="W42" s="5"/>
      <c r="X42" s="5"/>
      <c r="Y42" s="5"/>
      <c r="Z42" s="5"/>
    </row>
    <row r="43" spans="2:26">
      <c r="B43" s="250"/>
      <c r="D43" s="5"/>
      <c r="E43" s="5"/>
      <c r="F43" s="5"/>
      <c r="G43" s="5"/>
      <c r="H43" s="5"/>
      <c r="J43" s="5"/>
      <c r="K43" s="5"/>
      <c r="L43" s="5"/>
      <c r="M43" s="5"/>
      <c r="N43" s="5"/>
      <c r="P43" s="5"/>
      <c r="Q43" s="5"/>
      <c r="R43" s="5"/>
      <c r="S43" s="5"/>
      <c r="T43" s="5"/>
      <c r="V43" s="5"/>
      <c r="W43" s="5"/>
      <c r="X43" s="5"/>
      <c r="Y43" s="5"/>
      <c r="Z43" s="5"/>
    </row>
    <row r="44" spans="2:26">
      <c r="B44" s="250"/>
    </row>
  </sheetData>
  <phoneticPr fontId="21" type="noConversion"/>
  <hyperlinks>
    <hyperlink ref="Z2" location="Contents!A1" display="Back" xr:uid="{C700095B-8F94-40D7-B3FE-39A704040CED}"/>
  </hyperlinks>
  <printOptions horizontalCentered="1" verticalCentered="1"/>
  <pageMargins left="0" right="0" top="0" bottom="0" header="0.3" footer="0.3"/>
  <pageSetup paperSize="9" scale="4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D85"/>
  <sheetViews>
    <sheetView showGridLines="0" view="pageBreakPreview" zoomScale="80" zoomScaleNormal="80" zoomScaleSheetLayoutView="80" workbookViewId="0">
      <pane xSplit="2" ySplit="7" topLeftCell="Q8" activePane="bottomRight" state="frozen"/>
      <selection activeCell="B9" sqref="B9:C9"/>
      <selection pane="topRight" activeCell="B9" sqref="B9:C9"/>
      <selection pane="bottomLeft" activeCell="B9" sqref="B9:C9"/>
      <selection pane="bottomRight" activeCell="B5" sqref="B5"/>
    </sheetView>
  </sheetViews>
  <sheetFormatPr defaultColWidth="14.453125" defaultRowHeight="15" customHeight="1"/>
  <cols>
    <col min="1" max="1" width="1" style="219" customWidth="1"/>
    <col min="2" max="2" width="49.453125" style="219" customWidth="1"/>
    <col min="3" max="3" width="0.81640625" style="219" customWidth="1"/>
    <col min="4" max="7" width="14.453125" style="219" customWidth="1"/>
    <col min="8" max="8" width="0.81640625" style="219" customWidth="1"/>
    <col min="9" max="9" width="14.453125" style="219" customWidth="1"/>
    <col min="10" max="10" width="0.81640625" style="219" customWidth="1"/>
    <col min="11" max="14" width="14.453125" style="219" customWidth="1"/>
    <col min="15" max="15" width="0.81640625" style="219" customWidth="1"/>
    <col min="16" max="16" width="14.453125" style="219" customWidth="1"/>
    <col min="17" max="17" width="0.81640625" style="219" customWidth="1"/>
    <col min="18" max="21" width="14.453125" style="219" customWidth="1"/>
    <col min="22" max="22" width="0.81640625" style="219" customWidth="1"/>
    <col min="23" max="23" width="14.453125" style="219" customWidth="1"/>
    <col min="24" max="24" width="0.81640625" style="219" customWidth="1"/>
    <col min="25" max="25" width="14.453125" style="219"/>
    <col min="26" max="28" width="14.453125" style="219" customWidth="1"/>
    <col min="29" max="29" width="0.81640625" style="219" customWidth="1"/>
    <col min="30" max="16384" width="14.453125" style="219"/>
  </cols>
  <sheetData>
    <row r="1" spans="2:30" ht="15" customHeight="1">
      <c r="J1" s="220"/>
      <c r="Q1" s="220"/>
      <c r="X1" s="220"/>
    </row>
    <row r="2" spans="2:30" ht="15" customHeight="1">
      <c r="I2" s="141"/>
      <c r="J2" s="220"/>
      <c r="K2" s="141"/>
      <c r="Q2" s="220"/>
      <c r="R2" s="141"/>
      <c r="W2" s="141"/>
      <c r="X2" s="220"/>
      <c r="Y2" s="141"/>
      <c r="AD2" s="98" t="s">
        <v>70</v>
      </c>
    </row>
    <row r="3" spans="2:30" ht="15" customHeight="1">
      <c r="J3" s="220"/>
      <c r="Q3" s="220"/>
      <c r="X3" s="220"/>
    </row>
    <row r="4" spans="2:30" ht="15" customHeight="1">
      <c r="B4" s="221"/>
    </row>
    <row r="5" spans="2:30" ht="15" customHeight="1">
      <c r="B5" s="222" t="s">
        <v>50</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row>
    <row r="6" spans="2:30" ht="15" customHeight="1">
      <c r="B6" s="223" t="s">
        <v>115</v>
      </c>
    </row>
    <row r="7" spans="2:30" s="225" customFormat="1" ht="15" customHeight="1">
      <c r="B7" s="224" t="s">
        <v>0</v>
      </c>
      <c r="D7" s="226" t="s">
        <v>173</v>
      </c>
      <c r="E7" s="226" t="s">
        <v>174</v>
      </c>
      <c r="F7" s="226" t="s">
        <v>175</v>
      </c>
      <c r="G7" s="226" t="s">
        <v>176</v>
      </c>
      <c r="I7" s="226" t="s">
        <v>177</v>
      </c>
      <c r="K7" s="226" t="s">
        <v>194</v>
      </c>
      <c r="L7" s="226" t="s">
        <v>198</v>
      </c>
      <c r="M7" s="226" t="s">
        <v>205</v>
      </c>
      <c r="N7" s="226" t="s">
        <v>212</v>
      </c>
      <c r="P7" s="226" t="s">
        <v>197</v>
      </c>
      <c r="R7" s="226" t="s">
        <v>216</v>
      </c>
      <c r="S7" s="226" t="s">
        <v>217</v>
      </c>
      <c r="T7" s="226" t="s">
        <v>218</v>
      </c>
      <c r="U7" s="226" t="s">
        <v>219</v>
      </c>
      <c r="W7" s="226" t="s">
        <v>220</v>
      </c>
      <c r="Y7" s="226" t="s">
        <v>253</v>
      </c>
      <c r="Z7" s="226" t="s">
        <v>254</v>
      </c>
      <c r="AA7" s="226" t="s">
        <v>255</v>
      </c>
      <c r="AB7" s="226" t="s">
        <v>256</v>
      </c>
      <c r="AD7" s="226" t="s">
        <v>257</v>
      </c>
    </row>
    <row r="8" spans="2:30" ht="15" customHeight="1">
      <c r="B8" s="227" t="s">
        <v>0</v>
      </c>
      <c r="D8" s="228">
        <v>253249.62064740589</v>
      </c>
      <c r="E8" s="228">
        <v>273616.41057877603</v>
      </c>
      <c r="F8" s="163">
        <v>284112.68725001777</v>
      </c>
      <c r="G8" s="228">
        <v>298821.07397924725</v>
      </c>
      <c r="I8" s="228">
        <f>SUM(D8:G8)</f>
        <v>1109799.7924554469</v>
      </c>
      <c r="K8" s="228">
        <v>295347.72882722435</v>
      </c>
      <c r="L8" s="228">
        <v>307099.02708602825</v>
      </c>
      <c r="M8" s="228">
        <v>306927.12798054446</v>
      </c>
      <c r="N8" s="228">
        <v>314887.65152207029</v>
      </c>
      <c r="P8" s="228">
        <f>SUM(K8:N8)</f>
        <v>1224261.5354158673</v>
      </c>
      <c r="R8" s="228">
        <v>326500.64321398089</v>
      </c>
      <c r="S8" s="228">
        <v>333889.89622538717</v>
      </c>
      <c r="T8" s="228">
        <v>326203.80503131164</v>
      </c>
      <c r="U8" s="228">
        <v>336770.83501337719</v>
      </c>
      <c r="W8" s="228">
        <f>SUM(R8:U8)</f>
        <v>1323365.179484057</v>
      </c>
      <c r="Y8" s="228">
        <v>323115</v>
      </c>
      <c r="Z8" s="228">
        <v>322607</v>
      </c>
      <c r="AA8" s="228">
        <v>332963</v>
      </c>
      <c r="AB8" s="228">
        <f>AD8-Y8-Z8-AA8</f>
        <v>336257</v>
      </c>
      <c r="AD8" s="228">
        <v>1314942</v>
      </c>
    </row>
    <row r="9" spans="2:30" ht="15" customHeight="1">
      <c r="B9" s="229" t="s">
        <v>304</v>
      </c>
      <c r="D9" s="228">
        <v>173517.25638133151</v>
      </c>
      <c r="E9" s="228">
        <v>184142.70126262354</v>
      </c>
      <c r="F9" s="163">
        <v>189931.78683442314</v>
      </c>
      <c r="G9" s="228">
        <v>199140.90905179348</v>
      </c>
      <c r="I9" s="228">
        <f>SUM(D9:G9)</f>
        <v>746732.65353017172</v>
      </c>
      <c r="K9" s="228">
        <v>201014.8696353031</v>
      </c>
      <c r="L9" s="228">
        <v>205551.79273742947</v>
      </c>
      <c r="M9" s="228">
        <v>200795.6053024237</v>
      </c>
      <c r="N9" s="228">
        <v>205484.20345517783</v>
      </c>
      <c r="P9" s="228">
        <f>SUM(K9:N9)</f>
        <v>812846.47113033407</v>
      </c>
      <c r="R9" s="228">
        <v>213933.85057585698</v>
      </c>
      <c r="S9" s="228">
        <v>213294.50886072771</v>
      </c>
      <c r="T9" s="228">
        <v>211857.41846647044</v>
      </c>
      <c r="U9" s="228">
        <v>217714.34248045049</v>
      </c>
      <c r="W9" s="228">
        <f>SUM(R9:U9)</f>
        <v>856800.12038350559</v>
      </c>
      <c r="Y9" s="228">
        <v>209443</v>
      </c>
      <c r="Z9" s="228">
        <v>207277</v>
      </c>
      <c r="AA9" s="228">
        <v>216408</v>
      </c>
      <c r="AB9" s="228">
        <f>AD9-Y9-Z9-AA9</f>
        <v>216297</v>
      </c>
      <c r="AD9" s="228">
        <v>849425</v>
      </c>
    </row>
    <row r="10" spans="2:30" s="232" customFormat="1" ht="15" customHeight="1">
      <c r="B10" s="231" t="s">
        <v>1</v>
      </c>
      <c r="D10" s="233">
        <f t="shared" ref="D10:G10" si="0">D8-D9</f>
        <v>79732.364266074379</v>
      </c>
      <c r="E10" s="233">
        <f t="shared" si="0"/>
        <v>89473.709316152497</v>
      </c>
      <c r="F10" s="164">
        <f>F8-F9</f>
        <v>94180.900415594631</v>
      </c>
      <c r="G10" s="233">
        <f t="shared" si="0"/>
        <v>99680.164927453763</v>
      </c>
      <c r="I10" s="233">
        <f t="shared" ref="I10" si="1">I8-I9</f>
        <v>363067.13892527518</v>
      </c>
      <c r="K10" s="233">
        <f t="shared" ref="K10:N10" si="2">K8-K9</f>
        <v>94332.859191921249</v>
      </c>
      <c r="L10" s="233">
        <f t="shared" si="2"/>
        <v>101547.23434859878</v>
      </c>
      <c r="M10" s="233">
        <f t="shared" si="2"/>
        <v>106131.52267812076</v>
      </c>
      <c r="N10" s="233">
        <f t="shared" si="2"/>
        <v>109403.44806689245</v>
      </c>
      <c r="P10" s="233">
        <f t="shared" ref="P10" si="3">P8-P9</f>
        <v>411415.06428553327</v>
      </c>
      <c r="R10" s="233">
        <f t="shared" ref="R10:U10" si="4">R8-R9</f>
        <v>112566.79263812391</v>
      </c>
      <c r="S10" s="233">
        <f t="shared" si="4"/>
        <v>120595.38736465946</v>
      </c>
      <c r="T10" s="233">
        <f t="shared" si="4"/>
        <v>114346.3865648412</v>
      </c>
      <c r="U10" s="233">
        <f t="shared" si="4"/>
        <v>119056.4925329267</v>
      </c>
      <c r="W10" s="233">
        <f t="shared" ref="W10" si="5">W8-W9</f>
        <v>466565.05910055141</v>
      </c>
      <c r="Y10" s="233">
        <f>Y8-Y9</f>
        <v>113672</v>
      </c>
      <c r="Z10" s="233">
        <f>Z8-Z9</f>
        <v>115330</v>
      </c>
      <c r="AA10" s="233">
        <f>AA8-AA9</f>
        <v>116555</v>
      </c>
      <c r="AB10" s="233">
        <f>AB8-AB9</f>
        <v>119960</v>
      </c>
      <c r="AD10" s="233">
        <f t="shared" ref="AD10" si="6">AD8-AD9</f>
        <v>465517</v>
      </c>
    </row>
    <row r="11" spans="2:30" ht="15" customHeight="1">
      <c r="B11" s="227"/>
      <c r="D11" s="234"/>
      <c r="E11" s="234"/>
      <c r="F11" s="165"/>
      <c r="G11" s="234"/>
      <c r="I11" s="234"/>
      <c r="K11" s="234"/>
      <c r="L11" s="234"/>
      <c r="M11" s="234"/>
      <c r="N11" s="234"/>
      <c r="P11" s="234"/>
      <c r="R11" s="234"/>
      <c r="S11" s="234"/>
      <c r="T11" s="234"/>
      <c r="U11" s="234"/>
      <c r="W11" s="234"/>
      <c r="Y11" s="234"/>
      <c r="Z11" s="234"/>
      <c r="AA11" s="234"/>
      <c r="AB11" s="234"/>
      <c r="AD11" s="234"/>
    </row>
    <row r="12" spans="2:30" ht="15" customHeight="1">
      <c r="B12" s="235" t="s">
        <v>2</v>
      </c>
      <c r="D12" s="236"/>
      <c r="E12" s="236"/>
      <c r="F12" s="166"/>
      <c r="G12" s="236"/>
      <c r="I12" s="236"/>
      <c r="K12" s="236"/>
      <c r="L12" s="236"/>
      <c r="M12" s="236"/>
      <c r="N12" s="236"/>
      <c r="P12" s="236"/>
      <c r="R12" s="236"/>
      <c r="S12" s="236"/>
      <c r="T12" s="236"/>
      <c r="U12" s="236"/>
      <c r="W12" s="236"/>
      <c r="Y12" s="236"/>
      <c r="Z12" s="236"/>
      <c r="AA12" s="236"/>
      <c r="AB12" s="236"/>
      <c r="AD12" s="236"/>
    </row>
    <row r="13" spans="2:30" ht="15" customHeight="1">
      <c r="B13" s="237" t="s">
        <v>113</v>
      </c>
      <c r="D13" s="228">
        <v>11853.067460826696</v>
      </c>
      <c r="E13" s="228">
        <v>13987.594655986117</v>
      </c>
      <c r="F13" s="163">
        <v>14218.097852952822</v>
      </c>
      <c r="G13" s="228">
        <v>13796.696715765785</v>
      </c>
      <c r="I13" s="228">
        <f t="shared" ref="I13:I17" si="7">SUM(D13:G13)</f>
        <v>53855.456685531419</v>
      </c>
      <c r="K13" s="228">
        <v>14236.427635464754</v>
      </c>
      <c r="L13" s="228">
        <v>15951.937093385657</v>
      </c>
      <c r="M13" s="228">
        <v>16164.52052620717</v>
      </c>
      <c r="N13" s="228">
        <v>17122.368601513092</v>
      </c>
      <c r="P13" s="228">
        <f>SUM(K13:N13)</f>
        <v>63475.253856570678</v>
      </c>
      <c r="R13" s="228">
        <v>19967.328845923166</v>
      </c>
      <c r="S13" s="228">
        <v>18751.785642510316</v>
      </c>
      <c r="T13" s="228">
        <v>20334.059056455619</v>
      </c>
      <c r="U13" s="228">
        <v>19276.267427793766</v>
      </c>
      <c r="W13" s="228">
        <f t="shared" ref="W13:W17" si="8">SUM(R13:U13)</f>
        <v>78329.44097268286</v>
      </c>
      <c r="Y13" s="228">
        <v>21540</v>
      </c>
      <c r="Z13" s="228">
        <v>21334</v>
      </c>
      <c r="AA13" s="228">
        <v>20075</v>
      </c>
      <c r="AB13" s="228">
        <f t="shared" ref="AB13:AB17" si="9">AD13-Y13-Z13-AA13</f>
        <v>19962</v>
      </c>
      <c r="AD13" s="228">
        <v>82911</v>
      </c>
    </row>
    <row r="14" spans="2:30" ht="15" customHeight="1">
      <c r="B14" s="237" t="s">
        <v>114</v>
      </c>
      <c r="D14" s="228">
        <v>36259.152919931323</v>
      </c>
      <c r="E14" s="228">
        <v>36103.289201018131</v>
      </c>
      <c r="F14" s="163">
        <v>37028.402157364399</v>
      </c>
      <c r="G14" s="228">
        <v>41501.650879933382</v>
      </c>
      <c r="I14" s="228">
        <f t="shared" si="7"/>
        <v>150892.49515824724</v>
      </c>
      <c r="K14" s="228">
        <v>40341.903085690887</v>
      </c>
      <c r="L14" s="228">
        <v>43104.782973155197</v>
      </c>
      <c r="M14" s="228">
        <v>42132.983486721219</v>
      </c>
      <c r="N14" s="228">
        <v>43614.172518379753</v>
      </c>
      <c r="P14" s="228">
        <f>SUM(K14:N14)</f>
        <v>169193.84206394706</v>
      </c>
      <c r="R14" s="228">
        <v>46913.695366561253</v>
      </c>
      <c r="S14" s="228">
        <v>46452.33849574918</v>
      </c>
      <c r="T14" s="228">
        <v>45502.920821484615</v>
      </c>
      <c r="U14" s="228">
        <v>45239.733353792559</v>
      </c>
      <c r="W14" s="228">
        <f t="shared" si="8"/>
        <v>184108.68803758762</v>
      </c>
      <c r="Y14" s="228">
        <v>45666</v>
      </c>
      <c r="Z14" s="228">
        <v>45256</v>
      </c>
      <c r="AA14" s="228">
        <v>44444</v>
      </c>
      <c r="AB14" s="228">
        <f t="shared" si="9"/>
        <v>43177</v>
      </c>
      <c r="AD14" s="228">
        <v>178543</v>
      </c>
    </row>
    <row r="15" spans="2:30" ht="15" customHeight="1">
      <c r="B15" s="237" t="s">
        <v>267</v>
      </c>
      <c r="D15" s="228">
        <v>-1121.390924197631</v>
      </c>
      <c r="E15" s="228">
        <v>-1449.2797426933464</v>
      </c>
      <c r="F15" s="163">
        <v>-766.78003122661403</v>
      </c>
      <c r="G15" s="228">
        <v>-2621.5888806237708</v>
      </c>
      <c r="I15" s="228">
        <f t="shared" si="7"/>
        <v>-5959.0395787413618</v>
      </c>
      <c r="K15" s="228">
        <v>-1920.2268503925852</v>
      </c>
      <c r="L15" s="228">
        <v>-1565.5872443254102</v>
      </c>
      <c r="M15" s="228">
        <v>127.54405727375615</v>
      </c>
      <c r="N15" s="228">
        <v>2316.5200308277995</v>
      </c>
      <c r="P15" s="228">
        <f>SUM(K15:N15)</f>
        <v>-1041.7500066164398</v>
      </c>
      <c r="R15" s="228">
        <v>-905.37170132026927</v>
      </c>
      <c r="S15" s="228">
        <v>-17.003219255210752</v>
      </c>
      <c r="T15" s="228">
        <v>492.68449992070595</v>
      </c>
      <c r="U15" s="228">
        <v>-291.0445805680497</v>
      </c>
      <c r="W15" s="228">
        <f t="shared" si="8"/>
        <v>-720.73500122282371</v>
      </c>
      <c r="Y15" s="228">
        <v>975</v>
      </c>
      <c r="Z15" s="228">
        <v>416</v>
      </c>
      <c r="AA15" s="228">
        <v>-267</v>
      </c>
      <c r="AB15" s="228">
        <f t="shared" si="9"/>
        <v>-972</v>
      </c>
      <c r="AD15" s="228">
        <v>152</v>
      </c>
    </row>
    <row r="16" spans="2:30" ht="15" customHeight="1">
      <c r="B16" s="229" t="s">
        <v>244</v>
      </c>
      <c r="D16" s="228">
        <v>0</v>
      </c>
      <c r="E16" s="228">
        <v>0</v>
      </c>
      <c r="F16" s="163">
        <v>0</v>
      </c>
      <c r="G16" s="228">
        <v>0</v>
      </c>
      <c r="I16" s="228">
        <f t="shared" si="7"/>
        <v>0</v>
      </c>
      <c r="K16" s="228">
        <v>0</v>
      </c>
      <c r="L16" s="228">
        <v>0</v>
      </c>
      <c r="M16" s="228">
        <v>0</v>
      </c>
      <c r="N16" s="228">
        <v>0</v>
      </c>
      <c r="P16" s="228">
        <f>SUM(K16:N16)</f>
        <v>0</v>
      </c>
      <c r="R16" s="228">
        <v>0</v>
      </c>
      <c r="S16" s="228">
        <v>0</v>
      </c>
      <c r="T16" s="228">
        <v>0</v>
      </c>
      <c r="U16" s="228">
        <v>30881.697</v>
      </c>
      <c r="W16" s="228">
        <f t="shared" si="8"/>
        <v>30881.697</v>
      </c>
      <c r="Y16" s="228">
        <v>0</v>
      </c>
      <c r="Z16" s="228">
        <v>0</v>
      </c>
      <c r="AA16" s="228">
        <v>0</v>
      </c>
      <c r="AB16" s="228">
        <f t="shared" si="9"/>
        <v>0</v>
      </c>
      <c r="AD16" s="228">
        <v>0</v>
      </c>
    </row>
    <row r="17" spans="2:30" ht="15" customHeight="1">
      <c r="B17" s="229" t="s">
        <v>47</v>
      </c>
      <c r="D17" s="228">
        <v>2873.5413232195588</v>
      </c>
      <c r="E17" s="228">
        <v>2822.3601909573699</v>
      </c>
      <c r="F17" s="163">
        <v>2898.5352816618979</v>
      </c>
      <c r="G17" s="228">
        <v>2955.5093453563204</v>
      </c>
      <c r="I17" s="228">
        <f t="shared" si="7"/>
        <v>11549.946141195147</v>
      </c>
      <c r="K17" s="228">
        <v>2986.2341693255862</v>
      </c>
      <c r="L17" s="228">
        <v>5273.2000380136724</v>
      </c>
      <c r="M17" s="228">
        <v>6481.0764212364938</v>
      </c>
      <c r="N17" s="228">
        <v>8904.9931401642207</v>
      </c>
      <c r="P17" s="228">
        <f>SUM(K17:N17)</f>
        <v>23645.503768739974</v>
      </c>
      <c r="R17" s="228">
        <v>8724.9383785183672</v>
      </c>
      <c r="S17" s="228">
        <v>8687.9790914425175</v>
      </c>
      <c r="T17" s="228">
        <v>8628.5433217278987</v>
      </c>
      <c r="U17" s="228">
        <v>7005.2183528576716</v>
      </c>
      <c r="W17" s="228">
        <f t="shared" si="8"/>
        <v>33046.679144546455</v>
      </c>
      <c r="Y17" s="228">
        <v>6918</v>
      </c>
      <c r="Z17" s="228">
        <v>7008</v>
      </c>
      <c r="AA17" s="228">
        <v>7066</v>
      </c>
      <c r="AB17" s="228">
        <f t="shared" si="9"/>
        <v>7480</v>
      </c>
      <c r="AD17" s="228">
        <v>28472</v>
      </c>
    </row>
    <row r="18" spans="2:30" s="232" customFormat="1" ht="15" customHeight="1">
      <c r="B18" s="231" t="s">
        <v>268</v>
      </c>
      <c r="D18" s="233">
        <f>D10-D13-D14-D15-D17-D16</f>
        <v>29867.993486294428</v>
      </c>
      <c r="E18" s="233">
        <f>E10-E13-E14-E15-E17-E16</f>
        <v>38009.745010884224</v>
      </c>
      <c r="F18" s="164">
        <f>F10-F13-F14-F15-F17-F16</f>
        <v>40802.645154842125</v>
      </c>
      <c r="G18" s="233">
        <f>G10-G13-G14-G15-G17-G16</f>
        <v>44047.896867022049</v>
      </c>
      <c r="I18" s="233">
        <f>I10-I13-I14-I15-I17-I16</f>
        <v>152728.28051904275</v>
      </c>
      <c r="K18" s="233">
        <f>K10-K13-K14-K15-K17-K16</f>
        <v>38688.521151832603</v>
      </c>
      <c r="L18" s="233">
        <f>L10-L13-L14-L15-L17-L16</f>
        <v>38782.901488369665</v>
      </c>
      <c r="M18" s="233">
        <f>M10-M13-M14-M15-M17-M16</f>
        <v>41225.39818668212</v>
      </c>
      <c r="N18" s="233">
        <f>N10-N13-N14-N15-N17-N16</f>
        <v>37445.393776007579</v>
      </c>
      <c r="P18" s="233">
        <f>P10-P13-P14-P15-P17-P16</f>
        <v>156142.214602892</v>
      </c>
      <c r="R18" s="233">
        <f>R10-R13-R14-R15-R17-R16</f>
        <v>37866.201748441388</v>
      </c>
      <c r="S18" s="233">
        <f>S10-S13-S14-S15-S17-S16</f>
        <v>46720.287354212662</v>
      </c>
      <c r="T18" s="233">
        <f>T10-T13-T14-T15-T17-T16</f>
        <v>39388.178865252368</v>
      </c>
      <c r="U18" s="233">
        <f>U10-U13-U14-U15-U17-U16</f>
        <v>16944.620979050756</v>
      </c>
      <c r="W18" s="233">
        <f>W10-W13-W14-W15-W17-W16</f>
        <v>140919.28894695733</v>
      </c>
      <c r="Y18" s="233">
        <f>Y10-Y13-Y14-Y15-Y17-Y16</f>
        <v>38573</v>
      </c>
      <c r="Z18" s="233">
        <f>Z10-Z13-Z14-Z15-Z17-Z16</f>
        <v>41316</v>
      </c>
      <c r="AA18" s="233">
        <f>AA10-AA13-AA14-AA15-AA17-AA16</f>
        <v>45237</v>
      </c>
      <c r="AB18" s="233">
        <f>AB10-AB13-AB14-AB15-AB17-AB16</f>
        <v>50313</v>
      </c>
      <c r="AD18" s="233">
        <f>AD10-AD13-AD14-AD15-AD17-AD16</f>
        <v>175439</v>
      </c>
    </row>
    <row r="19" spans="2:30" ht="15" customHeight="1">
      <c r="B19" s="227"/>
      <c r="D19" s="228"/>
      <c r="E19" s="228"/>
      <c r="F19" s="163"/>
      <c r="G19" s="228"/>
      <c r="I19" s="228"/>
      <c r="K19" s="228"/>
      <c r="L19" s="228"/>
      <c r="M19" s="228"/>
      <c r="N19" s="228"/>
      <c r="P19" s="228"/>
      <c r="R19" s="228"/>
      <c r="S19" s="228"/>
      <c r="T19" s="228"/>
      <c r="U19" s="228"/>
      <c r="W19" s="228"/>
      <c r="Y19" s="228"/>
      <c r="Z19" s="228"/>
      <c r="AA19" s="228"/>
      <c r="AB19" s="228"/>
      <c r="AD19" s="228"/>
    </row>
    <row r="20" spans="2:30" ht="15" customHeight="1">
      <c r="B20" s="229" t="s">
        <v>188</v>
      </c>
      <c r="D20" s="228">
        <v>-3779.5307131923309</v>
      </c>
      <c r="E20" s="228">
        <v>-2275.9167028429238</v>
      </c>
      <c r="F20" s="163">
        <v>-3058.8364227552684</v>
      </c>
      <c r="G20" s="228">
        <v>-3833.9490930975953</v>
      </c>
      <c r="I20" s="228">
        <f>SUM(D20:G20)</f>
        <v>-12948.232931888118</v>
      </c>
      <c r="K20" s="228">
        <v>-3379.0118370948799</v>
      </c>
      <c r="L20" s="228">
        <v>-3082.5667124385704</v>
      </c>
      <c r="M20" s="228">
        <v>-3570.8101480128557</v>
      </c>
      <c r="N20" s="228">
        <v>-5872.6148897242947</v>
      </c>
      <c r="P20" s="228">
        <f>SUM(K20:N20)</f>
        <v>-15905.003587270601</v>
      </c>
      <c r="R20" s="228">
        <v>-4779.8034777721541</v>
      </c>
      <c r="S20" s="228">
        <v>-25602.93178822118</v>
      </c>
      <c r="T20" s="228">
        <v>-4092.7410525775313</v>
      </c>
      <c r="U20" s="228">
        <v>-4879.2903714148242</v>
      </c>
      <c r="W20" s="228">
        <f>SUM(R20:U20)</f>
        <v>-39354.766689985692</v>
      </c>
      <c r="Y20" s="228">
        <v>-3857</v>
      </c>
      <c r="Z20" s="228">
        <v>-8575</v>
      </c>
      <c r="AA20" s="228">
        <v>-17270</v>
      </c>
      <c r="AB20" s="228">
        <f t="shared" ref="AB20:AB21" si="10">AD20-Y20-Z20-AA20</f>
        <v>-20763</v>
      </c>
      <c r="AD20" s="228">
        <v>-50465</v>
      </c>
    </row>
    <row r="21" spans="2:30" ht="15" customHeight="1">
      <c r="B21" s="237" t="s">
        <v>132</v>
      </c>
      <c r="D21" s="228">
        <v>483.15179594018059</v>
      </c>
      <c r="E21" s="228">
        <v>521.1664073769482</v>
      </c>
      <c r="F21" s="163">
        <v>432.94099559900019</v>
      </c>
      <c r="G21" s="228">
        <v>389.10436158181278</v>
      </c>
      <c r="I21" s="228">
        <f t="shared" ref="I21" si="11">SUM(D21:G21)</f>
        <v>1826.3635604979418</v>
      </c>
      <c r="K21" s="228">
        <v>393.10441156110301</v>
      </c>
      <c r="L21" s="228">
        <v>1117.5091760604309</v>
      </c>
      <c r="M21" s="228">
        <v>1938.0692133353191</v>
      </c>
      <c r="N21" s="228">
        <v>3129.3763229556516</v>
      </c>
      <c r="P21" s="228">
        <f>SUM(K21:N21)</f>
        <v>6578.0591239125042</v>
      </c>
      <c r="R21" s="228">
        <v>3642.3006648466453</v>
      </c>
      <c r="S21" s="228">
        <v>4088.58155092573</v>
      </c>
      <c r="T21" s="228">
        <v>3726.2897158477554</v>
      </c>
      <c r="U21" s="228">
        <v>3819.1456270678009</v>
      </c>
      <c r="W21" s="228">
        <f t="shared" ref="W21" si="12">SUM(R21:U21)</f>
        <v>15276.317558687932</v>
      </c>
      <c r="Y21" s="228">
        <v>4381</v>
      </c>
      <c r="Z21" s="228">
        <v>5822</v>
      </c>
      <c r="AA21" s="228">
        <v>4654</v>
      </c>
      <c r="AB21" s="228">
        <f t="shared" si="10"/>
        <v>3643</v>
      </c>
      <c r="AD21" s="228">
        <v>18500</v>
      </c>
    </row>
    <row r="22" spans="2:30" s="232" customFormat="1" ht="15" customHeight="1">
      <c r="B22" s="231" t="s">
        <v>269</v>
      </c>
      <c r="D22" s="233">
        <f>D18-D21-D20</f>
        <v>33164.372403546578</v>
      </c>
      <c r="E22" s="233">
        <f>E18-E21-E20</f>
        <v>39764.495306350196</v>
      </c>
      <c r="F22" s="164">
        <f>F18-F21-F20</f>
        <v>43428.540581998393</v>
      </c>
      <c r="G22" s="233">
        <f>G18-G21-G20</f>
        <v>47492.741598537832</v>
      </c>
      <c r="I22" s="233">
        <f>I18-I21-I20</f>
        <v>163850.14989043292</v>
      </c>
      <c r="K22" s="233">
        <f>K18-K21-K20</f>
        <v>41674.42857736638</v>
      </c>
      <c r="L22" s="233">
        <f>L18-L21-L20</f>
        <v>40747.959024747805</v>
      </c>
      <c r="M22" s="233">
        <f>M18-M21-M20</f>
        <v>42858.139121359651</v>
      </c>
      <c r="N22" s="233">
        <f>N18-N21-N20</f>
        <v>40188.632342776225</v>
      </c>
      <c r="P22" s="233">
        <f>P18-P21-P20</f>
        <v>165469.15906625008</v>
      </c>
      <c r="R22" s="233">
        <f>R18-R21-R20</f>
        <v>39003.704561366896</v>
      </c>
      <c r="S22" s="233">
        <f>S18-S21-S20</f>
        <v>68234.637591508115</v>
      </c>
      <c r="T22" s="233">
        <f>T18-T21-T20</f>
        <v>39754.630201982145</v>
      </c>
      <c r="U22" s="233">
        <f>U18-U21-U20</f>
        <v>18004.765723397781</v>
      </c>
      <c r="W22" s="233">
        <f>W18-W21-W20</f>
        <v>164997.73807825509</v>
      </c>
      <c r="Y22" s="233">
        <f>Y18-Y21-Y20</f>
        <v>38049</v>
      </c>
      <c r="Z22" s="233">
        <f>Z18-Z20-Z21</f>
        <v>44069</v>
      </c>
      <c r="AA22" s="233">
        <f>AA18-AA21-AA20</f>
        <v>57853</v>
      </c>
      <c r="AB22" s="233">
        <f>AB18-AB21-AB20</f>
        <v>67433</v>
      </c>
      <c r="AD22" s="233">
        <f>AD18-AD21-AD20</f>
        <v>207404</v>
      </c>
    </row>
    <row r="23" spans="2:30" s="232" customFormat="1" ht="15" customHeight="1">
      <c r="B23" s="227"/>
      <c r="C23" s="219"/>
      <c r="D23" s="228"/>
      <c r="E23" s="228"/>
      <c r="F23" s="163"/>
      <c r="G23" s="228"/>
      <c r="H23" s="219"/>
      <c r="I23" s="228"/>
      <c r="J23" s="219"/>
      <c r="K23" s="228"/>
      <c r="L23" s="228"/>
      <c r="M23" s="228"/>
      <c r="N23" s="228"/>
      <c r="O23" s="219"/>
      <c r="P23" s="228"/>
      <c r="Q23" s="219"/>
      <c r="R23" s="228"/>
      <c r="S23" s="228"/>
      <c r="T23" s="228"/>
      <c r="U23" s="228"/>
      <c r="V23" s="219"/>
      <c r="W23" s="228"/>
      <c r="X23" s="219"/>
      <c r="Y23" s="228"/>
      <c r="Z23" s="228"/>
      <c r="AA23" s="228"/>
      <c r="AB23" s="228"/>
      <c r="AC23" s="219"/>
      <c r="AD23" s="228"/>
    </row>
    <row r="24" spans="2:30" s="232" customFormat="1" ht="15" customHeight="1">
      <c r="B24" s="229" t="s">
        <v>163</v>
      </c>
      <c r="C24" s="219"/>
      <c r="D24" s="228">
        <v>6499.2884120114322</v>
      </c>
      <c r="E24" s="228">
        <v>7559.2287192583844</v>
      </c>
      <c r="F24" s="163">
        <v>8497.7619646705261</v>
      </c>
      <c r="G24" s="228">
        <v>7812.3849366969644</v>
      </c>
      <c r="H24" s="219"/>
      <c r="I24" s="228">
        <f>SUM(D24:G24)</f>
        <v>30368.664032637309</v>
      </c>
      <c r="J24" s="219"/>
      <c r="K24" s="228">
        <v>8191.0825880123411</v>
      </c>
      <c r="L24" s="228">
        <v>7055.1178678533324</v>
      </c>
      <c r="M24" s="228">
        <v>7650.6414744233298</v>
      </c>
      <c r="N24" s="228">
        <v>4149.7715011062282</v>
      </c>
      <c r="O24" s="219"/>
      <c r="P24" s="217">
        <f>SUM(K24:N24)</f>
        <v>27046.613431395232</v>
      </c>
      <c r="Q24" s="219"/>
      <c r="R24" s="228">
        <v>7040.0992658779205</v>
      </c>
      <c r="S24" s="228">
        <v>8792.284173601427</v>
      </c>
      <c r="T24" s="228">
        <v>-1782.4952480606944</v>
      </c>
      <c r="U24" s="228">
        <v>3472.1770479562847</v>
      </c>
      <c r="V24" s="219"/>
      <c r="W24" s="228">
        <f>SUM(R24:U24)</f>
        <v>17522.065239374937</v>
      </c>
      <c r="X24" s="219"/>
      <c r="Y24" s="228">
        <v>9127</v>
      </c>
      <c r="Z24" s="228">
        <v>2281</v>
      </c>
      <c r="AA24" s="228">
        <v>9280</v>
      </c>
      <c r="AB24" s="228">
        <f t="shared" ref="AB24" si="13">AD24-Y24-Z24-AA24</f>
        <v>16602</v>
      </c>
      <c r="AC24" s="219"/>
      <c r="AD24" s="228">
        <v>37290</v>
      </c>
    </row>
    <row r="25" spans="2:30" s="232" customFormat="1" ht="15" customHeight="1">
      <c r="B25" s="231" t="s">
        <v>270</v>
      </c>
      <c r="D25" s="233">
        <f t="shared" ref="D25:E25" si="14">D22-D24</f>
        <v>26665.083991535146</v>
      </c>
      <c r="E25" s="233">
        <f t="shared" si="14"/>
        <v>32205.266587091814</v>
      </c>
      <c r="F25" s="164">
        <f t="shared" ref="F25:G25" si="15">F22-F24</f>
        <v>34930.778617327866</v>
      </c>
      <c r="G25" s="233">
        <f t="shared" si="15"/>
        <v>39680.356661840866</v>
      </c>
      <c r="I25" s="233">
        <f t="shared" ref="I25" si="16">I22-I24</f>
        <v>133481.4858577956</v>
      </c>
      <c r="K25" s="233">
        <f>K22-K24</f>
        <v>33483.345989354042</v>
      </c>
      <c r="L25" s="233">
        <f>L22-L24</f>
        <v>33692.841156894472</v>
      </c>
      <c r="M25" s="233">
        <f>M22-M24</f>
        <v>35207.497646936317</v>
      </c>
      <c r="N25" s="233">
        <f>N22-N24</f>
        <v>36038.860841670001</v>
      </c>
      <c r="P25" s="233">
        <f t="shared" ref="P25" si="17">P22-P24</f>
        <v>138422.54563485485</v>
      </c>
      <c r="R25" s="233">
        <f>R22-R24</f>
        <v>31963.605295488975</v>
      </c>
      <c r="S25" s="233">
        <f>S22-S24</f>
        <v>59442.353417906692</v>
      </c>
      <c r="T25" s="233">
        <f>T22-T24</f>
        <v>41537.12545004284</v>
      </c>
      <c r="U25" s="233">
        <f>U22-U24</f>
        <v>14532.588675441497</v>
      </c>
      <c r="W25" s="233">
        <f t="shared" ref="W25" si="18">W22-W24</f>
        <v>147475.67283888016</v>
      </c>
      <c r="Y25" s="233">
        <f>Y22-Y24</f>
        <v>28922</v>
      </c>
      <c r="Z25" s="233">
        <f>Z22-Z24</f>
        <v>41788</v>
      </c>
      <c r="AA25" s="233">
        <f>AA22-AA24</f>
        <v>48573</v>
      </c>
      <c r="AB25" s="233">
        <f>AB22-AB24</f>
        <v>50831</v>
      </c>
      <c r="AD25" s="233">
        <f t="shared" ref="AD25" si="19">AD22-AD24</f>
        <v>170114</v>
      </c>
    </row>
    <row r="26" spans="2:30" ht="15" customHeight="1">
      <c r="D26" s="239"/>
      <c r="E26" s="239"/>
      <c r="F26" s="167"/>
      <c r="G26" s="239"/>
      <c r="I26" s="239"/>
      <c r="K26" s="239"/>
      <c r="L26" s="239"/>
      <c r="M26" s="239"/>
      <c r="N26" s="239"/>
      <c r="P26" s="239"/>
      <c r="R26" s="239"/>
      <c r="S26" s="239"/>
      <c r="T26" s="239"/>
      <c r="U26" s="239"/>
      <c r="W26" s="239"/>
      <c r="Y26" s="239"/>
      <c r="Z26" s="239"/>
      <c r="AA26" s="239"/>
      <c r="AB26" s="239"/>
      <c r="AD26" s="239"/>
    </row>
    <row r="27" spans="2:30" ht="15" customHeight="1">
      <c r="F27" s="160"/>
    </row>
    <row r="28" spans="2:30" ht="15" customHeight="1">
      <c r="B28" s="223" t="s">
        <v>116</v>
      </c>
      <c r="D28" s="239"/>
      <c r="E28" s="239"/>
      <c r="F28" s="167"/>
      <c r="G28" s="239"/>
      <c r="I28" s="239"/>
      <c r="K28" s="239"/>
      <c r="L28" s="239"/>
      <c r="M28" s="239"/>
      <c r="N28" s="239"/>
      <c r="P28" s="239"/>
      <c r="R28" s="239"/>
      <c r="S28" s="239"/>
      <c r="T28" s="239"/>
      <c r="U28" s="239"/>
      <c r="W28" s="239"/>
      <c r="Y28" s="239"/>
      <c r="Z28" s="239"/>
      <c r="AA28" s="239"/>
      <c r="AB28" s="239"/>
      <c r="AD28" s="239"/>
    </row>
    <row r="29" spans="2:30" ht="15" hidden="1" customHeight="1">
      <c r="B29" s="240"/>
      <c r="F29" s="160"/>
    </row>
    <row r="30" spans="2:30" s="225" customFormat="1" ht="15" customHeight="1">
      <c r="B30" s="224" t="s">
        <v>10</v>
      </c>
      <c r="D30" s="226" t="str">
        <f>D7</f>
        <v>QE Jun-21</v>
      </c>
      <c r="E30" s="226" t="str">
        <f>E7</f>
        <v>QE Sep-21</v>
      </c>
      <c r="F30" s="162" t="str">
        <f>F7</f>
        <v>QE Dec-21</v>
      </c>
      <c r="G30" s="226" t="str">
        <f>G7</f>
        <v>QE Mar-22</v>
      </c>
      <c r="I30" s="226" t="str">
        <f>I7</f>
        <v>FY 2021-22</v>
      </c>
      <c r="K30" s="226" t="str">
        <f>K7</f>
        <v>QE Jun-22</v>
      </c>
      <c r="L30" s="226" t="str">
        <f>L7</f>
        <v>QE Sep-22</v>
      </c>
      <c r="M30" s="226" t="str">
        <f>M7</f>
        <v>QE Dec-22</v>
      </c>
      <c r="N30" s="226" t="str">
        <f>N7</f>
        <v>QE Mar-23</v>
      </c>
      <c r="P30" s="226" t="str">
        <f>P7</f>
        <v>FY 2022-23</v>
      </c>
      <c r="R30" s="226" t="str">
        <f>R7</f>
        <v>QE Jun-23</v>
      </c>
      <c r="S30" s="226" t="str">
        <f>S7</f>
        <v>QE Sep-23</v>
      </c>
      <c r="T30" s="226" t="str">
        <f>T7</f>
        <v>QE Dec-23</v>
      </c>
      <c r="U30" s="226" t="str">
        <f>U7</f>
        <v>QE Mar-24</v>
      </c>
      <c r="W30" s="226" t="str">
        <f>W7</f>
        <v>FY 2023-24</v>
      </c>
      <c r="Y30" s="226" t="str">
        <f>Y7</f>
        <v>QE Jun-24</v>
      </c>
      <c r="Z30" s="226" t="str">
        <f>Z7</f>
        <v>QE Sep-24</v>
      </c>
      <c r="AA30" s="226" t="str">
        <f>AA7</f>
        <v>QE Dec-24</v>
      </c>
      <c r="AB30" s="226" t="str">
        <f>AB7</f>
        <v>QE Mar-25</v>
      </c>
      <c r="AD30" s="226" t="str">
        <f>AD7</f>
        <v>FY 2024-25</v>
      </c>
    </row>
    <row r="31" spans="2:30" ht="15" customHeight="1">
      <c r="B31" s="227" t="s">
        <v>10</v>
      </c>
      <c r="D31" s="228">
        <v>236260.61971750093</v>
      </c>
      <c r="E31" s="228">
        <v>254409.23792709006</v>
      </c>
      <c r="F31" s="177">
        <v>261150.81358513012</v>
      </c>
      <c r="G31" s="217">
        <v>275025.42061359051</v>
      </c>
      <c r="H31" s="244"/>
      <c r="I31" s="217">
        <f t="shared" ref="I31:I32" si="20">SUM(D31:G31)</f>
        <v>1026846.0918433117</v>
      </c>
      <c r="K31" s="217">
        <v>274818.62456056289</v>
      </c>
      <c r="L31" s="217">
        <v>289295.6487896429</v>
      </c>
      <c r="M31" s="217">
        <v>292940.38159400946</v>
      </c>
      <c r="N31" s="217">
        <v>304966.55633359641</v>
      </c>
      <c r="O31" s="244"/>
      <c r="P31" s="217">
        <f>SUM(K31:N31)</f>
        <v>1162021.2112778116</v>
      </c>
      <c r="R31" s="217">
        <v>317487.47297693696</v>
      </c>
      <c r="S31" s="217">
        <v>324976.04208199953</v>
      </c>
      <c r="T31" s="217">
        <v>315909.7479353575</v>
      </c>
      <c r="U31" s="217">
        <v>325896.79724263441</v>
      </c>
      <c r="V31" s="244"/>
      <c r="W31" s="217">
        <f>SUM(R31:U31)</f>
        <v>1284270.0602369285</v>
      </c>
      <c r="Y31" s="217">
        <v>312438.89029780473</v>
      </c>
      <c r="Z31" s="217">
        <v>310685.7370986942</v>
      </c>
      <c r="AA31" s="217">
        <v>319100.3578521696</v>
      </c>
      <c r="AB31" s="217">
        <v>323290.33460978715</v>
      </c>
      <c r="AC31" s="244"/>
      <c r="AD31" s="217">
        <f>SUM(Y31:AB31)</f>
        <v>1265515.3198584558</v>
      </c>
    </row>
    <row r="32" spans="2:30" ht="15" customHeight="1">
      <c r="B32" s="229" t="s">
        <v>306</v>
      </c>
      <c r="D32" s="228">
        <v>156528.25545142655</v>
      </c>
      <c r="E32" s="228">
        <v>164935.52861093756</v>
      </c>
      <c r="F32" s="177">
        <v>166969.91316953549</v>
      </c>
      <c r="G32" s="217">
        <v>175345.25568613672</v>
      </c>
      <c r="H32" s="244"/>
      <c r="I32" s="217">
        <f t="shared" si="20"/>
        <v>663778.95291803638</v>
      </c>
      <c r="K32" s="217">
        <v>180485.76536864165</v>
      </c>
      <c r="L32" s="217">
        <v>187748.41444104412</v>
      </c>
      <c r="M32" s="217">
        <v>186808.85891588868</v>
      </c>
      <c r="N32" s="217">
        <v>195563.10826670396</v>
      </c>
      <c r="O32" s="244"/>
      <c r="P32" s="217">
        <f>SUM(K32:N32)</f>
        <v>750606.14699227852</v>
      </c>
      <c r="R32" s="217">
        <v>204920.68033881305</v>
      </c>
      <c r="S32" s="217">
        <v>204380.6547173401</v>
      </c>
      <c r="T32" s="217">
        <v>201563.3613705163</v>
      </c>
      <c r="U32" s="217">
        <v>206840.30470970771</v>
      </c>
      <c r="V32" s="244"/>
      <c r="W32" s="217">
        <f>SUM(R32:U32)</f>
        <v>817705.0011363771</v>
      </c>
      <c r="Y32" s="217">
        <v>198767.30016822004</v>
      </c>
      <c r="Z32" s="217">
        <v>195355.69016125784</v>
      </c>
      <c r="AA32" s="217">
        <v>202544.96377331231</v>
      </c>
      <c r="AB32" s="217">
        <v>203330.189270164</v>
      </c>
      <c r="AC32" s="244"/>
      <c r="AD32" s="217">
        <f>SUM(Y32:AB32)</f>
        <v>799998.14337295422</v>
      </c>
    </row>
    <row r="33" spans="2:30" s="232" customFormat="1" ht="15" customHeight="1">
      <c r="B33" s="231" t="s">
        <v>1</v>
      </c>
      <c r="D33" s="233">
        <f>D31-D32</f>
        <v>79732.364266074379</v>
      </c>
      <c r="E33" s="233">
        <f>E31-E32</f>
        <v>89473.709316152497</v>
      </c>
      <c r="F33" s="164">
        <f>F31-F32</f>
        <v>94180.900415594631</v>
      </c>
      <c r="G33" s="233">
        <f>G31-G32</f>
        <v>99680.164927453792</v>
      </c>
      <c r="I33" s="233">
        <f>I31-I32</f>
        <v>363067.1389252753</v>
      </c>
      <c r="K33" s="233">
        <f>K31-K32</f>
        <v>94332.859191921249</v>
      </c>
      <c r="L33" s="233">
        <f>L31-L32</f>
        <v>101547.23434859878</v>
      </c>
      <c r="M33" s="233">
        <f>M31-M32</f>
        <v>106131.52267812079</v>
      </c>
      <c r="N33" s="233">
        <f>N31-N32</f>
        <v>109403.44806689245</v>
      </c>
      <c r="P33" s="233">
        <f>P31-P32</f>
        <v>411415.06428553304</v>
      </c>
      <c r="R33" s="233">
        <f>R31-R32</f>
        <v>112566.79263812391</v>
      </c>
      <c r="S33" s="233">
        <f>S31-S32</f>
        <v>120595.38736465943</v>
      </c>
      <c r="T33" s="233">
        <f>T31-T32</f>
        <v>114346.3865648412</v>
      </c>
      <c r="U33" s="233">
        <f>U31-U32</f>
        <v>119056.4925329267</v>
      </c>
      <c r="W33" s="233">
        <f>W31-W32</f>
        <v>466565.05910055141</v>
      </c>
      <c r="Y33" s="233">
        <f>Y31-Y32</f>
        <v>113671.59012958469</v>
      </c>
      <c r="Z33" s="233">
        <f>Z31-Z32</f>
        <v>115330.04693743636</v>
      </c>
      <c r="AA33" s="233">
        <f>AA31-AA32</f>
        <v>116555.39407885729</v>
      </c>
      <c r="AB33" s="233">
        <f>AB31-AB32</f>
        <v>119960.14533962315</v>
      </c>
      <c r="AD33" s="233">
        <f>AD31-AD32</f>
        <v>465517.17648550158</v>
      </c>
    </row>
    <row r="34" spans="2:30" ht="15" customHeight="1">
      <c r="B34" s="227"/>
      <c r="D34" s="228"/>
      <c r="E34" s="228"/>
      <c r="F34" s="163"/>
      <c r="G34" s="228"/>
      <c r="I34" s="228"/>
      <c r="K34" s="228"/>
      <c r="L34" s="228"/>
      <c r="M34" s="228"/>
      <c r="N34" s="228"/>
      <c r="P34" s="228"/>
      <c r="R34" s="228"/>
      <c r="S34" s="228"/>
      <c r="T34" s="228"/>
      <c r="U34" s="228"/>
      <c r="W34" s="228"/>
      <c r="Y34" s="228"/>
      <c r="Z34" s="228"/>
      <c r="AA34" s="228"/>
      <c r="AB34" s="228"/>
      <c r="AD34" s="228"/>
    </row>
    <row r="35" spans="2:30" ht="15" customHeight="1">
      <c r="B35" s="235" t="s">
        <v>2</v>
      </c>
      <c r="D35" s="236"/>
      <c r="E35" s="236"/>
      <c r="F35" s="166"/>
      <c r="G35" s="236"/>
      <c r="I35" s="236"/>
      <c r="K35" s="236"/>
      <c r="L35" s="236"/>
      <c r="M35" s="236"/>
      <c r="N35" s="236"/>
      <c r="P35" s="236"/>
      <c r="R35" s="236"/>
      <c r="S35" s="236"/>
      <c r="T35" s="236"/>
      <c r="U35" s="236"/>
      <c r="W35" s="236"/>
      <c r="Y35" s="236"/>
      <c r="Z35" s="236"/>
      <c r="AA35" s="236"/>
      <c r="AB35" s="236"/>
      <c r="AD35" s="236"/>
    </row>
    <row r="36" spans="2:30" ht="15" customHeight="1">
      <c r="B36" s="237" t="s">
        <v>113</v>
      </c>
      <c r="D36" s="238">
        <f t="shared" ref="D36:G38" si="21">D13</f>
        <v>11853.067460826696</v>
      </c>
      <c r="E36" s="238">
        <f t="shared" si="21"/>
        <v>13987.594655986117</v>
      </c>
      <c r="F36" s="168">
        <f t="shared" si="21"/>
        <v>14218.097852952822</v>
      </c>
      <c r="G36" s="238">
        <f t="shared" si="21"/>
        <v>13796.696715765785</v>
      </c>
      <c r="I36" s="228">
        <f t="shared" ref="I36:I39" si="22">SUM(D36:G36)</f>
        <v>53855.456685531419</v>
      </c>
      <c r="K36" s="238">
        <f t="shared" ref="K36:N38" si="23">K13</f>
        <v>14236.427635464754</v>
      </c>
      <c r="L36" s="238">
        <f t="shared" si="23"/>
        <v>15951.937093385657</v>
      </c>
      <c r="M36" s="238">
        <f t="shared" si="23"/>
        <v>16164.52052620717</v>
      </c>
      <c r="N36" s="238">
        <f t="shared" si="23"/>
        <v>17122.368601513092</v>
      </c>
      <c r="P36" s="228">
        <f>SUM(K36:N36)</f>
        <v>63475.253856570678</v>
      </c>
      <c r="R36" s="238">
        <f t="shared" ref="R36:U38" si="24">R13</f>
        <v>19967.328845923166</v>
      </c>
      <c r="S36" s="238">
        <f t="shared" si="24"/>
        <v>18751.785642510316</v>
      </c>
      <c r="T36" s="238">
        <f t="shared" si="24"/>
        <v>20334.059056455619</v>
      </c>
      <c r="U36" s="238">
        <f t="shared" si="24"/>
        <v>19276.267427793766</v>
      </c>
      <c r="W36" s="228">
        <f>SUM(R36:U36)</f>
        <v>78329.44097268286</v>
      </c>
      <c r="Y36" s="238">
        <f t="shared" ref="Y36:AB38" si="25">Y13</f>
        <v>21540</v>
      </c>
      <c r="Z36" s="238">
        <f t="shared" si="25"/>
        <v>21334</v>
      </c>
      <c r="AA36" s="238">
        <f t="shared" si="25"/>
        <v>20075</v>
      </c>
      <c r="AB36" s="238">
        <f t="shared" si="25"/>
        <v>19962</v>
      </c>
      <c r="AD36" s="228">
        <f>SUM(Y36:AB36)</f>
        <v>82911</v>
      </c>
    </row>
    <row r="37" spans="2:30" ht="15" customHeight="1">
      <c r="B37" s="237" t="s">
        <v>114</v>
      </c>
      <c r="D37" s="238">
        <f t="shared" si="21"/>
        <v>36259.152919931323</v>
      </c>
      <c r="E37" s="238">
        <f t="shared" si="21"/>
        <v>36103.289201018131</v>
      </c>
      <c r="F37" s="168">
        <f t="shared" si="21"/>
        <v>37028.402157364399</v>
      </c>
      <c r="G37" s="238">
        <f t="shared" si="21"/>
        <v>41501.650879933382</v>
      </c>
      <c r="I37" s="228">
        <f t="shared" si="22"/>
        <v>150892.49515824724</v>
      </c>
      <c r="K37" s="238">
        <f t="shared" si="23"/>
        <v>40341.903085690887</v>
      </c>
      <c r="L37" s="238">
        <f t="shared" si="23"/>
        <v>43104.782973155197</v>
      </c>
      <c r="M37" s="238">
        <f t="shared" si="23"/>
        <v>42132.983486721219</v>
      </c>
      <c r="N37" s="238">
        <f t="shared" si="23"/>
        <v>43614.172518379753</v>
      </c>
      <c r="P37" s="228">
        <f>SUM(K37:N37)</f>
        <v>169193.84206394706</v>
      </c>
      <c r="R37" s="238">
        <f t="shared" si="24"/>
        <v>46913.695366561253</v>
      </c>
      <c r="S37" s="238">
        <f t="shared" si="24"/>
        <v>46452.33849574918</v>
      </c>
      <c r="T37" s="238">
        <f t="shared" si="24"/>
        <v>45502.920821484615</v>
      </c>
      <c r="U37" s="238">
        <f t="shared" si="24"/>
        <v>45239.733353792559</v>
      </c>
      <c r="W37" s="228">
        <f>SUM(R37:U37)</f>
        <v>184108.68803758762</v>
      </c>
      <c r="Y37" s="238">
        <f t="shared" si="25"/>
        <v>45666</v>
      </c>
      <c r="Z37" s="238">
        <f t="shared" si="25"/>
        <v>45256</v>
      </c>
      <c r="AA37" s="238">
        <f t="shared" si="25"/>
        <v>44444</v>
      </c>
      <c r="AB37" s="238">
        <f t="shared" si="25"/>
        <v>43177</v>
      </c>
      <c r="AD37" s="228">
        <f>SUM(Y37:AB37)</f>
        <v>178543</v>
      </c>
    </row>
    <row r="38" spans="2:30" ht="15" customHeight="1">
      <c r="B38" s="237" t="s">
        <v>267</v>
      </c>
      <c r="D38" s="238">
        <f t="shared" si="21"/>
        <v>-1121.390924197631</v>
      </c>
      <c r="E38" s="238">
        <f t="shared" si="21"/>
        <v>-1449.2797426933464</v>
      </c>
      <c r="F38" s="168">
        <f t="shared" si="21"/>
        <v>-766.78003122661403</v>
      </c>
      <c r="G38" s="238">
        <f t="shared" si="21"/>
        <v>-2621.5888806237708</v>
      </c>
      <c r="I38" s="228">
        <f t="shared" si="22"/>
        <v>-5959.0395787413618</v>
      </c>
      <c r="K38" s="238">
        <f t="shared" si="23"/>
        <v>-1920.2268503925852</v>
      </c>
      <c r="L38" s="238">
        <f t="shared" si="23"/>
        <v>-1565.5872443254102</v>
      </c>
      <c r="M38" s="238">
        <f t="shared" si="23"/>
        <v>127.54405727375615</v>
      </c>
      <c r="N38" s="238">
        <f t="shared" si="23"/>
        <v>2316.5200308277995</v>
      </c>
      <c r="P38" s="228">
        <f>SUM(K38:N38)</f>
        <v>-1041.7500066164398</v>
      </c>
      <c r="R38" s="238">
        <f t="shared" si="24"/>
        <v>-905.37170132026927</v>
      </c>
      <c r="S38" s="238">
        <f t="shared" si="24"/>
        <v>-17.003219255210752</v>
      </c>
      <c r="T38" s="238">
        <f t="shared" si="24"/>
        <v>492.68449992070595</v>
      </c>
      <c r="U38" s="238">
        <f t="shared" si="24"/>
        <v>-291.0445805680497</v>
      </c>
      <c r="W38" s="228">
        <f>SUM(R38:U38)</f>
        <v>-720.73500122282371</v>
      </c>
      <c r="Y38" s="238">
        <f t="shared" si="25"/>
        <v>975</v>
      </c>
      <c r="Z38" s="238">
        <f t="shared" si="25"/>
        <v>416</v>
      </c>
      <c r="AA38" s="238">
        <f t="shared" si="25"/>
        <v>-267</v>
      </c>
      <c r="AB38" s="238">
        <f t="shared" si="25"/>
        <v>-972</v>
      </c>
      <c r="AD38" s="228">
        <f>SUM(Y38:AB38)</f>
        <v>152</v>
      </c>
    </row>
    <row r="39" spans="2:30" ht="15" customHeight="1">
      <c r="B39" s="229" t="s">
        <v>47</v>
      </c>
      <c r="D39" s="230">
        <f>D17</f>
        <v>2873.5413232195588</v>
      </c>
      <c r="E39" s="230">
        <f>E17</f>
        <v>2822.3601909573699</v>
      </c>
      <c r="F39" s="238">
        <f>F17</f>
        <v>2898.5352816618979</v>
      </c>
      <c r="G39" s="238">
        <f>G17</f>
        <v>2955.5093453563204</v>
      </c>
      <c r="I39" s="228">
        <f t="shared" si="22"/>
        <v>11549.946141195147</v>
      </c>
      <c r="K39" s="238">
        <f>K17</f>
        <v>2986.2341693255862</v>
      </c>
      <c r="L39" s="238">
        <f>L17</f>
        <v>5273.2000380136724</v>
      </c>
      <c r="M39" s="238">
        <f>M17</f>
        <v>6481.0764212364938</v>
      </c>
      <c r="N39" s="238">
        <f>N17</f>
        <v>8904.9931401642207</v>
      </c>
      <c r="P39" s="228">
        <f>SUM(K39:N39)</f>
        <v>23645.503768739974</v>
      </c>
      <c r="R39" s="238">
        <f>R17</f>
        <v>8724.9383785183672</v>
      </c>
      <c r="S39" s="238">
        <f>S17</f>
        <v>8687.9790914425175</v>
      </c>
      <c r="T39" s="238">
        <f>T17</f>
        <v>8628.5433217278987</v>
      </c>
      <c r="U39" s="238">
        <f>U17</f>
        <v>7005.2183528576716</v>
      </c>
      <c r="W39" s="228">
        <f>SUM(R39:U39)</f>
        <v>33046.679144546455</v>
      </c>
      <c r="Y39" s="238">
        <f>Y17</f>
        <v>6918</v>
      </c>
      <c r="Z39" s="238">
        <f>Z17</f>
        <v>7008</v>
      </c>
      <c r="AA39" s="238">
        <f>AA17</f>
        <v>7066</v>
      </c>
      <c r="AB39" s="238">
        <f>AB17</f>
        <v>7480</v>
      </c>
      <c r="AD39" s="228">
        <f>SUM(Y39:AB39)</f>
        <v>28472</v>
      </c>
    </row>
    <row r="40" spans="2:30" ht="15" customHeight="1">
      <c r="B40" s="229" t="s">
        <v>286</v>
      </c>
      <c r="D40" s="238">
        <f>D16</f>
        <v>0</v>
      </c>
      <c r="E40" s="230">
        <f>E16</f>
        <v>0</v>
      </c>
      <c r="F40" s="169">
        <f>F16</f>
        <v>0</v>
      </c>
      <c r="G40" s="238">
        <f>G16</f>
        <v>0</v>
      </c>
      <c r="I40" s="228">
        <f>SUM(D40:G40)</f>
        <v>0</v>
      </c>
      <c r="K40" s="238">
        <f>K16</f>
        <v>0</v>
      </c>
      <c r="L40" s="238">
        <f>L16</f>
        <v>0</v>
      </c>
      <c r="M40" s="238">
        <f>M16</f>
        <v>0</v>
      </c>
      <c r="N40" s="238">
        <f>N16</f>
        <v>0</v>
      </c>
      <c r="P40" s="228">
        <f>SUM(K40:N40)</f>
        <v>0</v>
      </c>
      <c r="R40" s="238">
        <f>R16</f>
        <v>0</v>
      </c>
      <c r="S40" s="238">
        <f>S16</f>
        <v>0</v>
      </c>
      <c r="T40" s="238">
        <f>T16</f>
        <v>0</v>
      </c>
      <c r="U40" s="238">
        <f>U16</f>
        <v>30881.697</v>
      </c>
      <c r="W40" s="228">
        <f>SUM(R40:U40)</f>
        <v>30881.697</v>
      </c>
      <c r="Y40" s="238">
        <f>Y16</f>
        <v>0</v>
      </c>
      <c r="Z40" s="238">
        <f>Z16</f>
        <v>0</v>
      </c>
      <c r="AA40" s="238">
        <f>AA16</f>
        <v>0</v>
      </c>
      <c r="AB40" s="238">
        <f>AB16</f>
        <v>0</v>
      </c>
      <c r="AD40" s="228">
        <f>SUM(Y40:AB40)</f>
        <v>0</v>
      </c>
    </row>
    <row r="41" spans="2:30" s="232" customFormat="1" ht="15" customHeight="1">
      <c r="B41" s="231" t="s">
        <v>268</v>
      </c>
      <c r="D41" s="233">
        <f>D33-D36-D37-D38-D39-D40</f>
        <v>29867.993486294428</v>
      </c>
      <c r="E41" s="233">
        <f>E33-E36-E37-E38-E39-E40</f>
        <v>38009.745010884224</v>
      </c>
      <c r="F41" s="164">
        <f>F33-F36-F37-F38-F39-F40</f>
        <v>40802.645154842125</v>
      </c>
      <c r="G41" s="233">
        <f>G33-G36-G37-G38-G39-G40</f>
        <v>44047.896867022078</v>
      </c>
      <c r="I41" s="233">
        <f>I33-I36-I37-I38-I39-I40</f>
        <v>152728.28051904286</v>
      </c>
      <c r="K41" s="233">
        <f>K33-K36-K37-K38-K39-K40</f>
        <v>38688.521151832603</v>
      </c>
      <c r="L41" s="233">
        <f>L33-L36-L37-L38-L39-L40</f>
        <v>38782.901488369665</v>
      </c>
      <c r="M41" s="233">
        <f>M33-M36-M37-M38-M39-M40</f>
        <v>41225.398186682149</v>
      </c>
      <c r="N41" s="233">
        <f>N33-N36-N37-N38-N39-N40</f>
        <v>37445.393776007579</v>
      </c>
      <c r="P41" s="233">
        <f>P33-P36-P37-P38-P39-P40</f>
        <v>156142.21460289176</v>
      </c>
      <c r="R41" s="233">
        <f>R33-R36-R37-R38-R39-R40</f>
        <v>37866.201748441388</v>
      </c>
      <c r="S41" s="233">
        <f>S33-S36-S37-S38-S39-S40</f>
        <v>46720.287354212633</v>
      </c>
      <c r="T41" s="233">
        <f>T33-T36-T37-T38-T39-T40</f>
        <v>39388.178865252368</v>
      </c>
      <c r="U41" s="233">
        <f>U33-U36-U37-U38-U39-U40</f>
        <v>16944.620979050756</v>
      </c>
      <c r="W41" s="233">
        <f>W33-W36-W37-W38-W39-W40</f>
        <v>140919.28894695733</v>
      </c>
      <c r="Y41" s="233">
        <f>Y33-Y36-Y37-Y38-Y39-Y40</f>
        <v>38572.590129584685</v>
      </c>
      <c r="Z41" s="233">
        <f>Z33-Z36-Z37-Z38-Z39-Z40</f>
        <v>41316.04693743636</v>
      </c>
      <c r="AA41" s="233">
        <f>AA33-AA36-AA37-AA38-AA39-AA40</f>
        <v>45237.394078857295</v>
      </c>
      <c r="AB41" s="233">
        <f>AB33-AB36-AB37-AB38-AB39-AB40</f>
        <v>50313.145339623152</v>
      </c>
      <c r="AD41" s="233">
        <f>AD33-AD36-AD37-AD38-AD39-AD40</f>
        <v>175439.17648550158</v>
      </c>
    </row>
    <row r="42" spans="2:30" ht="15" customHeight="1">
      <c r="B42" s="227"/>
      <c r="D42" s="228"/>
      <c r="E42" s="228"/>
      <c r="F42" s="163"/>
      <c r="G42" s="228"/>
      <c r="I42" s="228"/>
      <c r="K42" s="228"/>
      <c r="L42" s="228"/>
      <c r="M42" s="228"/>
      <c r="N42" s="228"/>
      <c r="P42" s="228"/>
      <c r="R42" s="228"/>
      <c r="S42" s="228"/>
      <c r="T42" s="228"/>
      <c r="U42" s="228"/>
      <c r="W42" s="228"/>
      <c r="Y42" s="228"/>
      <c r="Z42" s="228"/>
      <c r="AA42" s="228"/>
      <c r="AB42" s="228"/>
      <c r="AD42" s="228"/>
    </row>
    <row r="43" spans="2:30" ht="15" customHeight="1">
      <c r="B43" s="229" t="s">
        <v>188</v>
      </c>
      <c r="D43" s="230">
        <f t="shared" ref="D43:G44" si="26">D20</f>
        <v>-3779.5307131923309</v>
      </c>
      <c r="E43" s="230">
        <f t="shared" si="26"/>
        <v>-2275.9167028429238</v>
      </c>
      <c r="F43" s="169">
        <f t="shared" si="26"/>
        <v>-3058.8364227552684</v>
      </c>
      <c r="G43" s="238">
        <f t="shared" si="26"/>
        <v>-3833.9490930975953</v>
      </c>
      <c r="I43" s="228">
        <f>SUM(D43:G43)</f>
        <v>-12948.232931888118</v>
      </c>
      <c r="K43" s="238">
        <f t="shared" ref="K43:N44" si="27">K20</f>
        <v>-3379.0118370948799</v>
      </c>
      <c r="L43" s="238">
        <f t="shared" si="27"/>
        <v>-3082.5667124385704</v>
      </c>
      <c r="M43" s="238">
        <f t="shared" si="27"/>
        <v>-3570.8101480128557</v>
      </c>
      <c r="N43" s="238">
        <f t="shared" si="27"/>
        <v>-5872.6148897242947</v>
      </c>
      <c r="P43" s="228">
        <f>SUM(K43:N43)</f>
        <v>-15905.003587270601</v>
      </c>
      <c r="R43" s="238">
        <f t="shared" ref="R43:U44" si="28">R20</f>
        <v>-4779.8034777721541</v>
      </c>
      <c r="S43" s="238">
        <f t="shared" si="28"/>
        <v>-25602.93178822118</v>
      </c>
      <c r="T43" s="238">
        <f t="shared" si="28"/>
        <v>-4092.7410525775313</v>
      </c>
      <c r="U43" s="238">
        <f t="shared" si="28"/>
        <v>-4879.2903714148242</v>
      </c>
      <c r="W43" s="228">
        <f>SUM(R43:U43)</f>
        <v>-39354.766689985692</v>
      </c>
      <c r="Y43" s="238">
        <f t="shared" ref="Y43:AB44" si="29">Y20</f>
        <v>-3857</v>
      </c>
      <c r="Z43" s="238">
        <f t="shared" si="29"/>
        <v>-8575</v>
      </c>
      <c r="AA43" s="238">
        <f t="shared" si="29"/>
        <v>-17270</v>
      </c>
      <c r="AB43" s="238">
        <f t="shared" si="29"/>
        <v>-20763</v>
      </c>
      <c r="AD43" s="228">
        <f>SUM(Y43:AB43)</f>
        <v>-50465</v>
      </c>
    </row>
    <row r="44" spans="2:30" ht="15" customHeight="1">
      <c r="B44" s="237" t="s">
        <v>132</v>
      </c>
      <c r="D44" s="238">
        <f t="shared" si="26"/>
        <v>483.15179594018059</v>
      </c>
      <c r="E44" s="238">
        <f t="shared" si="26"/>
        <v>521.1664073769482</v>
      </c>
      <c r="F44" s="168">
        <f t="shared" si="26"/>
        <v>432.94099559900019</v>
      </c>
      <c r="G44" s="238">
        <f t="shared" si="26"/>
        <v>389.10436158181278</v>
      </c>
      <c r="I44" s="228">
        <f t="shared" ref="I44" si="30">SUM(D44:G44)</f>
        <v>1826.3635604979418</v>
      </c>
      <c r="K44" s="238">
        <f t="shared" si="27"/>
        <v>393.10441156110301</v>
      </c>
      <c r="L44" s="238">
        <f t="shared" si="27"/>
        <v>1117.5091760604309</v>
      </c>
      <c r="M44" s="238">
        <f t="shared" si="27"/>
        <v>1938.0692133353191</v>
      </c>
      <c r="N44" s="238">
        <f t="shared" si="27"/>
        <v>3129.3763229556516</v>
      </c>
      <c r="P44" s="228">
        <f>SUM(K44:N44)</f>
        <v>6578.0591239125042</v>
      </c>
      <c r="R44" s="238">
        <f t="shared" si="28"/>
        <v>3642.3006648466453</v>
      </c>
      <c r="S44" s="238">
        <f t="shared" si="28"/>
        <v>4088.58155092573</v>
      </c>
      <c r="T44" s="238">
        <f t="shared" si="28"/>
        <v>3726.2897158477554</v>
      </c>
      <c r="U44" s="238">
        <f t="shared" si="28"/>
        <v>3819.1456270678009</v>
      </c>
      <c r="W44" s="228">
        <f>SUM(R44:U44)</f>
        <v>15276.317558687932</v>
      </c>
      <c r="Y44" s="238">
        <f t="shared" si="29"/>
        <v>4381</v>
      </c>
      <c r="Z44" s="238">
        <f t="shared" si="29"/>
        <v>5822</v>
      </c>
      <c r="AA44" s="238">
        <f t="shared" si="29"/>
        <v>4654</v>
      </c>
      <c r="AB44" s="238">
        <f t="shared" si="29"/>
        <v>3643</v>
      </c>
      <c r="AD44" s="228">
        <f>SUM(Y44:AB44)</f>
        <v>18500</v>
      </c>
    </row>
    <row r="45" spans="2:30" s="232" customFormat="1" ht="15" customHeight="1">
      <c r="B45" s="231" t="s">
        <v>269</v>
      </c>
      <c r="D45" s="233">
        <f>D41-D44-D43</f>
        <v>33164.372403546578</v>
      </c>
      <c r="E45" s="233">
        <f>E41-E44-E43</f>
        <v>39764.495306350196</v>
      </c>
      <c r="F45" s="164">
        <f>F41-F44-F43</f>
        <v>43428.540581998393</v>
      </c>
      <c r="G45" s="233">
        <f>G41-G44-G43</f>
        <v>47492.741598537861</v>
      </c>
      <c r="I45" s="233">
        <f>I41-I44-I43</f>
        <v>163850.14989043304</v>
      </c>
      <c r="K45" s="233">
        <f>K41-K44-K43</f>
        <v>41674.42857736638</v>
      </c>
      <c r="L45" s="233">
        <f>L41-L44-L43</f>
        <v>40747.959024747805</v>
      </c>
      <c r="M45" s="233">
        <f>M41-M44-M43</f>
        <v>42858.13912135968</v>
      </c>
      <c r="N45" s="233">
        <f>N41-N44-N43</f>
        <v>40188.632342776225</v>
      </c>
      <c r="P45" s="233">
        <f>P41-P44-P43</f>
        <v>165469.15906624985</v>
      </c>
      <c r="R45" s="233">
        <f>R41-R44-R43</f>
        <v>39003.704561366896</v>
      </c>
      <c r="S45" s="233">
        <f>S41-S44-S43</f>
        <v>68234.637591508086</v>
      </c>
      <c r="T45" s="233">
        <f>T41-T44-T43</f>
        <v>39754.630201982145</v>
      </c>
      <c r="U45" s="233">
        <f>U41-U44-U43</f>
        <v>18004.765723397781</v>
      </c>
      <c r="W45" s="233">
        <f>W41-W44-W43</f>
        <v>164997.73807825509</v>
      </c>
      <c r="Y45" s="233">
        <f>Y41-Y44-Y43</f>
        <v>38048.590129584685</v>
      </c>
      <c r="Z45" s="233">
        <f>Z41-Z44-Z43</f>
        <v>44069.04693743636</v>
      </c>
      <c r="AA45" s="233">
        <f>AA41-AA44-AA43</f>
        <v>57853.394078857295</v>
      </c>
      <c r="AB45" s="233">
        <f>AB41-AB44-AB43</f>
        <v>67433.145339623152</v>
      </c>
      <c r="AD45" s="233">
        <f>AD41-AD44-AD43</f>
        <v>207404.17648550158</v>
      </c>
    </row>
    <row r="46" spans="2:30" ht="15" customHeight="1">
      <c r="B46" s="227"/>
      <c r="D46" s="241"/>
      <c r="E46" s="241"/>
      <c r="F46" s="170"/>
      <c r="G46" s="241"/>
      <c r="I46" s="241"/>
      <c r="K46" s="241"/>
      <c r="L46" s="241"/>
      <c r="M46" s="241"/>
      <c r="N46" s="241"/>
      <c r="P46" s="241"/>
      <c r="R46" s="241"/>
      <c r="S46" s="241"/>
      <c r="T46" s="241"/>
      <c r="U46" s="241"/>
      <c r="W46" s="241"/>
      <c r="Y46" s="241"/>
      <c r="Z46" s="241"/>
      <c r="AA46" s="241"/>
      <c r="AB46" s="241"/>
      <c r="AD46" s="241"/>
    </row>
    <row r="47" spans="2:30" ht="15" customHeight="1">
      <c r="B47" s="229" t="s">
        <v>271</v>
      </c>
      <c r="D47" s="230">
        <f>D24</f>
        <v>6499.2884120114322</v>
      </c>
      <c r="E47" s="230">
        <f>E24</f>
        <v>7559.2287192583844</v>
      </c>
      <c r="F47" s="169">
        <f>F24</f>
        <v>8497.7619646705261</v>
      </c>
      <c r="G47" s="230">
        <f>G24</f>
        <v>7812.3849366969644</v>
      </c>
      <c r="I47" s="228">
        <f>SUM(D47:G47)</f>
        <v>30368.664032637309</v>
      </c>
      <c r="K47" s="230">
        <f>K24</f>
        <v>8191.0825880123411</v>
      </c>
      <c r="L47" s="230">
        <f>L24</f>
        <v>7055.1178678533324</v>
      </c>
      <c r="M47" s="230">
        <f>M24</f>
        <v>7650.6414744233298</v>
      </c>
      <c r="N47" s="230">
        <f>N24</f>
        <v>4149.7715011062282</v>
      </c>
      <c r="P47" s="228">
        <f>SUM(K47:N47)</f>
        <v>27046.613431395232</v>
      </c>
      <c r="R47" s="230">
        <f>R24</f>
        <v>7040.0992658779205</v>
      </c>
      <c r="S47" s="230">
        <f>S24</f>
        <v>8792.284173601427</v>
      </c>
      <c r="T47" s="230">
        <f>T24</f>
        <v>-1782.4952480606944</v>
      </c>
      <c r="U47" s="230">
        <f>U24</f>
        <v>3472.1770479562847</v>
      </c>
      <c r="W47" s="228">
        <f>SUM(R47:U47)</f>
        <v>17522.065239374937</v>
      </c>
      <c r="Y47" s="230">
        <f>Y24</f>
        <v>9127</v>
      </c>
      <c r="Z47" s="230">
        <f>Z24</f>
        <v>2281</v>
      </c>
      <c r="AA47" s="230">
        <f>AA24</f>
        <v>9280</v>
      </c>
      <c r="AB47" s="230">
        <f>AB24</f>
        <v>16602</v>
      </c>
      <c r="AD47" s="228">
        <f>SUM(Y47:AB47)</f>
        <v>37290</v>
      </c>
    </row>
    <row r="48" spans="2:30" s="232" customFormat="1" ht="15" customHeight="1">
      <c r="B48" s="231" t="s">
        <v>270</v>
      </c>
      <c r="D48" s="233">
        <f>D45-D47</f>
        <v>26665.083991535146</v>
      </c>
      <c r="E48" s="233">
        <f>E45-E47</f>
        <v>32205.266587091814</v>
      </c>
      <c r="F48" s="164">
        <f>F45-F47</f>
        <v>34930.778617327866</v>
      </c>
      <c r="G48" s="233">
        <f>G45-G47</f>
        <v>39680.356661840895</v>
      </c>
      <c r="I48" s="233">
        <f>I45-I47</f>
        <v>133481.48585779572</v>
      </c>
      <c r="K48" s="233">
        <f>K45-K47</f>
        <v>33483.345989354042</v>
      </c>
      <c r="L48" s="233">
        <f>L45-L47</f>
        <v>33692.841156894472</v>
      </c>
      <c r="M48" s="233">
        <f>M45-M47</f>
        <v>35207.497646936346</v>
      </c>
      <c r="N48" s="233">
        <f>N45-N47</f>
        <v>36038.860841670001</v>
      </c>
      <c r="P48" s="233">
        <f>P45-P47</f>
        <v>138422.54563485461</v>
      </c>
      <c r="R48" s="233">
        <f>R45-R47</f>
        <v>31963.605295488975</v>
      </c>
      <c r="S48" s="233">
        <f>S45-S47</f>
        <v>59442.353417906663</v>
      </c>
      <c r="T48" s="233">
        <f>T45-T47</f>
        <v>41537.12545004284</v>
      </c>
      <c r="U48" s="233">
        <f>U45-U47</f>
        <v>14532.588675441497</v>
      </c>
      <c r="W48" s="233">
        <f>W45-W47</f>
        <v>147475.67283888016</v>
      </c>
      <c r="Y48" s="233">
        <f>Y45-Y47</f>
        <v>28921.590129584685</v>
      </c>
      <c r="Z48" s="233">
        <f>Z45-Z47</f>
        <v>41788.04693743636</v>
      </c>
      <c r="AA48" s="233">
        <f>AA45-AA47</f>
        <v>48573.394078857295</v>
      </c>
      <c r="AB48" s="233">
        <f>AB45-AB47</f>
        <v>50831.145339623152</v>
      </c>
      <c r="AD48" s="233">
        <f>AD45-AD47</f>
        <v>170114.17648550158</v>
      </c>
    </row>
    <row r="49" spans="2:30" ht="15" customHeight="1">
      <c r="B49" s="242"/>
      <c r="D49" s="243"/>
      <c r="E49" s="243"/>
      <c r="F49" s="171"/>
      <c r="G49" s="243"/>
      <c r="I49" s="243"/>
      <c r="K49" s="243"/>
      <c r="L49" s="243"/>
      <c r="M49" s="243"/>
      <c r="N49" s="243"/>
      <c r="P49" s="243"/>
      <c r="R49" s="243"/>
      <c r="S49" s="243"/>
      <c r="T49" s="243"/>
      <c r="U49" s="243"/>
      <c r="W49" s="243"/>
      <c r="Y49" s="243"/>
      <c r="Z49" s="243"/>
      <c r="AA49" s="243"/>
      <c r="AB49" s="243"/>
      <c r="AD49" s="243"/>
    </row>
    <row r="50" spans="2:30" ht="15" customHeight="1">
      <c r="B50" s="242"/>
      <c r="D50" s="243"/>
      <c r="E50" s="243"/>
      <c r="F50" s="171"/>
      <c r="G50" s="243"/>
      <c r="I50" s="243"/>
      <c r="K50" s="243"/>
      <c r="L50" s="243"/>
      <c r="M50" s="243"/>
      <c r="N50" s="243"/>
      <c r="P50" s="243"/>
      <c r="R50" s="243"/>
      <c r="S50" s="243"/>
      <c r="T50" s="243"/>
      <c r="U50" s="243"/>
      <c r="W50" s="243"/>
      <c r="Y50" s="243"/>
      <c r="Z50" s="243"/>
      <c r="AA50" s="243"/>
      <c r="AB50" s="243"/>
      <c r="AD50" s="243"/>
    </row>
    <row r="51" spans="2:30" ht="15" customHeight="1">
      <c r="B51" s="221" t="s">
        <v>168</v>
      </c>
      <c r="D51" s="244"/>
      <c r="E51" s="244"/>
      <c r="F51" s="172"/>
      <c r="G51" s="244"/>
      <c r="I51" s="244"/>
      <c r="K51" s="244"/>
      <c r="L51" s="244"/>
      <c r="M51" s="244"/>
      <c r="N51" s="244"/>
      <c r="P51" s="314"/>
      <c r="R51" s="244"/>
      <c r="S51" s="244"/>
      <c r="T51" s="244"/>
      <c r="U51" s="244"/>
      <c r="W51" s="244"/>
      <c r="Y51" s="244"/>
      <c r="Z51" s="244"/>
      <c r="AA51" s="244"/>
      <c r="AB51" s="244"/>
      <c r="AD51" s="244"/>
    </row>
    <row r="52" spans="2:30" s="225" customFormat="1" ht="15" customHeight="1">
      <c r="B52" s="224"/>
      <c r="D52" s="226" t="str">
        <f>D30</f>
        <v>QE Jun-21</v>
      </c>
      <c r="E52" s="226" t="str">
        <f>E30</f>
        <v>QE Sep-21</v>
      </c>
      <c r="F52" s="162" t="str">
        <f>F30</f>
        <v>QE Dec-21</v>
      </c>
      <c r="G52" s="226" t="str">
        <f>G30</f>
        <v>QE Mar-22</v>
      </c>
      <c r="I52" s="226" t="str">
        <f>I30</f>
        <v>FY 2021-22</v>
      </c>
      <c r="K52" s="226" t="str">
        <f>K30</f>
        <v>QE Jun-22</v>
      </c>
      <c r="L52" s="226" t="str">
        <f>L30</f>
        <v>QE Sep-22</v>
      </c>
      <c r="M52" s="226" t="str">
        <f>M30</f>
        <v>QE Dec-22</v>
      </c>
      <c r="N52" s="226" t="str">
        <f>N30</f>
        <v>QE Mar-23</v>
      </c>
      <c r="P52" s="226" t="str">
        <f>P30</f>
        <v>FY 2022-23</v>
      </c>
      <c r="R52" s="226" t="str">
        <f>R30</f>
        <v>QE Jun-23</v>
      </c>
      <c r="S52" s="226" t="str">
        <f>S30</f>
        <v>QE Sep-23</v>
      </c>
      <c r="T52" s="226" t="str">
        <f>T30</f>
        <v>QE Dec-23</v>
      </c>
      <c r="U52" s="226" t="str">
        <f>U30</f>
        <v>QE Mar-24</v>
      </c>
      <c r="W52" s="226" t="str">
        <f>W30</f>
        <v>FY 2023-24</v>
      </c>
      <c r="Y52" s="226" t="str">
        <f>Y30</f>
        <v>QE Jun-24</v>
      </c>
      <c r="Z52" s="226" t="str">
        <f>Z30</f>
        <v>QE Sep-24</v>
      </c>
      <c r="AA52" s="226" t="str">
        <f>AA30</f>
        <v>QE Dec-24</v>
      </c>
      <c r="AB52" s="226" t="str">
        <f>AB30</f>
        <v>QE Mar-25</v>
      </c>
      <c r="AD52" s="226" t="str">
        <f>AD30</f>
        <v>FY 2024-25</v>
      </c>
    </row>
    <row r="53" spans="2:30" ht="15" customHeight="1">
      <c r="B53" s="228" t="s">
        <v>169</v>
      </c>
      <c r="D53" s="230">
        <v>13092.194806884334</v>
      </c>
      <c r="E53" s="230">
        <v>11408.780112254164</v>
      </c>
      <c r="F53" s="169">
        <v>9843.9162847489406</v>
      </c>
      <c r="G53" s="215">
        <v>9820.5494402509903</v>
      </c>
      <c r="I53" s="228">
        <f t="shared" ref="I53:I55" si="31">SUM(D53:G53)</f>
        <v>44165.440644138434</v>
      </c>
      <c r="K53" s="230">
        <v>13693.445557652713</v>
      </c>
      <c r="L53" s="230">
        <v>12564.538906369564</v>
      </c>
      <c r="M53" s="230">
        <v>11694.9503952005</v>
      </c>
      <c r="N53" s="230">
        <v>11780.328747140124</v>
      </c>
      <c r="P53" s="228">
        <f t="shared" ref="P53:P63" si="32">SUM(K53:N53)</f>
        <v>49733.263606362903</v>
      </c>
      <c r="R53" s="230">
        <v>16215.5840679673</v>
      </c>
      <c r="S53" s="230">
        <v>13373.559493845525</v>
      </c>
      <c r="T53" s="230">
        <v>13138.489969120668</v>
      </c>
      <c r="U53" s="230">
        <v>8955.6656067855838</v>
      </c>
      <c r="W53" s="228">
        <f t="shared" ref="W53:W63" si="33">SUM(R53:U53)</f>
        <v>51683.299137719077</v>
      </c>
      <c r="Y53" s="309">
        <v>11154.831436497501</v>
      </c>
      <c r="Z53" s="309">
        <v>8326.6094927464947</v>
      </c>
      <c r="AA53" s="309">
        <v>8617.5121717371094</v>
      </c>
      <c r="AB53" s="309">
        <v>9442.6649626005928</v>
      </c>
      <c r="AD53" s="228">
        <f t="shared" ref="AD53:AD63" si="34">SUM(Y53:AB53)</f>
        <v>37541.6180635817</v>
      </c>
    </row>
    <row r="54" spans="2:30" ht="15" customHeight="1">
      <c r="B54" s="214" t="s">
        <v>47</v>
      </c>
      <c r="D54" s="230">
        <v>2873.5413232195588</v>
      </c>
      <c r="E54" s="230">
        <v>2822.3601909573699</v>
      </c>
      <c r="F54" s="169">
        <v>2898.5352816618979</v>
      </c>
      <c r="G54" s="230">
        <v>2955.5093453563204</v>
      </c>
      <c r="I54" s="228">
        <f t="shared" si="31"/>
        <v>11549.946141195147</v>
      </c>
      <c r="K54" s="230">
        <v>2986.2341693255862</v>
      </c>
      <c r="L54" s="230">
        <v>5273.2000380136724</v>
      </c>
      <c r="M54" s="230">
        <v>6481.0764212364938</v>
      </c>
      <c r="N54" s="230">
        <v>8904.9931401642207</v>
      </c>
      <c r="P54" s="228">
        <f t="shared" si="32"/>
        <v>23645.503768739974</v>
      </c>
      <c r="R54" s="230">
        <v>8724.9383785183672</v>
      </c>
      <c r="S54" s="230">
        <v>8687.9790914425175</v>
      </c>
      <c r="T54" s="230">
        <v>8628.5433217278987</v>
      </c>
      <c r="U54" s="230">
        <v>7005.2183528576716</v>
      </c>
      <c r="W54" s="228">
        <f t="shared" si="33"/>
        <v>33046.679144546455</v>
      </c>
      <c r="Y54" s="310">
        <f>Y17</f>
        <v>6918</v>
      </c>
      <c r="Z54" s="310">
        <v>7007.6501636274897</v>
      </c>
      <c r="AA54" s="310">
        <f>AA39</f>
        <v>7066</v>
      </c>
      <c r="AB54" s="310">
        <f>AB39</f>
        <v>7480</v>
      </c>
      <c r="AD54" s="228">
        <f t="shared" si="34"/>
        <v>28471.650163627492</v>
      </c>
    </row>
    <row r="55" spans="2:30" ht="15" customHeight="1">
      <c r="B55" s="215" t="s">
        <v>151</v>
      </c>
      <c r="D55" s="230">
        <v>0</v>
      </c>
      <c r="E55" s="230">
        <v>0</v>
      </c>
      <c r="F55" s="169">
        <v>0</v>
      </c>
      <c r="G55" s="230">
        <v>0</v>
      </c>
      <c r="I55" s="228">
        <f t="shared" si="31"/>
        <v>0</v>
      </c>
      <c r="K55" s="230">
        <v>0</v>
      </c>
      <c r="L55" s="230">
        <v>0</v>
      </c>
      <c r="M55" s="230">
        <v>0</v>
      </c>
      <c r="N55" s="230">
        <v>0</v>
      </c>
      <c r="P55" s="228">
        <f t="shared" si="32"/>
        <v>0</v>
      </c>
      <c r="R55" s="230">
        <v>0</v>
      </c>
      <c r="S55" s="230">
        <v>0</v>
      </c>
      <c r="T55" s="230">
        <v>0</v>
      </c>
      <c r="U55" s="230">
        <v>0</v>
      </c>
      <c r="W55" s="228">
        <f t="shared" si="33"/>
        <v>0</v>
      </c>
      <c r="Y55" s="310">
        <v>0</v>
      </c>
      <c r="Z55" s="310">
        <v>0</v>
      </c>
      <c r="AA55" s="310">
        <v>0</v>
      </c>
      <c r="AB55" s="310">
        <v>0</v>
      </c>
      <c r="AD55" s="228">
        <f t="shared" si="34"/>
        <v>0</v>
      </c>
    </row>
    <row r="56" spans="2:30" ht="27">
      <c r="B56" s="245" t="s">
        <v>337</v>
      </c>
      <c r="D56" s="230">
        <v>0</v>
      </c>
      <c r="E56" s="230">
        <v>0</v>
      </c>
      <c r="F56" s="169">
        <v>0</v>
      </c>
      <c r="G56" s="230">
        <v>0</v>
      </c>
      <c r="I56" s="228"/>
      <c r="K56" s="230">
        <v>0</v>
      </c>
      <c r="L56" s="230">
        <v>150</v>
      </c>
      <c r="M56" s="230">
        <v>195.62918215795327</v>
      </c>
      <c r="N56" s="230">
        <v>361.35564923801689</v>
      </c>
      <c r="P56" s="228">
        <f>SUM(K56:N56)</f>
        <v>706.9848313959701</v>
      </c>
      <c r="R56" s="230">
        <v>312.75116929989679</v>
      </c>
      <c r="S56" s="230">
        <v>269.01198881722166</v>
      </c>
      <c r="T56" s="230">
        <v>233.4589100614354</v>
      </c>
      <c r="U56" s="230">
        <v>228.75504632185948</v>
      </c>
      <c r="W56" s="228">
        <f>SUM(R56:U56)</f>
        <v>1043.9771145004133</v>
      </c>
      <c r="Y56" s="310">
        <v>244.55596124997811</v>
      </c>
      <c r="Z56" s="310">
        <v>247.52075420959926</v>
      </c>
      <c r="AA56" s="310">
        <v>231.87011177942907</v>
      </c>
      <c r="AB56" s="310">
        <v>11.547350088664757</v>
      </c>
      <c r="AD56" s="228">
        <f>SUM(Y56:AB56)</f>
        <v>735.4941773276712</v>
      </c>
    </row>
    <row r="57" spans="2:30" s="246" customFormat="1" ht="27">
      <c r="B57" s="319" t="s">
        <v>338</v>
      </c>
      <c r="D57" s="230">
        <v>0</v>
      </c>
      <c r="E57" s="230">
        <v>0</v>
      </c>
      <c r="F57" s="169">
        <v>0</v>
      </c>
      <c r="G57" s="230">
        <v>0</v>
      </c>
      <c r="H57" s="219"/>
      <c r="I57" s="228"/>
      <c r="J57" s="219"/>
      <c r="K57" s="230">
        <v>0</v>
      </c>
      <c r="L57" s="230">
        <v>0</v>
      </c>
      <c r="M57" s="230">
        <v>0</v>
      </c>
      <c r="N57" s="230">
        <v>0</v>
      </c>
      <c r="O57" s="219"/>
      <c r="P57" s="228"/>
      <c r="Q57" s="219"/>
      <c r="R57" s="230">
        <v>0</v>
      </c>
      <c r="S57" s="230">
        <v>-21931.951083925098</v>
      </c>
      <c r="T57" s="230">
        <v>0</v>
      </c>
      <c r="U57" s="230">
        <v>-537.79259226259603</v>
      </c>
      <c r="V57" s="219"/>
      <c r="W57" s="228">
        <f t="shared" ref="W57" si="35">SUM(R57:U57)</f>
        <v>-22469.743676187692</v>
      </c>
      <c r="X57" s="219"/>
      <c r="Y57" s="310">
        <v>0</v>
      </c>
      <c r="Z57" s="310">
        <v>-4374.1101915133404</v>
      </c>
      <c r="AA57" s="310">
        <v>-13716.2972835489</v>
      </c>
      <c r="AB57" s="310">
        <v>-238.10499999999999</v>
      </c>
      <c r="AC57" s="219"/>
      <c r="AD57" s="228">
        <f t="shared" ref="AD57" si="36">SUM(Y57:AB57)</f>
        <v>-18328.512475062238</v>
      </c>
    </row>
    <row r="58" spans="2:30" s="246" customFormat="1" ht="13.5">
      <c r="B58" s="214" t="s">
        <v>206</v>
      </c>
      <c r="D58" s="230">
        <v>0</v>
      </c>
      <c r="E58" s="230">
        <v>0</v>
      </c>
      <c r="F58" s="169">
        <v>0</v>
      </c>
      <c r="G58" s="230">
        <v>0</v>
      </c>
      <c r="H58" s="219"/>
      <c r="I58" s="228"/>
      <c r="J58" s="219"/>
      <c r="K58" s="230">
        <v>0</v>
      </c>
      <c r="L58" s="230">
        <v>478</v>
      </c>
      <c r="M58" s="230">
        <v>2131.3906583288999</v>
      </c>
      <c r="N58" s="230">
        <v>1157.4651024676821</v>
      </c>
      <c r="O58" s="219"/>
      <c r="P58" s="228">
        <f t="shared" si="32"/>
        <v>3766.8557607965822</v>
      </c>
      <c r="Q58" s="219"/>
      <c r="R58" s="230">
        <v>1014.5387920884591</v>
      </c>
      <c r="S58" s="230">
        <v>1100.6941578676706</v>
      </c>
      <c r="T58" s="230">
        <v>976.64602319224059</v>
      </c>
      <c r="U58" s="230">
        <v>594.20057153710161</v>
      </c>
      <c r="V58" s="219"/>
      <c r="W58" s="228">
        <f t="shared" si="33"/>
        <v>3686.0795446854718</v>
      </c>
      <c r="X58" s="219"/>
      <c r="Y58" s="310">
        <v>605.39070690994095</v>
      </c>
      <c r="Z58" s="310">
        <v>594.44878920550627</v>
      </c>
      <c r="AA58" s="310">
        <v>713.41252611102027</v>
      </c>
      <c r="AB58" s="310">
        <v>2048.2052482764889</v>
      </c>
      <c r="AC58" s="219"/>
      <c r="AD58" s="228">
        <f t="shared" si="34"/>
        <v>3961.4572705029564</v>
      </c>
    </row>
    <row r="59" spans="2:30" s="246" customFormat="1" ht="27">
      <c r="B59" s="277" t="s">
        <v>241</v>
      </c>
      <c r="D59" s="230">
        <v>0</v>
      </c>
      <c r="E59" s="230">
        <v>0</v>
      </c>
      <c r="F59" s="169">
        <v>0</v>
      </c>
      <c r="G59" s="230">
        <v>0</v>
      </c>
      <c r="H59" s="219"/>
      <c r="I59" s="228"/>
      <c r="J59" s="219"/>
      <c r="K59" s="230">
        <v>0</v>
      </c>
      <c r="L59" s="230">
        <v>0</v>
      </c>
      <c r="M59" s="230">
        <v>0</v>
      </c>
      <c r="N59" s="230">
        <v>0</v>
      </c>
      <c r="O59" s="219"/>
      <c r="P59" s="228"/>
      <c r="Q59" s="219"/>
      <c r="R59" s="230">
        <v>0</v>
      </c>
      <c r="S59" s="230">
        <v>0</v>
      </c>
      <c r="T59" s="230">
        <v>0</v>
      </c>
      <c r="U59" s="230">
        <v>3645.8330000000001</v>
      </c>
      <c r="V59" s="219"/>
      <c r="W59" s="228">
        <f t="shared" si="33"/>
        <v>3645.8330000000001</v>
      </c>
      <c r="X59" s="219"/>
      <c r="Y59" s="310">
        <v>71.102706765545804</v>
      </c>
      <c r="Z59" s="310">
        <v>0</v>
      </c>
      <c r="AA59" s="310">
        <v>0</v>
      </c>
      <c r="AB59" s="310">
        <v>0</v>
      </c>
      <c r="AC59" s="219"/>
      <c r="AD59" s="228">
        <f t="shared" si="34"/>
        <v>71.102706765545804</v>
      </c>
    </row>
    <row r="60" spans="2:30" s="246" customFormat="1" ht="27">
      <c r="B60" s="277" t="s">
        <v>242</v>
      </c>
      <c r="D60" s="230">
        <v>0</v>
      </c>
      <c r="E60" s="230">
        <v>0</v>
      </c>
      <c r="F60" s="169">
        <v>0</v>
      </c>
      <c r="G60" s="230">
        <v>0</v>
      </c>
      <c r="H60" s="219"/>
      <c r="I60" s="228"/>
      <c r="J60" s="219"/>
      <c r="K60" s="230">
        <v>0</v>
      </c>
      <c r="L60" s="230">
        <v>0</v>
      </c>
      <c r="M60" s="230">
        <v>0</v>
      </c>
      <c r="N60" s="230">
        <v>0</v>
      </c>
      <c r="O60" s="219"/>
      <c r="P60" s="228"/>
      <c r="Q60" s="219"/>
      <c r="R60" s="230">
        <v>0</v>
      </c>
      <c r="S60" s="230">
        <v>0</v>
      </c>
      <c r="T60" s="230">
        <v>0</v>
      </c>
      <c r="U60" s="230">
        <v>127.355</v>
      </c>
      <c r="V60" s="219"/>
      <c r="W60" s="228">
        <f t="shared" si="33"/>
        <v>127.355</v>
      </c>
      <c r="X60" s="219"/>
      <c r="Y60" s="310">
        <v>251.71388266757839</v>
      </c>
      <c r="Z60" s="310">
        <v>414.68783248901667</v>
      </c>
      <c r="AA60" s="310">
        <v>58.209859146365147</v>
      </c>
      <c r="AB60" s="310">
        <v>3.8973106827029369E-2</v>
      </c>
      <c r="AC60" s="219"/>
      <c r="AD60" s="228">
        <f t="shared" si="34"/>
        <v>724.65054740978724</v>
      </c>
    </row>
    <row r="61" spans="2:30" s="246" customFormat="1" ht="13.5">
      <c r="B61" s="308" t="s">
        <v>243</v>
      </c>
      <c r="D61" s="230">
        <v>0</v>
      </c>
      <c r="E61" s="230">
        <v>0</v>
      </c>
      <c r="F61" s="169">
        <v>0</v>
      </c>
      <c r="G61" s="230">
        <v>0</v>
      </c>
      <c r="H61" s="219"/>
      <c r="I61" s="228"/>
      <c r="J61" s="219"/>
      <c r="K61" s="230">
        <v>0</v>
      </c>
      <c r="L61" s="230">
        <v>0</v>
      </c>
      <c r="M61" s="230">
        <v>0</v>
      </c>
      <c r="N61" s="230">
        <v>0</v>
      </c>
      <c r="O61" s="219"/>
      <c r="P61" s="228"/>
      <c r="Q61" s="219"/>
      <c r="R61" s="230">
        <v>0</v>
      </c>
      <c r="S61" s="230">
        <v>0</v>
      </c>
      <c r="T61" s="230">
        <v>0</v>
      </c>
      <c r="U61" s="230">
        <v>30881.697</v>
      </c>
      <c r="V61" s="219"/>
      <c r="W61" s="228">
        <f t="shared" si="33"/>
        <v>30881.697</v>
      </c>
      <c r="X61" s="219"/>
      <c r="Y61" s="310">
        <v>0</v>
      </c>
      <c r="Z61" s="310">
        <v>0</v>
      </c>
      <c r="AA61" s="310">
        <v>0</v>
      </c>
      <c r="AB61" s="310">
        <v>0</v>
      </c>
      <c r="AC61" s="219"/>
      <c r="AD61" s="228">
        <f t="shared" si="34"/>
        <v>0</v>
      </c>
    </row>
    <row r="62" spans="2:30" s="246" customFormat="1" ht="27">
      <c r="B62" s="245" t="s">
        <v>148</v>
      </c>
      <c r="D62" s="230">
        <v>-3945.9392789947592</v>
      </c>
      <c r="E62" s="230">
        <v>-3710.4170819762621</v>
      </c>
      <c r="F62" s="169">
        <v>-3011.4596272308186</v>
      </c>
      <c r="G62" s="230">
        <v>-3450.6617752180068</v>
      </c>
      <c r="I62" s="228">
        <f>SUM(D62:G62)</f>
        <v>-14118.477763419847</v>
      </c>
      <c r="K62" s="230">
        <v>-4354.1951985502565</v>
      </c>
      <c r="L62" s="230">
        <v>-4643.6913640158091</v>
      </c>
      <c r="M62" s="230">
        <v>-4832.8310850524613</v>
      </c>
      <c r="N62" s="230">
        <v>-5988.4024910057487</v>
      </c>
      <c r="O62" s="219"/>
      <c r="P62" s="228">
        <f>SUM(K62:N62)</f>
        <v>-19819.120138624276</v>
      </c>
      <c r="Q62" s="219"/>
      <c r="R62" s="230">
        <v>-7144.1483281932788</v>
      </c>
      <c r="S62" s="230">
        <v>-6541.1958475141828</v>
      </c>
      <c r="T62" s="230">
        <v>-5981.1641840284428</v>
      </c>
      <c r="U62" s="230">
        <v>-11484.936343899055</v>
      </c>
      <c r="V62" s="219"/>
      <c r="W62" s="228">
        <f>SUM(R62:U62)</f>
        <v>-31151.444703634959</v>
      </c>
      <c r="X62" s="219"/>
      <c r="Y62" s="310">
        <v>-4121.5218661383497</v>
      </c>
      <c r="Z62" s="310">
        <v>-2522.2904431440047</v>
      </c>
      <c r="AA62" s="310">
        <v>-4576.1042078057599</v>
      </c>
      <c r="AB62" s="310">
        <v>-3400.2604996619516</v>
      </c>
      <c r="AC62" s="219"/>
      <c r="AD62" s="228">
        <f>SUM(Y62:AB62)</f>
        <v>-14620.177016750065</v>
      </c>
    </row>
    <row r="63" spans="2:30" s="246" customFormat="1" ht="13.5">
      <c r="B63" s="277" t="s">
        <v>209</v>
      </c>
      <c r="D63" s="230">
        <v>0</v>
      </c>
      <c r="E63" s="218">
        <v>0</v>
      </c>
      <c r="F63" s="184">
        <v>0</v>
      </c>
      <c r="G63" s="218">
        <v>0</v>
      </c>
      <c r="I63" s="218"/>
      <c r="K63" s="230">
        <v>0</v>
      </c>
      <c r="L63" s="230">
        <v>-6.3</v>
      </c>
      <c r="M63" s="230">
        <v>-1.5610901431145836</v>
      </c>
      <c r="N63" s="230">
        <v>-9.507681425805135</v>
      </c>
      <c r="O63" s="219"/>
      <c r="P63" s="228">
        <f t="shared" si="32"/>
        <v>-17.368771568919719</v>
      </c>
      <c r="Q63" s="219"/>
      <c r="R63" s="230">
        <v>-1</v>
      </c>
      <c r="S63" s="230">
        <v>-1</v>
      </c>
      <c r="T63" s="230">
        <v>1</v>
      </c>
      <c r="U63" s="230">
        <v>-2</v>
      </c>
      <c r="V63" s="219"/>
      <c r="W63" s="228">
        <f t="shared" si="33"/>
        <v>-3</v>
      </c>
      <c r="X63" s="219"/>
      <c r="Y63" s="310">
        <v>0</v>
      </c>
      <c r="Z63" s="310">
        <v>0</v>
      </c>
      <c r="AA63" s="310">
        <v>0</v>
      </c>
      <c r="AB63" s="310">
        <v>0</v>
      </c>
      <c r="AC63" s="219"/>
      <c r="AD63" s="228">
        <f t="shared" si="34"/>
        <v>0</v>
      </c>
    </row>
    <row r="64" spans="2:30" s="232" customFormat="1" ht="15" customHeight="1">
      <c r="B64" s="247"/>
      <c r="D64" s="233">
        <f>SUM(D53:D63)</f>
        <v>12019.796851109133</v>
      </c>
      <c r="E64" s="233">
        <f>SUM(E53:E63)</f>
        <v>10520.723221235272</v>
      </c>
      <c r="F64" s="164">
        <f>SUM(F53:F63)</f>
        <v>9730.9919391800195</v>
      </c>
      <c r="G64" s="233">
        <f>SUM(G53:G63)</f>
        <v>9325.3970103893043</v>
      </c>
      <c r="I64" s="233">
        <f>SUM(I53:I63)</f>
        <v>41596.909021913736</v>
      </c>
      <c r="K64" s="233">
        <f>SUM(K53:K63)</f>
        <v>12325.484528428042</v>
      </c>
      <c r="L64" s="233">
        <f>SUM(L53:L63)</f>
        <v>13815.747580367428</v>
      </c>
      <c r="M64" s="233">
        <f>SUM(M53:M63)</f>
        <v>15668.65448172827</v>
      </c>
      <c r="N64" s="233">
        <f>SUM(N53:N63)</f>
        <v>16206.232466578489</v>
      </c>
      <c r="P64" s="233">
        <f>SUM(P53:P63)</f>
        <v>58016.119057102223</v>
      </c>
      <c r="R64" s="233">
        <f>SUM(R53:R63)</f>
        <v>19122.664079680744</v>
      </c>
      <c r="S64" s="233">
        <f>SUM(S53:S63)</f>
        <v>-5042.9021994663444</v>
      </c>
      <c r="T64" s="233">
        <f>SUM(T53:T63)</f>
        <v>16996.974040073797</v>
      </c>
      <c r="U64" s="233">
        <f>SUM(U53:U63)</f>
        <v>39413.99564134056</v>
      </c>
      <c r="W64" s="233">
        <f>SUM(W53:W63)</f>
        <v>70490.731561628781</v>
      </c>
      <c r="Y64" s="233">
        <f>SUM(Y53:Y63)</f>
        <v>15124.072827952195</v>
      </c>
      <c r="Z64" s="233">
        <f>SUM(Z53:Z63)</f>
        <v>9694.5163976207623</v>
      </c>
      <c r="AA64" s="233">
        <f>SUM(AA53:AA63)</f>
        <v>-1605.3968225807353</v>
      </c>
      <c r="AB64" s="233">
        <f>SUM(AB53:AB63)</f>
        <v>15344.091034410623</v>
      </c>
      <c r="AD64" s="233">
        <f>SUM(AD53:AD63)</f>
        <v>38557.283437402846</v>
      </c>
    </row>
    <row r="65" spans="2:30" s="273" customFormat="1" ht="15" customHeight="1">
      <c r="B65" s="274"/>
      <c r="D65" s="275"/>
      <c r="E65" s="275"/>
      <c r="F65" s="276"/>
      <c r="G65" s="275"/>
      <c r="I65" s="275"/>
      <c r="K65" s="275"/>
      <c r="L65" s="275"/>
      <c r="M65" s="275"/>
      <c r="N65" s="275"/>
      <c r="P65" s="275"/>
      <c r="R65" s="275"/>
      <c r="S65" s="275"/>
      <c r="T65" s="275"/>
      <c r="U65" s="275"/>
      <c r="W65" s="275"/>
      <c r="Y65" s="275"/>
      <c r="Z65" s="275"/>
      <c r="AA65" s="275"/>
      <c r="AB65" s="275"/>
      <c r="AD65" s="275"/>
    </row>
    <row r="66" spans="2:30" ht="15" customHeight="1">
      <c r="F66" s="160"/>
    </row>
    <row r="67" spans="2:30" s="232" customFormat="1" ht="19.5" customHeight="1">
      <c r="B67" s="248" t="s">
        <v>245</v>
      </c>
      <c r="D67" s="233">
        <f>D18+D53+D54+D55+D58+D61+D59+D60</f>
        <v>45833.729616398319</v>
      </c>
      <c r="E67" s="233">
        <f>E18+E53+E54+E55+E58+E61+E59+E60</f>
        <v>52240.885314095758</v>
      </c>
      <c r="F67" s="164">
        <f>F18+F53+F54+F55+F58+F61+F59+F60</f>
        <v>53545.096721252965</v>
      </c>
      <c r="G67" s="233">
        <f>G18+G53+G54+G55+G58+G61+G59+G60</f>
        <v>56823.95565262936</v>
      </c>
      <c r="I67" s="233">
        <f>I18+I53+I54+I55+I58+I61+I59+I60</f>
        <v>208443.66730437631</v>
      </c>
      <c r="K67" s="233">
        <f>K18+K53+K54+K55+K58+K61+K59+K60</f>
        <v>55368.200878810901</v>
      </c>
      <c r="L67" s="233">
        <f>L18+L53+L54+L55+L58+L61+L59+L60</f>
        <v>57098.640432752902</v>
      </c>
      <c r="M67" s="233">
        <f>M18+M53+M54+M55+M58+M61+M59+M60</f>
        <v>61532.81566144801</v>
      </c>
      <c r="N67" s="233">
        <f>N18+N53+N54+N55+N58+N61+N59+N60</f>
        <v>59288.180765779609</v>
      </c>
      <c r="P67" s="233">
        <f>P18+P53+P54+P55+P58+P61+P59+P60</f>
        <v>233287.83773879148</v>
      </c>
      <c r="R67" s="233">
        <f>R18+R53+R54+R55+R58+R61+R59+R60</f>
        <v>63821.262987015514</v>
      </c>
      <c r="S67" s="233">
        <f>S18+S53+S54+S55+S58+S61+S59+S60</f>
        <v>69882.520097368368</v>
      </c>
      <c r="T67" s="233">
        <f>T18+T53+T54+T55+T58+T61+T59+T60</f>
        <v>62131.858179293173</v>
      </c>
      <c r="U67" s="233">
        <f>U18+U53+U54+U55+U58+U61+U59+U60</f>
        <v>68154.590510231108</v>
      </c>
      <c r="W67" s="233">
        <f>W18+W53+W54+W55+W58+W61+W59+W60</f>
        <v>263990.23177390831</v>
      </c>
      <c r="Y67" s="233">
        <f>Y18+Y53+Y54+Y55+Y58+Y61+Y59+Y60</f>
        <v>57574.03873284057</v>
      </c>
      <c r="Z67" s="233">
        <f>Z18+Z53+Z54+Z55+Z58+Z61+Z59+Z60</f>
        <v>57659.396278068503</v>
      </c>
      <c r="AA67" s="233">
        <f>AA18+AA53+AA54+AA55+AA58+AA61+AA59+AA60</f>
        <v>61692.13455699449</v>
      </c>
      <c r="AB67" s="233">
        <f>AB18+AB53+AB54+AB55+AB58+AB61+AB59+AB60</f>
        <v>69283.909183983909</v>
      </c>
      <c r="AD67" s="233">
        <f>AD18+AD53+AD54+AD55+AD58+AD61+AD59+AD60</f>
        <v>246209.47875188748</v>
      </c>
    </row>
    <row r="68" spans="2:30" ht="15" customHeight="1">
      <c r="B68" s="249" t="s">
        <v>38</v>
      </c>
      <c r="D68" s="211">
        <f>IF(D31&gt;0,D67/D31,0)</f>
        <v>0.19399648435360131</v>
      </c>
      <c r="E68" s="211">
        <f>IF(E31&gt;0,E67/E31,0)</f>
        <v>0.20534193545702623</v>
      </c>
      <c r="F68" s="174">
        <f>0+(IF(F31&gt;0,F67/F31,0))</f>
        <v>0.20503515185794471</v>
      </c>
      <c r="G68" s="211">
        <f>0+(IF(G31&gt;0,G67/G31,0))</f>
        <v>0.2066134669509942</v>
      </c>
      <c r="I68" s="211">
        <f>IF(I31&gt;0,I67/I31,0)</f>
        <v>0.202994069861234</v>
      </c>
      <c r="K68" s="211">
        <f>0+(IF(K31&gt;0,K67/K31,0))</f>
        <v>0.20147179241343299</v>
      </c>
      <c r="L68" s="211">
        <f>0+(IF(L31&gt;0,L67/L31,0))</f>
        <v>0.19737123828734576</v>
      </c>
      <c r="M68" s="211">
        <f>0+(IF(M31&gt;0,M67/M31,0))</f>
        <v>0.21005235033361591</v>
      </c>
      <c r="N68" s="211">
        <f>IF(N31&gt;0,N67/N31,0)</f>
        <v>0.19440879511039083</v>
      </c>
      <c r="P68" s="211">
        <f>IF(P31&gt;0,P67/P31,0)</f>
        <v>0.20076039531348788</v>
      </c>
      <c r="R68" s="211">
        <f>0+(IF(R31&gt;0,R67/R31,0))</f>
        <v>0.2010197832014986</v>
      </c>
      <c r="S68" s="211">
        <f>0+(IF(S31&gt;0,S67/S31,0))</f>
        <v>0.21503899071961519</v>
      </c>
      <c r="T68" s="211">
        <f>0+(IF(T31&gt;0,T67/T31,0))</f>
        <v>0.19667597655773128</v>
      </c>
      <c r="U68" s="211">
        <f>IF(U31&gt;0,U67/U31,0)</f>
        <v>0.20912936575896796</v>
      </c>
      <c r="W68" s="211">
        <f>IF(W31&gt;0,W67/W31,0)</f>
        <v>0.20555663481340217</v>
      </c>
      <c r="Y68" s="211">
        <f>0+(IF(Y31&gt;0,Y67/Y31,0))</f>
        <v>0.18427295871510493</v>
      </c>
      <c r="Z68" s="211">
        <f>0+(IF(Z31&gt;0,Z67/Z31,0))</f>
        <v>0.18558752267327963</v>
      </c>
      <c r="AA68" s="211">
        <f>0+(IF(AA31&gt;0,AA67/AA31,0))</f>
        <v>0.19333144899064875</v>
      </c>
      <c r="AB68" s="211">
        <f>IF(AB31&gt;0,AB67/AB31,0)</f>
        <v>0.21430863148943161</v>
      </c>
      <c r="AD68" s="211">
        <f>IF(AD31&gt;0,AD67/AD31,0)</f>
        <v>0.19455274455265015</v>
      </c>
    </row>
    <row r="69" spans="2:30" ht="15" customHeight="1">
      <c r="F69" s="160"/>
    </row>
    <row r="70" spans="2:30" s="232" customFormat="1" ht="19.5" customHeight="1">
      <c r="B70" s="248" t="s">
        <v>246</v>
      </c>
      <c r="D70" s="233">
        <f>D48+D64</f>
        <v>38684.880842644277</v>
      </c>
      <c r="E70" s="233">
        <f>E48+E64</f>
        <v>42725.989808327082</v>
      </c>
      <c r="F70" s="164">
        <f>F48+F64</f>
        <v>44661.770556507887</v>
      </c>
      <c r="G70" s="233">
        <f>G48+G64</f>
        <v>49005.753672230203</v>
      </c>
      <c r="I70" s="233">
        <f>I48+I64</f>
        <v>175078.39487970946</v>
      </c>
      <c r="K70" s="233">
        <f>K48+K64</f>
        <v>45808.830517782088</v>
      </c>
      <c r="L70" s="233">
        <f>L48+L64</f>
        <v>47508.588737261904</v>
      </c>
      <c r="M70" s="233">
        <f>M48+M64</f>
        <v>50876.152128664617</v>
      </c>
      <c r="N70" s="233">
        <f>N48+N64</f>
        <v>52245.093308248492</v>
      </c>
      <c r="P70" s="233">
        <f>P48+P64</f>
        <v>196438.66469195683</v>
      </c>
      <c r="R70" s="233">
        <f>R48+R64</f>
        <v>51086.269375169722</v>
      </c>
      <c r="S70" s="233">
        <f>S48+S64</f>
        <v>54399.451218440321</v>
      </c>
      <c r="T70" s="233">
        <f>T48+T64</f>
        <v>58534.099490116641</v>
      </c>
      <c r="U70" s="233">
        <f>U48+U64</f>
        <v>53946.584316782057</v>
      </c>
      <c r="W70" s="233">
        <f>W48+W64</f>
        <v>217966.40440050894</v>
      </c>
      <c r="Y70" s="233">
        <f>Y48+Y64</f>
        <v>44045.662957536879</v>
      </c>
      <c r="Z70" s="233">
        <f>Z48+Z64</f>
        <v>51482.563335057122</v>
      </c>
      <c r="AA70" s="233">
        <f>AA48+AA64</f>
        <v>46967.997256276562</v>
      </c>
      <c r="AB70" s="233">
        <f>AB48+AB64</f>
        <v>66175.236374033775</v>
      </c>
      <c r="AD70" s="233">
        <f>AD48+AD64</f>
        <v>208671.45992290444</v>
      </c>
    </row>
    <row r="71" spans="2:30" ht="15" customHeight="1">
      <c r="B71" s="249" t="s">
        <v>38</v>
      </c>
      <c r="D71" s="211">
        <f>IF(D31&gt;0,D70/D31,0)</f>
        <v>0.16373816715159792</v>
      </c>
      <c r="E71" s="211">
        <f>IF(E31&gt;0,E70/E31,0)</f>
        <v>0.16794197473509873</v>
      </c>
      <c r="F71" s="174">
        <f>IF(F31&gt;0,F70/F31,0)</f>
        <v>0.17101907492985471</v>
      </c>
      <c r="G71" s="211">
        <f>IF(G31&gt;0,G70/G31,0)</f>
        <v>0.17818626933792811</v>
      </c>
      <c r="I71" s="211">
        <f>IF(I31&gt;0,I70/I31,0)</f>
        <v>0.17050110651482617</v>
      </c>
      <c r="K71" s="211">
        <f>IF(K31&gt;0,K70/K31,0)</f>
        <v>0.16668750377100811</v>
      </c>
      <c r="L71" s="211">
        <f>IF(L31&gt;0,L70/L31,0)</f>
        <v>0.16422158071173437</v>
      </c>
      <c r="M71" s="211">
        <f>IF(M31&gt;0,M70/M31,0)</f>
        <v>0.17367408293737616</v>
      </c>
      <c r="N71" s="211">
        <f>IF(N31&gt;0,N70/N31,0)</f>
        <v>0.1713141727288244</v>
      </c>
      <c r="P71" s="211">
        <f>IF(P31&gt;0,P70/P31,0)</f>
        <v>0.16904912129439006</v>
      </c>
      <c r="R71" s="211">
        <f>IF(R31&gt;0,R70/R31,0)</f>
        <v>0.16090798448252713</v>
      </c>
      <c r="S71" s="211">
        <f>IF(S31&gt;0,S70/S31,0)</f>
        <v>0.16739526664773025</v>
      </c>
      <c r="T71" s="211">
        <f>IF(T31&gt;0,T70/T31,0)</f>
        <v>0.18528741158722992</v>
      </c>
      <c r="U71" s="211">
        <f>IF(U31&gt;0,U70/U31,0)</f>
        <v>0.16553272316026513</v>
      </c>
      <c r="W71" s="211">
        <f>IF(W31&gt;0,W70/W31,0)</f>
        <v>0.16972006990515484</v>
      </c>
      <c r="Y71" s="211">
        <f>IF(Y31&gt;0,Y70/Y31,0)</f>
        <v>0.14097368901660817</v>
      </c>
      <c r="Z71" s="211">
        <f>IF(Z31&gt;0,Z70/Z31,0)</f>
        <v>0.16570623362315109</v>
      </c>
      <c r="AA71" s="211">
        <f>IF(AA31&gt;0,AA70/AA31,0)</f>
        <v>0.14718879531321472</v>
      </c>
      <c r="AB71" s="211">
        <f>IF(AB31&gt;0,AB70/AB31,0)</f>
        <v>0.20469290074479823</v>
      </c>
      <c r="AD71" s="211">
        <f>IF(AD31&gt;0,AD70/AD31,0)</f>
        <v>0.16489050479945491</v>
      </c>
    </row>
    <row r="72" spans="2:30" ht="15" customHeight="1">
      <c r="F72" s="160"/>
    </row>
    <row r="73" spans="2:30" ht="15" customHeight="1">
      <c r="B73" s="219" t="s">
        <v>305</v>
      </c>
      <c r="F73" s="160"/>
    </row>
    <row r="75" spans="2:30" ht="13.5">
      <c r="B75" s="250" t="s">
        <v>247</v>
      </c>
    </row>
    <row r="76" spans="2:30" ht="13.5">
      <c r="B76" s="219" t="s">
        <v>251</v>
      </c>
    </row>
    <row r="77" spans="2:30" ht="13.5">
      <c r="B77" s="250"/>
    </row>
    <row r="78" spans="2:30" ht="14.5">
      <c r="B78" s="250" t="s">
        <v>248</v>
      </c>
      <c r="K78" s="239"/>
      <c r="L78" s="239"/>
      <c r="R78" s="239"/>
      <c r="S78" s="239"/>
      <c r="Y78" s="239"/>
      <c r="Z78" s="239"/>
    </row>
    <row r="79" spans="2:30" ht="13.5">
      <c r="B79" s="251" t="s">
        <v>252</v>
      </c>
    </row>
    <row r="81" spans="4:26" ht="15" customHeight="1">
      <c r="S81" s="239"/>
      <c r="Z81" s="239"/>
    </row>
    <row r="85" spans="4:26" ht="15" customHeight="1">
      <c r="D85" s="219">
        <v>0</v>
      </c>
    </row>
  </sheetData>
  <phoneticPr fontId="3" type="noConversion"/>
  <hyperlinks>
    <hyperlink ref="AD2" location="Contents!A1" display="Back" xr:uid="{CA57DC23-DF4D-4126-BB4C-3348E8958892}"/>
  </hyperlinks>
  <printOptions horizontalCentered="1" verticalCentered="1"/>
  <pageMargins left="0.25" right="0.25"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W80"/>
  <sheetViews>
    <sheetView showGridLines="0" view="pageBreakPreview" zoomScale="90" zoomScaleNormal="80" zoomScaleSheetLayoutView="90" workbookViewId="0">
      <pane xSplit="2" ySplit="9" topLeftCell="M10" activePane="bottomRight" state="frozen"/>
      <selection activeCell="B9" sqref="B9:C9"/>
      <selection pane="topRight" activeCell="B9" sqref="B9:C9"/>
      <selection pane="bottomLeft" activeCell="B9" sqref="B9:C9"/>
      <selection pane="bottomRight" activeCell="B6" sqref="B6"/>
    </sheetView>
  </sheetViews>
  <sheetFormatPr defaultColWidth="14.453125" defaultRowHeight="13.5"/>
  <cols>
    <col min="1" max="1" width="1" style="52" customWidth="1"/>
    <col min="2" max="2" width="64" style="52" bestFit="1" customWidth="1"/>
    <col min="3" max="3" width="0.81640625" style="52" customWidth="1"/>
    <col min="4" max="4" width="15" style="52" customWidth="1"/>
    <col min="5" max="6" width="15" style="175" customWidth="1"/>
    <col min="7" max="7" width="15" style="52" bestFit="1" customWidth="1"/>
    <col min="8" max="8" width="0.81640625" style="52" customWidth="1"/>
    <col min="9" max="12" width="15" style="52" bestFit="1" customWidth="1"/>
    <col min="13" max="13" width="0.81640625" style="52" customWidth="1"/>
    <col min="14" max="17" width="15" style="52" bestFit="1" customWidth="1"/>
    <col min="18" max="18" width="0.81640625" style="52" customWidth="1"/>
    <col min="19" max="19" width="15" style="52" customWidth="1"/>
    <col min="20" max="20" width="15" style="52" bestFit="1" customWidth="1"/>
    <col min="21" max="21" width="15.81640625" style="52" bestFit="1" customWidth="1"/>
    <col min="22" max="22" width="15" style="52" bestFit="1" customWidth="1"/>
    <col min="23" max="16384" width="14.453125" style="52"/>
  </cols>
  <sheetData>
    <row r="2" spans="2:22">
      <c r="G2" s="141"/>
      <c r="I2" s="141"/>
      <c r="J2" s="141"/>
      <c r="K2" s="141"/>
      <c r="V2" s="98" t="s">
        <v>70</v>
      </c>
    </row>
    <row r="6" spans="2:22" ht="18" customHeight="1">
      <c r="B6" s="22" t="s">
        <v>49</v>
      </c>
      <c r="C6" s="22"/>
      <c r="D6" s="22"/>
      <c r="E6" s="161"/>
      <c r="F6" s="161"/>
      <c r="G6" s="22"/>
      <c r="H6" s="22"/>
      <c r="I6" s="22"/>
      <c r="J6" s="22"/>
      <c r="K6" s="22"/>
      <c r="L6" s="22"/>
      <c r="M6" s="22"/>
      <c r="N6" s="22"/>
      <c r="O6" s="22"/>
      <c r="P6" s="22"/>
      <c r="Q6" s="22"/>
      <c r="R6" s="22"/>
      <c r="S6" s="22"/>
      <c r="T6" s="22"/>
      <c r="U6" s="22"/>
      <c r="V6" s="22"/>
    </row>
    <row r="7" spans="2:22">
      <c r="B7" s="76"/>
    </row>
    <row r="8" spans="2:22">
      <c r="B8" s="76"/>
    </row>
    <row r="9" spans="2:22" s="124" customFormat="1" ht="30.75" customHeight="1">
      <c r="B9" s="95"/>
      <c r="D9" s="93" t="s">
        <v>178</v>
      </c>
      <c r="E9" s="176" t="s">
        <v>179</v>
      </c>
      <c r="F9" s="176" t="s">
        <v>180</v>
      </c>
      <c r="G9" s="176" t="s">
        <v>181</v>
      </c>
      <c r="I9" s="176" t="s">
        <v>195</v>
      </c>
      <c r="J9" s="176" t="s">
        <v>199</v>
      </c>
      <c r="K9" s="176" t="s">
        <v>207</v>
      </c>
      <c r="L9" s="176" t="s">
        <v>213</v>
      </c>
      <c r="N9" s="176" t="s">
        <v>221</v>
      </c>
      <c r="O9" s="176" t="s">
        <v>235</v>
      </c>
      <c r="P9" s="176" t="s">
        <v>340</v>
      </c>
      <c r="Q9" s="176" t="s">
        <v>238</v>
      </c>
      <c r="S9" s="176" t="s">
        <v>258</v>
      </c>
      <c r="T9" s="176" t="s">
        <v>259</v>
      </c>
      <c r="U9" s="176" t="s">
        <v>339</v>
      </c>
      <c r="V9" s="176" t="s">
        <v>260</v>
      </c>
    </row>
    <row r="10" spans="2:22">
      <c r="B10" s="77"/>
      <c r="D10" s="77"/>
      <c r="E10" s="177"/>
      <c r="F10" s="177"/>
      <c r="G10" s="77"/>
      <c r="I10" s="77"/>
      <c r="J10" s="77"/>
      <c r="K10" s="77"/>
      <c r="L10" s="77"/>
      <c r="N10" s="77"/>
      <c r="O10" s="77"/>
      <c r="P10" s="77"/>
      <c r="Q10" s="77"/>
      <c r="S10" s="77"/>
      <c r="T10" s="77"/>
      <c r="U10" s="77"/>
      <c r="V10" s="77"/>
    </row>
    <row r="11" spans="2:22">
      <c r="B11" s="82" t="s">
        <v>101</v>
      </c>
      <c r="D11" s="15"/>
      <c r="E11" s="178"/>
      <c r="F11" s="178"/>
      <c r="G11" s="15"/>
      <c r="I11" s="15"/>
      <c r="J11" s="15"/>
      <c r="K11" s="15"/>
      <c r="L11" s="15"/>
      <c r="N11" s="15"/>
      <c r="O11" s="15"/>
      <c r="P11" s="15"/>
      <c r="Q11" s="15"/>
      <c r="S11" s="15"/>
      <c r="T11" s="15"/>
      <c r="U11" s="15"/>
      <c r="V11" s="15"/>
    </row>
    <row r="12" spans="2:22">
      <c r="B12" s="142" t="s">
        <v>85</v>
      </c>
      <c r="D12" s="15"/>
      <c r="E12" s="214"/>
      <c r="F12" s="178"/>
      <c r="G12" s="15"/>
      <c r="I12" s="15"/>
      <c r="J12" s="15"/>
      <c r="K12" s="15"/>
      <c r="L12" s="15"/>
      <c r="N12" s="15"/>
      <c r="O12" s="15"/>
      <c r="P12" s="15"/>
      <c r="Q12" s="15"/>
      <c r="S12" s="15"/>
      <c r="T12" s="15"/>
      <c r="U12" s="15"/>
      <c r="V12" s="15"/>
    </row>
    <row r="13" spans="2:22">
      <c r="B13" s="83" t="s">
        <v>3</v>
      </c>
      <c r="D13" s="15">
        <v>96619.816894032221</v>
      </c>
      <c r="E13" s="214">
        <v>88916.472142075712</v>
      </c>
      <c r="F13" s="178">
        <v>83437.424693264024</v>
      </c>
      <c r="G13" s="15">
        <v>108153.44570991735</v>
      </c>
      <c r="I13" s="15">
        <v>225502.32702705514</v>
      </c>
      <c r="J13" s="15">
        <v>78380.771848388991</v>
      </c>
      <c r="K13" s="15">
        <v>102418.04403552516</v>
      </c>
      <c r="L13" s="15">
        <v>127897.87775865111</v>
      </c>
      <c r="N13" s="15">
        <v>82938.259390134423</v>
      </c>
      <c r="O13" s="15">
        <v>91749.8525408024</v>
      </c>
      <c r="P13" s="15">
        <v>94570.107276242838</v>
      </c>
      <c r="Q13" s="15">
        <v>87430.631335403712</v>
      </c>
      <c r="S13" s="15">
        <v>83916</v>
      </c>
      <c r="T13" s="15">
        <v>93228</v>
      </c>
      <c r="U13" s="15">
        <v>101629</v>
      </c>
      <c r="V13" s="15">
        <v>106902</v>
      </c>
    </row>
    <row r="14" spans="2:22">
      <c r="B14" s="83" t="s">
        <v>303</v>
      </c>
      <c r="D14" s="15">
        <v>121778.94041233568</v>
      </c>
      <c r="E14" s="214">
        <v>149582.32438035309</v>
      </c>
      <c r="F14" s="178">
        <v>194258.23881413924</v>
      </c>
      <c r="G14" s="15">
        <v>211398.29639089017</v>
      </c>
      <c r="I14" s="15">
        <v>72431.725709012913</v>
      </c>
      <c r="J14" s="15">
        <v>112224.43028739249</v>
      </c>
      <c r="K14" s="15">
        <v>73135.151171649908</v>
      </c>
      <c r="L14" s="15">
        <v>101092.20068255218</v>
      </c>
      <c r="N14" s="15">
        <v>82323.761742014918</v>
      </c>
      <c r="O14" s="15">
        <v>156006.3994059049</v>
      </c>
      <c r="P14" s="15">
        <v>165544.67179845215</v>
      </c>
      <c r="Q14" s="15">
        <v>156530.92901485381</v>
      </c>
      <c r="S14" s="15">
        <v>217266</v>
      </c>
      <c r="T14" s="15">
        <v>127957</v>
      </c>
      <c r="U14" s="15">
        <v>129519</v>
      </c>
      <c r="V14" s="15">
        <v>156913</v>
      </c>
    </row>
    <row r="15" spans="2:22">
      <c r="B15" s="83" t="s">
        <v>272</v>
      </c>
      <c r="D15" s="15">
        <v>91300.101699759951</v>
      </c>
      <c r="E15" s="214">
        <v>95470.529245929632</v>
      </c>
      <c r="F15" s="178">
        <v>97388.571499075289</v>
      </c>
      <c r="G15" s="15">
        <v>100521.51572847141</v>
      </c>
      <c r="I15" s="15">
        <v>98193.251309896397</v>
      </c>
      <c r="J15" s="15">
        <v>103370.70505509264</v>
      </c>
      <c r="K15" s="15">
        <v>119961.43898974112</v>
      </c>
      <c r="L15" s="15">
        <v>113106.61558121479</v>
      </c>
      <c r="N15" s="15">
        <v>124402.5276509722</v>
      </c>
      <c r="O15" s="15">
        <v>129616.32807587489</v>
      </c>
      <c r="P15" s="15">
        <v>127762.01705887669</v>
      </c>
      <c r="Q15" s="15">
        <v>124569.93043093491</v>
      </c>
      <c r="S15" s="15">
        <v>128902</v>
      </c>
      <c r="T15" s="15">
        <v>137001</v>
      </c>
      <c r="U15" s="15">
        <v>124260</v>
      </c>
      <c r="V15" s="15">
        <v>129714</v>
      </c>
    </row>
    <row r="16" spans="2:22">
      <c r="B16" s="83" t="s">
        <v>86</v>
      </c>
      <c r="D16" s="15">
        <v>72153.399093884858</v>
      </c>
      <c r="E16" s="214">
        <v>75734.334056941923</v>
      </c>
      <c r="F16" s="178">
        <v>75888.803595922713</v>
      </c>
      <c r="G16" s="15">
        <v>87031.980001037722</v>
      </c>
      <c r="I16" s="15">
        <v>88559.079120263588</v>
      </c>
      <c r="J16" s="15">
        <v>95064.472212856752</v>
      </c>
      <c r="K16" s="15">
        <v>90539.013932093425</v>
      </c>
      <c r="L16" s="15">
        <v>99785.025594028353</v>
      </c>
      <c r="N16" s="15">
        <v>106375.54676291987</v>
      </c>
      <c r="O16" s="15">
        <v>105233.19871432711</v>
      </c>
      <c r="P16" s="15">
        <v>104527.72637131625</v>
      </c>
      <c r="Q16" s="15">
        <v>107777.29566079432</v>
      </c>
      <c r="S16" s="15">
        <v>106633</v>
      </c>
      <c r="T16" s="15">
        <v>104840</v>
      </c>
      <c r="U16" s="15">
        <v>97995</v>
      </c>
      <c r="V16" s="15">
        <v>108057</v>
      </c>
    </row>
    <row r="17" spans="2:22">
      <c r="B17" s="83" t="s">
        <v>4</v>
      </c>
      <c r="D17" s="15">
        <v>11725.608076653998</v>
      </c>
      <c r="E17" s="214">
        <v>11818.224860205999</v>
      </c>
      <c r="F17" s="178">
        <v>13931.026844161002</v>
      </c>
      <c r="G17" s="15">
        <v>11643.206526812499</v>
      </c>
      <c r="I17" s="15">
        <v>9725.7065552460008</v>
      </c>
      <c r="J17" s="15">
        <v>9331.4684885780007</v>
      </c>
      <c r="K17" s="15">
        <v>8560.0646532690025</v>
      </c>
      <c r="L17" s="15">
        <v>9410.9413399950026</v>
      </c>
      <c r="N17" s="15">
        <v>8547.461684078</v>
      </c>
      <c r="O17" s="15">
        <v>6912.9548113680003</v>
      </c>
      <c r="P17" s="15">
        <v>7061.7912105179994</v>
      </c>
      <c r="Q17" s="15">
        <v>6852.8283355000003</v>
      </c>
      <c r="S17" s="15">
        <v>7405</v>
      </c>
      <c r="T17" s="15">
        <v>6800</v>
      </c>
      <c r="U17" s="15">
        <v>6906</v>
      </c>
      <c r="V17" s="15">
        <v>7145</v>
      </c>
    </row>
    <row r="18" spans="2:22">
      <c r="B18" s="83" t="s">
        <v>273</v>
      </c>
      <c r="D18" s="15">
        <v>23300.726185872521</v>
      </c>
      <c r="E18" s="214">
        <v>26006.554711640987</v>
      </c>
      <c r="F18" s="178">
        <v>25144.286540704932</v>
      </c>
      <c r="G18" s="15">
        <v>27615.227814634552</v>
      </c>
      <c r="I18" s="15">
        <v>26928.698049339582</v>
      </c>
      <c r="J18" s="15">
        <v>31800.065096378214</v>
      </c>
      <c r="K18" s="15">
        <v>29321.760214095906</v>
      </c>
      <c r="L18" s="15">
        <v>32255.919543217748</v>
      </c>
      <c r="N18" s="15">
        <v>33998.167612663638</v>
      </c>
      <c r="O18" s="15">
        <v>30555.043366211306</v>
      </c>
      <c r="P18" s="15">
        <v>28390.135134982276</v>
      </c>
      <c r="Q18" s="15">
        <v>28721.344560474579</v>
      </c>
      <c r="S18" s="15">
        <v>30221</v>
      </c>
      <c r="T18" s="15">
        <v>37938</v>
      </c>
      <c r="U18" s="15">
        <v>31973</v>
      </c>
      <c r="V18" s="15">
        <v>28303</v>
      </c>
    </row>
    <row r="19" spans="2:22">
      <c r="B19" s="83" t="s">
        <v>160</v>
      </c>
      <c r="D19" s="15">
        <v>9282.2325448527681</v>
      </c>
      <c r="E19" s="214">
        <v>9931.7268136214225</v>
      </c>
      <c r="F19" s="178">
        <v>10841.47929849848</v>
      </c>
      <c r="G19" s="15">
        <v>10170.148674223268</v>
      </c>
      <c r="I19" s="15">
        <v>9861.3360279297503</v>
      </c>
      <c r="J19" s="15">
        <v>9673.9908764994088</v>
      </c>
      <c r="K19" s="15">
        <v>11629.296056421983</v>
      </c>
      <c r="L19" s="15">
        <v>12571.689905699408</v>
      </c>
      <c r="N19" s="15">
        <v>14142.53877651626</v>
      </c>
      <c r="O19" s="15">
        <v>14664.8530933277</v>
      </c>
      <c r="P19" s="15">
        <v>15013.374665766607</v>
      </c>
      <c r="Q19" s="15">
        <v>11949.13140390232</v>
      </c>
      <c r="S19" s="15">
        <v>13257</v>
      </c>
      <c r="T19" s="15">
        <v>13993</v>
      </c>
      <c r="U19" s="15">
        <v>15445</v>
      </c>
      <c r="V19" s="15">
        <v>15079</v>
      </c>
    </row>
    <row r="20" spans="2:22">
      <c r="B20" s="83" t="s">
        <v>98</v>
      </c>
      <c r="D20" s="15">
        <v>5726.0385107600923</v>
      </c>
      <c r="E20" s="214">
        <v>8953.7219711584748</v>
      </c>
      <c r="F20" s="178">
        <v>9705.9341606458984</v>
      </c>
      <c r="G20" s="15">
        <v>10350.906090739652</v>
      </c>
      <c r="I20" s="15">
        <v>11110.746619594149</v>
      </c>
      <c r="J20" s="15">
        <v>16297.953064282592</v>
      </c>
      <c r="K20" s="15">
        <v>11118.767650200425</v>
      </c>
      <c r="L20" s="15">
        <v>6372.7782948600288</v>
      </c>
      <c r="N20" s="15">
        <v>6288.1541841258768</v>
      </c>
      <c r="O20" s="15">
        <v>6158.9955949719897</v>
      </c>
      <c r="P20" s="15">
        <v>8967.173290904555</v>
      </c>
      <c r="Q20" s="15">
        <v>5847.3317703256671</v>
      </c>
      <c r="S20" s="15">
        <v>7648</v>
      </c>
      <c r="T20" s="15">
        <v>14759</v>
      </c>
      <c r="U20" s="15">
        <v>7760</v>
      </c>
      <c r="V20" s="15">
        <v>12681</v>
      </c>
    </row>
    <row r="21" spans="2:22">
      <c r="B21" s="84" t="s">
        <v>343</v>
      </c>
      <c r="D21" s="33"/>
      <c r="E21" s="215"/>
      <c r="F21" s="179"/>
      <c r="G21" s="33"/>
      <c r="I21" s="33"/>
      <c r="J21" s="33"/>
      <c r="K21" s="33"/>
      <c r="L21" s="33"/>
      <c r="N21" s="33"/>
      <c r="O21" s="33"/>
      <c r="P21" s="33"/>
      <c r="Q21" s="33"/>
      <c r="S21" s="33"/>
      <c r="T21" s="33"/>
      <c r="U21" s="33">
        <v>2860</v>
      </c>
      <c r="V21" s="33">
        <v>0</v>
      </c>
    </row>
    <row r="22" spans="2:22">
      <c r="B22" s="84"/>
      <c r="C22" s="31"/>
      <c r="D22" s="33"/>
      <c r="E22" s="215"/>
      <c r="F22" s="179"/>
      <c r="G22" s="33"/>
      <c r="H22" s="31"/>
      <c r="I22" s="33"/>
      <c r="J22" s="33"/>
      <c r="K22" s="33"/>
      <c r="L22" s="33"/>
      <c r="M22" s="31"/>
      <c r="N22" s="33"/>
      <c r="O22" s="33"/>
      <c r="P22" s="33"/>
      <c r="Q22" s="33"/>
      <c r="R22" s="31"/>
      <c r="S22" s="33"/>
      <c r="T22" s="33"/>
      <c r="U22" s="33"/>
      <c r="V22" s="33"/>
    </row>
    <row r="23" spans="2:22">
      <c r="B23" s="85" t="s">
        <v>5</v>
      </c>
      <c r="C23" s="31"/>
      <c r="D23" s="66">
        <f>SUM(D13:D22)</f>
        <v>431886.86341815215</v>
      </c>
      <c r="E23" s="66">
        <f>SUM(E13:E22)</f>
        <v>466413.88818192721</v>
      </c>
      <c r="F23" s="180">
        <f>SUM(F13:F22)</f>
        <v>510595.76544641156</v>
      </c>
      <c r="G23" s="66">
        <f>SUM(G13:G22)</f>
        <v>566884.72693672648</v>
      </c>
      <c r="H23" s="31"/>
      <c r="I23" s="66">
        <f>SUM(I13:I22)</f>
        <v>542312.87041833752</v>
      </c>
      <c r="J23" s="66">
        <f>SUM(J13:J22)</f>
        <v>456143.85692946904</v>
      </c>
      <c r="K23" s="66">
        <f>SUM(K13:K22)</f>
        <v>446683.53670299699</v>
      </c>
      <c r="L23" s="66">
        <f>SUM(L13:L22)</f>
        <v>502493.04870021861</v>
      </c>
      <c r="M23" s="31"/>
      <c r="N23" s="66">
        <f>SUM(N13:N22)</f>
        <v>459016.41780342517</v>
      </c>
      <c r="O23" s="66">
        <f>SUM(O13:O22)</f>
        <v>540897.62560278841</v>
      </c>
      <c r="P23" s="66">
        <f>SUM(P13:P22)</f>
        <v>551836.99680705939</v>
      </c>
      <c r="Q23" s="66">
        <f>SUM(Q13:Q22)</f>
        <v>529679.42251218925</v>
      </c>
      <c r="R23" s="31"/>
      <c r="S23" s="66">
        <f>SUM(S13:S22)</f>
        <v>595248</v>
      </c>
      <c r="T23" s="66">
        <f>SUM(T13:T22)</f>
        <v>536516</v>
      </c>
      <c r="U23" s="66">
        <f>SUM(U13:U22)</f>
        <v>518347</v>
      </c>
      <c r="V23" s="66">
        <f>SUM(V13:V22)</f>
        <v>564794</v>
      </c>
    </row>
    <row r="24" spans="2:22">
      <c r="B24" s="82"/>
      <c r="C24" s="28"/>
      <c r="D24" s="15"/>
      <c r="E24" s="214"/>
      <c r="F24" s="178"/>
      <c r="G24" s="15"/>
      <c r="H24" s="28"/>
      <c r="I24" s="15"/>
      <c r="J24" s="15"/>
      <c r="K24" s="15"/>
      <c r="L24" s="15"/>
      <c r="M24" s="28"/>
      <c r="N24" s="15"/>
      <c r="O24" s="15"/>
      <c r="P24" s="15"/>
      <c r="Q24" s="15"/>
      <c r="R24" s="28"/>
      <c r="S24" s="15"/>
      <c r="T24" s="15"/>
      <c r="U24" s="15"/>
      <c r="V24" s="15"/>
    </row>
    <row r="25" spans="2:22">
      <c r="B25" s="142" t="s">
        <v>102</v>
      </c>
      <c r="C25" s="28"/>
      <c r="D25" s="15"/>
      <c r="E25" s="214"/>
      <c r="F25" s="178"/>
      <c r="G25" s="15"/>
      <c r="H25" s="28"/>
      <c r="I25" s="15"/>
      <c r="J25" s="15"/>
      <c r="K25" s="15"/>
      <c r="L25" s="15"/>
      <c r="M25" s="28"/>
      <c r="N25" s="15"/>
      <c r="O25" s="15"/>
      <c r="P25" s="15"/>
      <c r="Q25" s="15"/>
      <c r="R25" s="28"/>
      <c r="S25" s="15"/>
      <c r="T25" s="15"/>
      <c r="U25" s="15"/>
      <c r="V25" s="15"/>
    </row>
    <row r="26" spans="2:22">
      <c r="B26" s="35" t="s">
        <v>6</v>
      </c>
      <c r="C26" s="28"/>
      <c r="D26" s="15">
        <v>123396.2703742179</v>
      </c>
      <c r="E26" s="214">
        <v>124406.98731555328</v>
      </c>
      <c r="F26" s="178">
        <v>124124.2201661087</v>
      </c>
      <c r="G26" s="15">
        <v>123537.37294706855</v>
      </c>
      <c r="H26" s="28"/>
      <c r="I26" s="15">
        <v>121016.68794694338</v>
      </c>
      <c r="J26" s="15">
        <v>225280.98415981026</v>
      </c>
      <c r="K26" s="15">
        <v>376882.91560176731</v>
      </c>
      <c r="L26" s="15">
        <v>353645.10932733782</v>
      </c>
      <c r="M26" s="28"/>
      <c r="N26" s="15">
        <v>358736.46926156332</v>
      </c>
      <c r="O26" s="15">
        <v>351535.64968675602</v>
      </c>
      <c r="P26" s="15">
        <v>357892.15754746448</v>
      </c>
      <c r="Q26" s="15">
        <v>356349.91723716253</v>
      </c>
      <c r="R26" s="28"/>
      <c r="S26" s="15">
        <v>356328</v>
      </c>
      <c r="T26" s="15">
        <v>362498</v>
      </c>
      <c r="U26" s="15">
        <v>350719</v>
      </c>
      <c r="V26" s="15">
        <v>409587</v>
      </c>
    </row>
    <row r="27" spans="2:22">
      <c r="B27" s="35" t="s">
        <v>309</v>
      </c>
      <c r="C27" s="28"/>
      <c r="D27" s="15">
        <v>68255.691304343723</v>
      </c>
      <c r="E27" s="214">
        <v>66901.61625609285</v>
      </c>
      <c r="F27" s="178">
        <v>65929.543665412843</v>
      </c>
      <c r="G27" s="15">
        <v>65420.599168123263</v>
      </c>
      <c r="H27" s="28"/>
      <c r="I27" s="15">
        <v>64006.634361778561</v>
      </c>
      <c r="J27" s="15">
        <v>113951.12301643698</v>
      </c>
      <c r="K27" s="15">
        <v>149372.56227205897</v>
      </c>
      <c r="L27" s="15">
        <v>179219.72905806082</v>
      </c>
      <c r="M27" s="28"/>
      <c r="N27" s="15">
        <v>174876.19905660374</v>
      </c>
      <c r="O27" s="15">
        <v>165753.1862815769</v>
      </c>
      <c r="P27" s="15">
        <v>160634.29241060562</v>
      </c>
      <c r="Q27" s="15">
        <v>124369.00870588282</v>
      </c>
      <c r="R27" s="28"/>
      <c r="S27" s="15">
        <v>124419</v>
      </c>
      <c r="T27" s="15">
        <v>121765</v>
      </c>
      <c r="U27" s="15">
        <v>114061</v>
      </c>
      <c r="V27" s="15">
        <v>122638</v>
      </c>
    </row>
    <row r="28" spans="2:22">
      <c r="B28" s="35" t="s">
        <v>302</v>
      </c>
      <c r="C28" s="28"/>
      <c r="D28" s="15">
        <v>51006.90494802632</v>
      </c>
      <c r="E28" s="214">
        <v>49542.424415521382</v>
      </c>
      <c r="F28" s="178">
        <v>47776.759501433997</v>
      </c>
      <c r="G28" s="15">
        <v>49256.713436424652</v>
      </c>
      <c r="H28" s="28"/>
      <c r="I28" s="15">
        <v>44924.868169512163</v>
      </c>
      <c r="J28" s="15">
        <v>44232.275732823284</v>
      </c>
      <c r="K28" s="15">
        <v>49896.164582755489</v>
      </c>
      <c r="L28" s="15">
        <v>62436.809472335532</v>
      </c>
      <c r="M28" s="28"/>
      <c r="N28" s="15">
        <v>67074.137179963189</v>
      </c>
      <c r="O28" s="15">
        <v>68917.378836872187</v>
      </c>
      <c r="P28" s="15">
        <v>71416.830569775804</v>
      </c>
      <c r="Q28" s="15">
        <v>73739.985512001076</v>
      </c>
      <c r="R28" s="28"/>
      <c r="S28" s="15">
        <v>71813</v>
      </c>
      <c r="T28" s="15">
        <v>74784</v>
      </c>
      <c r="U28" s="15">
        <v>69963</v>
      </c>
      <c r="V28" s="15">
        <v>80811</v>
      </c>
    </row>
    <row r="29" spans="2:22">
      <c r="B29" s="35" t="s">
        <v>274</v>
      </c>
      <c r="C29" s="28"/>
      <c r="D29" s="15">
        <v>169914.72808076232</v>
      </c>
      <c r="E29" s="214">
        <v>175849.90187465848</v>
      </c>
      <c r="F29" s="178">
        <v>170884.55220350958</v>
      </c>
      <c r="G29" s="15">
        <v>161133.76512048463</v>
      </c>
      <c r="H29" s="28"/>
      <c r="I29" s="15">
        <v>175603.65482472451</v>
      </c>
      <c r="J29" s="15">
        <v>171988.32542970747</v>
      </c>
      <c r="K29" s="15">
        <v>178155.43995884428</v>
      </c>
      <c r="L29" s="15">
        <v>191860.21232777977</v>
      </c>
      <c r="M29" s="28"/>
      <c r="N29" s="15">
        <v>189879.0129428833</v>
      </c>
      <c r="O29" s="15">
        <v>183104.5143198765</v>
      </c>
      <c r="P29" s="15">
        <v>189624.32152315535</v>
      </c>
      <c r="Q29" s="15">
        <v>181387.66694683576</v>
      </c>
      <c r="R29" s="28"/>
      <c r="S29" s="15">
        <v>178641</v>
      </c>
      <c r="T29" s="15">
        <v>175733</v>
      </c>
      <c r="U29" s="15">
        <v>173208</v>
      </c>
      <c r="V29" s="15">
        <v>186835</v>
      </c>
    </row>
    <row r="30" spans="2:22">
      <c r="B30" s="35" t="s">
        <v>98</v>
      </c>
      <c r="C30" s="28"/>
      <c r="D30" s="15">
        <v>1395.4446572286799</v>
      </c>
      <c r="E30" s="214">
        <v>2873.5067753962603</v>
      </c>
      <c r="F30" s="178">
        <v>3151.7937580368039</v>
      </c>
      <c r="G30" s="15">
        <v>3248.6766122606896</v>
      </c>
      <c r="H30" s="28"/>
      <c r="I30" s="15">
        <v>3311.9284687214617</v>
      </c>
      <c r="J30" s="15">
        <v>5962.0025748605613</v>
      </c>
      <c r="K30" s="15">
        <v>2494.3204691077544</v>
      </c>
      <c r="L30" s="15">
        <v>2680.8330303143662</v>
      </c>
      <c r="M30" s="28"/>
      <c r="N30" s="15">
        <v>3942.2103732712508</v>
      </c>
      <c r="O30" s="15">
        <v>2991.6168704403226</v>
      </c>
      <c r="P30" s="15">
        <v>2683.8901132834608</v>
      </c>
      <c r="Q30" s="15">
        <v>1913.5894874694318</v>
      </c>
      <c r="R30" s="28"/>
      <c r="S30" s="15">
        <v>2652</v>
      </c>
      <c r="T30" s="15">
        <v>2678</v>
      </c>
      <c r="U30" s="15">
        <v>2655</v>
      </c>
      <c r="V30" s="15">
        <v>3243</v>
      </c>
    </row>
    <row r="31" spans="2:22">
      <c r="B31" s="35" t="s">
        <v>303</v>
      </c>
      <c r="C31" s="28"/>
      <c r="D31" s="15">
        <v>92851.518658738511</v>
      </c>
      <c r="E31" s="214">
        <v>93725.99977800237</v>
      </c>
      <c r="F31" s="178">
        <v>94389.940999538783</v>
      </c>
      <c r="G31" s="15">
        <v>93441.96813685802</v>
      </c>
      <c r="H31" s="28"/>
      <c r="I31" s="15">
        <v>75521.8428650922</v>
      </c>
      <c r="J31" s="15">
        <v>74668.112782714627</v>
      </c>
      <c r="K31" s="15">
        <v>74199.874727751492</v>
      </c>
      <c r="L31" s="15">
        <v>75947.900656039608</v>
      </c>
      <c r="M31" s="28"/>
      <c r="N31" s="15">
        <v>77355.456540594823</v>
      </c>
      <c r="O31" s="15">
        <v>314.17822632618754</v>
      </c>
      <c r="P31" s="15">
        <v>324.58690980439286</v>
      </c>
      <c r="Q31" s="15">
        <v>313.29996407609491</v>
      </c>
      <c r="R31" s="28"/>
      <c r="S31" s="15">
        <v>326</v>
      </c>
      <c r="T31" s="15">
        <v>342</v>
      </c>
      <c r="U31" s="15">
        <v>325</v>
      </c>
      <c r="V31" s="15">
        <v>3634</v>
      </c>
    </row>
    <row r="32" spans="2:22">
      <c r="B32" s="83" t="s">
        <v>160</v>
      </c>
      <c r="C32" s="28"/>
      <c r="D32" s="15">
        <v>28471.875041628693</v>
      </c>
      <c r="E32" s="214">
        <v>29538.783706775081</v>
      </c>
      <c r="F32" s="178">
        <v>35440.939736217813</v>
      </c>
      <c r="G32" s="15">
        <v>39833.352457171663</v>
      </c>
      <c r="H32" s="28"/>
      <c r="I32" s="15">
        <v>41377.581776064755</v>
      </c>
      <c r="J32" s="15">
        <v>41947.346358217117</v>
      </c>
      <c r="K32" s="15">
        <v>48506.855348094614</v>
      </c>
      <c r="L32" s="15">
        <v>54670.845192764908</v>
      </c>
      <c r="M32" s="28"/>
      <c r="N32" s="15">
        <v>56969.375748129947</v>
      </c>
      <c r="O32" s="15">
        <v>53051.036544794581</v>
      </c>
      <c r="P32" s="15">
        <v>54060.437730263417</v>
      </c>
      <c r="Q32" s="15">
        <v>52849.164181862187</v>
      </c>
      <c r="R32" s="28"/>
      <c r="S32" s="15">
        <v>53981</v>
      </c>
      <c r="T32" s="15">
        <v>54389</v>
      </c>
      <c r="U32" s="15">
        <v>58826</v>
      </c>
      <c r="V32" s="15">
        <v>58777</v>
      </c>
    </row>
    <row r="33" spans="2:22">
      <c r="B33" s="35" t="s">
        <v>78</v>
      </c>
      <c r="C33" s="28"/>
      <c r="D33" s="15">
        <v>28644.914116385058</v>
      </c>
      <c r="E33" s="214">
        <v>26504.907074143888</v>
      </c>
      <c r="F33" s="178">
        <v>26396.865684166427</v>
      </c>
      <c r="G33" s="15">
        <v>28566.914848454915</v>
      </c>
      <c r="H33" s="28"/>
      <c r="I33" s="15">
        <v>30868.000678518238</v>
      </c>
      <c r="J33" s="15">
        <v>29455.090351813866</v>
      </c>
      <c r="K33" s="15">
        <v>41676.50104599684</v>
      </c>
      <c r="L33" s="15">
        <v>37882.819623403739</v>
      </c>
      <c r="M33" s="28"/>
      <c r="N33" s="15">
        <v>42045.969742015062</v>
      </c>
      <c r="O33" s="15">
        <v>43098.433653880798</v>
      </c>
      <c r="P33" s="15">
        <v>47579.250500604714</v>
      </c>
      <c r="Q33" s="15">
        <v>49919.487603441245</v>
      </c>
      <c r="R33" s="28"/>
      <c r="S33" s="15">
        <v>50694</v>
      </c>
      <c r="T33" s="15">
        <v>56003</v>
      </c>
      <c r="U33" s="15">
        <v>56235</v>
      </c>
      <c r="V33" s="15">
        <v>48675</v>
      </c>
    </row>
    <row r="34" spans="2:22">
      <c r="B34" s="35" t="s">
        <v>310</v>
      </c>
      <c r="C34" s="28"/>
      <c r="D34" s="15">
        <v>134.78660262700001</v>
      </c>
      <c r="E34" s="214">
        <v>0</v>
      </c>
      <c r="F34" s="178">
        <v>0</v>
      </c>
      <c r="G34" s="15">
        <v>0</v>
      </c>
      <c r="H34" s="28"/>
      <c r="I34" s="15">
        <v>0</v>
      </c>
      <c r="J34" s="15">
        <v>0</v>
      </c>
      <c r="K34" s="15">
        <v>0</v>
      </c>
      <c r="L34" s="15">
        <v>0</v>
      </c>
      <c r="M34" s="28"/>
      <c r="N34" s="15">
        <v>0</v>
      </c>
      <c r="O34" s="15">
        <v>0</v>
      </c>
      <c r="P34" s="15">
        <v>0</v>
      </c>
      <c r="Q34" s="15">
        <v>0</v>
      </c>
      <c r="R34" s="28"/>
      <c r="S34" s="15">
        <v>0</v>
      </c>
      <c r="T34" s="52">
        <v>0</v>
      </c>
      <c r="U34" s="15">
        <v>0</v>
      </c>
      <c r="V34" s="15">
        <v>0</v>
      </c>
    </row>
    <row r="35" spans="2:22">
      <c r="B35" s="35" t="s">
        <v>292</v>
      </c>
      <c r="C35" s="28"/>
      <c r="D35" s="15">
        <v>37698.856871930533</v>
      </c>
      <c r="E35" s="214">
        <v>45486.969286165433</v>
      </c>
      <c r="F35" s="178">
        <v>48859.290732776295</v>
      </c>
      <c r="G35" s="15">
        <v>46867.739303702416</v>
      </c>
      <c r="H35" s="28"/>
      <c r="I35" s="15">
        <v>43182.44756062331</v>
      </c>
      <c r="J35" s="15">
        <v>49794.832173367206</v>
      </c>
      <c r="K35" s="15">
        <v>55563.860331342163</v>
      </c>
      <c r="L35" s="15">
        <v>53953.863397219844</v>
      </c>
      <c r="M35" s="28"/>
      <c r="N35" s="15">
        <v>52300.77887916175</v>
      </c>
      <c r="O35" s="15">
        <v>57409.564819754829</v>
      </c>
      <c r="P35" s="15">
        <v>63195.685078081493</v>
      </c>
      <c r="Q35" s="15">
        <v>63552.700752712277</v>
      </c>
      <c r="R35" s="28"/>
      <c r="S35" s="15">
        <v>63480</v>
      </c>
      <c r="T35" s="15">
        <v>64127</v>
      </c>
      <c r="U35" s="15">
        <v>65434</v>
      </c>
      <c r="V35" s="15">
        <v>68509</v>
      </c>
    </row>
    <row r="36" spans="2:22">
      <c r="B36" s="89" t="s">
        <v>103</v>
      </c>
      <c r="C36" s="31"/>
      <c r="D36" s="66">
        <f>SUM(D26:D35)</f>
        <v>601770.99065588869</v>
      </c>
      <c r="E36" s="66">
        <f>SUM(E26:E35)</f>
        <v>614831.09648230905</v>
      </c>
      <c r="F36" s="180">
        <f>SUM(F26:F35)</f>
        <v>616953.90644720127</v>
      </c>
      <c r="G36" s="66">
        <f>SUM(G26:G35)</f>
        <v>611307.10203054873</v>
      </c>
      <c r="H36" s="31"/>
      <c r="I36" s="66">
        <f>SUM(I26:I35)</f>
        <v>599813.64665197849</v>
      </c>
      <c r="J36" s="66">
        <f>SUM(J26:J35)</f>
        <v>757280.09257975128</v>
      </c>
      <c r="K36" s="66">
        <f>SUM(K26:K35)</f>
        <v>976748.49433771893</v>
      </c>
      <c r="L36" s="66">
        <f>SUM(L26:L35)</f>
        <v>1012298.1220852563</v>
      </c>
      <c r="M36" s="31"/>
      <c r="N36" s="66">
        <f>SUM(N26:N35)</f>
        <v>1023179.6097241864</v>
      </c>
      <c r="O36" s="66">
        <f>SUM(O26:O35)</f>
        <v>926175.55924027832</v>
      </c>
      <c r="P36" s="66">
        <f>SUM(P26:P35)</f>
        <v>947411.45238303859</v>
      </c>
      <c r="Q36" s="66">
        <f>SUM(Q26:Q35)</f>
        <v>904394.82039144344</v>
      </c>
      <c r="R36" s="31"/>
      <c r="S36" s="66">
        <f>SUM(S26:S35)</f>
        <v>902334</v>
      </c>
      <c r="T36" s="66">
        <f>SUM(T26:T35)</f>
        <v>912319</v>
      </c>
      <c r="U36" s="66">
        <f>SUM(U26:U35)</f>
        <v>891426</v>
      </c>
      <c r="V36" s="66">
        <f>SUM(V26:V35)</f>
        <v>982709</v>
      </c>
    </row>
    <row r="37" spans="2:22">
      <c r="B37" s="86"/>
      <c r="D37" s="15"/>
      <c r="E37" s="15"/>
      <c r="F37" s="178"/>
      <c r="G37" s="15"/>
      <c r="I37" s="15"/>
      <c r="J37" s="15"/>
      <c r="K37" s="15"/>
      <c r="L37" s="15"/>
      <c r="N37" s="15"/>
      <c r="O37" s="15"/>
      <c r="P37" s="15"/>
      <c r="Q37" s="15"/>
      <c r="S37" s="15"/>
      <c r="T37" s="15"/>
      <c r="U37" s="15"/>
      <c r="V37" s="15"/>
    </row>
    <row r="38" spans="2:22" s="88" customFormat="1" ht="16.5" customHeight="1">
      <c r="B38" s="87" t="s">
        <v>107</v>
      </c>
      <c r="D38" s="78">
        <f>D23+D36</f>
        <v>1033657.8540740409</v>
      </c>
      <c r="E38" s="78">
        <f>E23+E36</f>
        <v>1081244.9846642362</v>
      </c>
      <c r="F38" s="182">
        <f>F23+F36</f>
        <v>1127549.6718936129</v>
      </c>
      <c r="G38" s="78">
        <f>G23+G36</f>
        <v>1178191.8289672751</v>
      </c>
      <c r="I38" s="78">
        <f>I23+I36</f>
        <v>1142126.517070316</v>
      </c>
      <c r="J38" s="78">
        <f>J23+J36</f>
        <v>1213423.9495092202</v>
      </c>
      <c r="K38" s="78">
        <f>K23+K36</f>
        <v>1423432.031040716</v>
      </c>
      <c r="L38" s="78">
        <f>L23+L36</f>
        <v>1514791.1707854748</v>
      </c>
      <c r="N38" s="78">
        <f>N23+N36</f>
        <v>1482196.0275276115</v>
      </c>
      <c r="O38" s="78">
        <f>O23+O36</f>
        <v>1467073.1848430666</v>
      </c>
      <c r="P38" s="78">
        <f>P23+P36</f>
        <v>1499248.4491900979</v>
      </c>
      <c r="Q38" s="78">
        <f>Q23+Q36</f>
        <v>1434074.2429036326</v>
      </c>
      <c r="S38" s="78">
        <f>S23+S36</f>
        <v>1497582</v>
      </c>
      <c r="T38" s="78">
        <f>T23+T36</f>
        <v>1448835</v>
      </c>
      <c r="U38" s="78">
        <f>U23+U36</f>
        <v>1409773</v>
      </c>
      <c r="V38" s="78">
        <f>V23+V36</f>
        <v>1547503</v>
      </c>
    </row>
    <row r="39" spans="2:22">
      <c r="B39" s="89"/>
      <c r="D39" s="77"/>
      <c r="E39" s="217"/>
      <c r="F39" s="177"/>
      <c r="G39" s="77"/>
      <c r="I39" s="77"/>
      <c r="J39" s="77"/>
      <c r="K39" s="77"/>
      <c r="L39" s="77"/>
      <c r="N39" s="77"/>
      <c r="O39" s="77"/>
      <c r="P39" s="77"/>
      <c r="Q39" s="77"/>
      <c r="S39" s="77"/>
      <c r="T39" s="77"/>
      <c r="U39" s="77"/>
      <c r="V39" s="77"/>
    </row>
    <row r="40" spans="2:22">
      <c r="B40" s="79" t="s">
        <v>100</v>
      </c>
      <c r="D40" s="15"/>
      <c r="E40" s="214"/>
      <c r="F40" s="178"/>
      <c r="G40" s="15"/>
      <c r="I40" s="15"/>
      <c r="J40" s="15"/>
      <c r="K40" s="15"/>
      <c r="L40" s="15"/>
      <c r="N40" s="15"/>
      <c r="O40" s="15"/>
      <c r="P40" s="15"/>
      <c r="Q40" s="15"/>
      <c r="S40" s="15"/>
      <c r="T40" s="15"/>
      <c r="U40" s="15"/>
      <c r="V40" s="15"/>
    </row>
    <row r="41" spans="2:22">
      <c r="B41" s="142" t="s">
        <v>87</v>
      </c>
      <c r="D41" s="15"/>
      <c r="E41" s="214"/>
      <c r="F41" s="178"/>
      <c r="G41" s="15"/>
      <c r="I41" s="15"/>
      <c r="J41" s="15"/>
      <c r="K41" s="15"/>
      <c r="L41" s="15"/>
      <c r="N41" s="15"/>
      <c r="O41" s="15"/>
      <c r="P41" s="15"/>
      <c r="Q41" s="15"/>
      <c r="S41" s="15"/>
      <c r="T41" s="15"/>
      <c r="U41" s="15"/>
      <c r="V41" s="15"/>
    </row>
    <row r="42" spans="2:22">
      <c r="B42" s="83" t="s">
        <v>275</v>
      </c>
      <c r="D42" s="15">
        <v>22919.239220625263</v>
      </c>
      <c r="E42" s="214">
        <v>24655.502844187344</v>
      </c>
      <c r="F42" s="178">
        <v>26074.809663136548</v>
      </c>
      <c r="G42" s="15">
        <v>27828.829365946203</v>
      </c>
      <c r="I42" s="15">
        <v>24009.104102625904</v>
      </c>
      <c r="J42" s="15">
        <v>22646.167395868539</v>
      </c>
      <c r="K42" s="15">
        <v>23279.584300612714</v>
      </c>
      <c r="L42" s="15">
        <v>25397.349384633639</v>
      </c>
      <c r="N42" s="15">
        <v>23895.195012012355</v>
      </c>
      <c r="O42" s="15">
        <v>19075.916421503665</v>
      </c>
      <c r="P42" s="15">
        <v>21362.61845386311</v>
      </c>
      <c r="Q42" s="15">
        <v>24970.837016674199</v>
      </c>
      <c r="S42" s="15">
        <v>24644</v>
      </c>
      <c r="T42" s="15">
        <v>22221</v>
      </c>
      <c r="U42" s="15">
        <v>24053</v>
      </c>
      <c r="V42" s="15">
        <v>29224</v>
      </c>
    </row>
    <row r="43" spans="2:22">
      <c r="B43" s="83" t="s">
        <v>131</v>
      </c>
      <c r="D43" s="15">
        <v>31463.538852605754</v>
      </c>
      <c r="E43" s="214">
        <v>30829.29757748613</v>
      </c>
      <c r="F43" s="178">
        <v>32683.15785652518</v>
      </c>
      <c r="G43" s="15">
        <v>36751.539116237618</v>
      </c>
      <c r="I43" s="15">
        <v>33718.604670886074</v>
      </c>
      <c r="J43" s="15">
        <v>33744.302503352075</v>
      </c>
      <c r="K43" s="15">
        <v>37903.129791374609</v>
      </c>
      <c r="L43" s="15">
        <v>41761.820095561277</v>
      </c>
      <c r="N43" s="15">
        <v>35815.732277384835</v>
      </c>
      <c r="O43" s="15">
        <v>33165.480576526417</v>
      </c>
      <c r="P43" s="15">
        <v>33327.263009260663</v>
      </c>
      <c r="Q43" s="15">
        <v>31179.623541506138</v>
      </c>
      <c r="S43" s="15">
        <v>32786</v>
      </c>
      <c r="T43" s="15">
        <v>35008</v>
      </c>
      <c r="U43" s="15">
        <v>34955</v>
      </c>
      <c r="V43" s="15">
        <v>33419</v>
      </c>
    </row>
    <row r="44" spans="2:22">
      <c r="B44" s="83" t="s">
        <v>99</v>
      </c>
      <c r="D44" s="15">
        <v>3202.7081648687677</v>
      </c>
      <c r="E44" s="214">
        <v>5561.4008227603972</v>
      </c>
      <c r="F44" s="178">
        <v>3632.3848693819018</v>
      </c>
      <c r="G44" s="15">
        <v>6041.9114763544758</v>
      </c>
      <c r="I44" s="15">
        <v>14883.788715955227</v>
      </c>
      <c r="J44" s="15">
        <v>18522.57705843552</v>
      </c>
      <c r="K44" s="15">
        <v>11312.720318697631</v>
      </c>
      <c r="L44" s="15">
        <v>7504.7037005172388</v>
      </c>
      <c r="N44" s="15">
        <v>6860.9258657473601</v>
      </c>
      <c r="O44" s="15">
        <v>8587.9819618559704</v>
      </c>
      <c r="P44" s="15">
        <v>6148.831938697077</v>
      </c>
      <c r="Q44" s="15">
        <v>3967.7621667419394</v>
      </c>
      <c r="S44" s="15">
        <v>9092</v>
      </c>
      <c r="T44" s="15">
        <v>8707</v>
      </c>
      <c r="U44" s="15">
        <v>10515</v>
      </c>
      <c r="V44" s="15">
        <v>5772</v>
      </c>
    </row>
    <row r="45" spans="2:22">
      <c r="B45" s="83" t="s">
        <v>88</v>
      </c>
      <c r="D45" s="15">
        <v>55689.841824650786</v>
      </c>
      <c r="E45" s="214">
        <v>72019.325580853416</v>
      </c>
      <c r="F45" s="178">
        <v>84036.396646324356</v>
      </c>
      <c r="G45" s="15">
        <v>105767.96745742831</v>
      </c>
      <c r="I45" s="15">
        <v>67389.683641617739</v>
      </c>
      <c r="J45" s="15">
        <v>81149.024865975705</v>
      </c>
      <c r="K45" s="15">
        <v>93412.632297092365</v>
      </c>
      <c r="L45" s="15">
        <v>107880.9436352199</v>
      </c>
      <c r="N45" s="15">
        <v>76187.177769216592</v>
      </c>
      <c r="O45" s="15">
        <v>86653.648008570686</v>
      </c>
      <c r="P45" s="15">
        <v>94899.998058618774</v>
      </c>
      <c r="Q45" s="15">
        <v>105352.19971488394</v>
      </c>
      <c r="S45" s="15">
        <v>71935</v>
      </c>
      <c r="T45" s="15">
        <v>87288</v>
      </c>
      <c r="U45" s="15">
        <v>91996</v>
      </c>
      <c r="V45" s="15">
        <v>108221</v>
      </c>
    </row>
    <row r="46" spans="2:22" ht="12.75" customHeight="1">
      <c r="B46" s="80" t="s">
        <v>276</v>
      </c>
      <c r="D46" s="15">
        <v>0</v>
      </c>
      <c r="E46" s="214">
        <v>0</v>
      </c>
      <c r="F46" s="178">
        <v>0</v>
      </c>
      <c r="G46" s="15">
        <v>0</v>
      </c>
      <c r="I46" s="15">
        <v>31697.3500043686</v>
      </c>
      <c r="J46" s="15">
        <v>0</v>
      </c>
      <c r="K46" s="15">
        <v>0</v>
      </c>
      <c r="L46" s="15">
        <v>0</v>
      </c>
      <c r="N46" s="15">
        <v>40164.800004266064</v>
      </c>
      <c r="O46" s="15">
        <v>9759.5999999999713</v>
      </c>
      <c r="P46" s="15">
        <v>29609.583896650114</v>
      </c>
      <c r="Q46" s="15">
        <v>40000</v>
      </c>
      <c r="S46" s="15">
        <v>73000</v>
      </c>
      <c r="T46" s="15">
        <v>38000</v>
      </c>
      <c r="U46" s="15">
        <v>0</v>
      </c>
      <c r="V46" s="15">
        <v>15000</v>
      </c>
    </row>
    <row r="47" spans="2:22">
      <c r="B47" s="80" t="s">
        <v>301</v>
      </c>
      <c r="D47" s="15">
        <v>16766.1715</v>
      </c>
      <c r="E47" s="214">
        <v>8383.2089699999997</v>
      </c>
      <c r="F47" s="178">
        <v>8392.6072700000004</v>
      </c>
      <c r="G47" s="15">
        <v>0</v>
      </c>
      <c r="I47" s="15">
        <v>0</v>
      </c>
      <c r="J47" s="15">
        <v>15835.78247</v>
      </c>
      <c r="K47" s="15">
        <v>35712.808465757</v>
      </c>
      <c r="L47" s="15">
        <v>36117.927283234996</v>
      </c>
      <c r="N47" s="15">
        <v>36747.092187086004</v>
      </c>
      <c r="O47" s="15">
        <v>35934.111311789005</v>
      </c>
      <c r="P47" s="15">
        <v>36828.516621586001</v>
      </c>
      <c r="Q47" s="15">
        <v>36674.886769124998</v>
      </c>
      <c r="S47" s="15">
        <v>56587</v>
      </c>
      <c r="T47" s="15">
        <v>57819</v>
      </c>
      <c r="U47" s="15">
        <v>56427</v>
      </c>
      <c r="V47" s="15">
        <v>68680</v>
      </c>
    </row>
    <row r="48" spans="2:22">
      <c r="B48" s="81" t="s">
        <v>157</v>
      </c>
      <c r="D48" s="15">
        <v>13855.478498106013</v>
      </c>
      <c r="E48" s="214">
        <v>13771.684966398918</v>
      </c>
      <c r="F48" s="178">
        <v>13037.221202591612</v>
      </c>
      <c r="G48" s="15">
        <v>13722.545889409999</v>
      </c>
      <c r="I48" s="15">
        <v>15773.280523686966</v>
      </c>
      <c r="J48" s="15">
        <v>13596.720190071515</v>
      </c>
      <c r="K48" s="15">
        <v>13271.546142944355</v>
      </c>
      <c r="L48" s="15">
        <v>15704.812314174425</v>
      </c>
      <c r="N48" s="15">
        <v>17786.568976774135</v>
      </c>
      <c r="O48" s="15">
        <v>15874.503834509953</v>
      </c>
      <c r="P48" s="15">
        <v>14396.852557582837</v>
      </c>
      <c r="Q48" s="15">
        <v>12902.186144158963</v>
      </c>
      <c r="S48" s="15">
        <v>17480</v>
      </c>
      <c r="T48" s="15">
        <v>15131</v>
      </c>
      <c r="U48" s="15">
        <v>17254</v>
      </c>
      <c r="V48" s="15">
        <v>15824</v>
      </c>
    </row>
    <row r="49" spans="2:23">
      <c r="B49" s="81" t="s">
        <v>294</v>
      </c>
      <c r="D49" s="15">
        <v>3321.4657915789062</v>
      </c>
      <c r="E49" s="214">
        <v>1798.1199286956014</v>
      </c>
      <c r="F49" s="178">
        <v>2359.7604703042766</v>
      </c>
      <c r="G49" s="15">
        <v>2279.4584718120855</v>
      </c>
      <c r="I49" s="15">
        <v>3658.1110587897942</v>
      </c>
      <c r="J49" s="15">
        <v>3364.6678539538757</v>
      </c>
      <c r="K49" s="15">
        <v>5745.3343546106744</v>
      </c>
      <c r="L49" s="15">
        <v>2178.1987445232207</v>
      </c>
      <c r="N49" s="15">
        <v>12179.275195643677</v>
      </c>
      <c r="O49" s="15">
        <v>11241.115702415153</v>
      </c>
      <c r="P49" s="15">
        <v>12044.913546716658</v>
      </c>
      <c r="Q49" s="15">
        <v>8301.8227980936317</v>
      </c>
      <c r="S49" s="15">
        <v>14065</v>
      </c>
      <c r="T49" s="15">
        <v>6655</v>
      </c>
      <c r="U49" s="15">
        <v>6024</v>
      </c>
      <c r="V49" s="15">
        <v>4619</v>
      </c>
    </row>
    <row r="50" spans="2:23">
      <c r="B50" s="81" t="s">
        <v>277</v>
      </c>
      <c r="D50" s="15">
        <v>0</v>
      </c>
      <c r="E50" s="214">
        <v>3.5342611372470856E-6</v>
      </c>
      <c r="F50" s="178">
        <v>1.1657923460006714E-7</v>
      </c>
      <c r="G50" s="15">
        <v>1.4513321220874786E-6</v>
      </c>
      <c r="I50" s="15">
        <v>0</v>
      </c>
      <c r="J50" s="15">
        <v>-278.89297765443473</v>
      </c>
      <c r="K50" s="15">
        <v>-1.3561993837356568E-6</v>
      </c>
      <c r="L50" s="15">
        <v>26434.905935252729</v>
      </c>
      <c r="N50" s="15">
        <v>28486.566363090198</v>
      </c>
      <c r="O50" s="15">
        <v>26347.147352211661</v>
      </c>
      <c r="P50" s="15">
        <v>27917.556191380187</v>
      </c>
      <c r="Q50" s="15">
        <v>28826.052893785771</v>
      </c>
      <c r="S50" s="15">
        <v>28264</v>
      </c>
      <c r="T50" s="52">
        <v>28564</v>
      </c>
      <c r="U50" s="15">
        <v>28786</v>
      </c>
      <c r="V50" s="15">
        <v>28139</v>
      </c>
    </row>
    <row r="51" spans="2:23">
      <c r="B51" s="81" t="s">
        <v>76</v>
      </c>
      <c r="D51" s="15">
        <v>15017.303709274305</v>
      </c>
      <c r="E51" s="214">
        <v>10812.953389282655</v>
      </c>
      <c r="F51" s="178">
        <v>8796.9146775150839</v>
      </c>
      <c r="G51" s="15">
        <v>11352.024691878762</v>
      </c>
      <c r="I51" s="15">
        <v>12890.357901026531</v>
      </c>
      <c r="J51" s="15">
        <v>25496.140605471304</v>
      </c>
      <c r="K51" s="15">
        <v>27703.607773566499</v>
      </c>
      <c r="L51" s="15">
        <v>40661.870401617023</v>
      </c>
      <c r="N51" s="15">
        <v>49360.468908654853</v>
      </c>
      <c r="O51" s="15">
        <v>27331.738510770119</v>
      </c>
      <c r="P51" s="15">
        <v>26571.688076614751</v>
      </c>
      <c r="Q51" s="15">
        <v>19851.914635647099</v>
      </c>
      <c r="S51" s="15">
        <v>43310</v>
      </c>
      <c r="T51" s="52">
        <v>32464</v>
      </c>
      <c r="U51" s="15">
        <v>15742</v>
      </c>
      <c r="V51" s="15">
        <v>12054</v>
      </c>
    </row>
    <row r="52" spans="2:23">
      <c r="B52" s="84"/>
      <c r="D52" s="15"/>
      <c r="E52" s="214"/>
      <c r="F52" s="178"/>
      <c r="G52" s="15"/>
      <c r="I52" s="15"/>
      <c r="J52" s="15"/>
      <c r="K52" s="15"/>
      <c r="L52" s="15"/>
      <c r="N52" s="15"/>
      <c r="O52" s="15"/>
      <c r="P52" s="15"/>
      <c r="Q52" s="15"/>
      <c r="S52" s="15"/>
      <c r="T52" s="15"/>
      <c r="U52" s="15"/>
      <c r="V52" s="15"/>
    </row>
    <row r="53" spans="2:23">
      <c r="B53" s="85" t="s">
        <v>7</v>
      </c>
      <c r="D53" s="66">
        <f>SUM(D42:D52)</f>
        <v>162235.74756170978</v>
      </c>
      <c r="E53" s="66">
        <f>SUM(E42:E52)</f>
        <v>167831.49408319875</v>
      </c>
      <c r="F53" s="180">
        <f t="shared" ref="F53:G53" si="0">SUM(F42:F52)</f>
        <v>179013.25265589554</v>
      </c>
      <c r="G53" s="66">
        <f t="shared" si="0"/>
        <v>203744.27647051876</v>
      </c>
      <c r="I53" s="66">
        <f>SUM(I42:I52)</f>
        <v>204020.28061895684</v>
      </c>
      <c r="J53" s="66">
        <f t="shared" ref="J53:N53" si="1">SUM(J42:J52)</f>
        <v>214076.48996547409</v>
      </c>
      <c r="K53" s="66">
        <f t="shared" si="1"/>
        <v>248341.36344329966</v>
      </c>
      <c r="L53" s="66">
        <f t="shared" si="1"/>
        <v>303642.53149473446</v>
      </c>
      <c r="N53" s="66">
        <f t="shared" si="1"/>
        <v>327483.80255987612</v>
      </c>
      <c r="O53" s="66">
        <f t="shared" ref="O53" si="2">SUM(O42:O52)</f>
        <v>273971.24368015263</v>
      </c>
      <c r="P53" s="66">
        <f t="shared" ref="P53" si="3">SUM(P42:P52)</f>
        <v>303107.82235097018</v>
      </c>
      <c r="Q53" s="66">
        <f t="shared" ref="Q53" si="4">SUM(Q42:Q52)</f>
        <v>312027.28568061668</v>
      </c>
      <c r="S53" s="66">
        <f t="shared" ref="S53" si="5">SUM(S42:S52)</f>
        <v>371163</v>
      </c>
      <c r="T53" s="66">
        <f>SUM(T42:T52)</f>
        <v>331857</v>
      </c>
      <c r="U53" s="66">
        <f t="shared" ref="U53:V53" si="6">SUM(U42:U52)</f>
        <v>285752</v>
      </c>
      <c r="V53" s="66">
        <f t="shared" si="6"/>
        <v>320952</v>
      </c>
    </row>
    <row r="54" spans="2:23">
      <c r="B54" s="35"/>
      <c r="D54" s="15"/>
      <c r="E54" s="214"/>
      <c r="F54" s="178"/>
      <c r="G54" s="15"/>
      <c r="I54" s="15"/>
      <c r="J54" s="15"/>
      <c r="K54" s="15"/>
      <c r="L54" s="15"/>
      <c r="N54" s="15"/>
      <c r="O54" s="15"/>
      <c r="P54" s="15"/>
      <c r="Q54" s="15"/>
      <c r="S54" s="15"/>
      <c r="T54" s="15"/>
      <c r="U54" s="15"/>
      <c r="V54" s="15"/>
    </row>
    <row r="55" spans="2:23">
      <c r="B55" s="142" t="s">
        <v>104</v>
      </c>
      <c r="D55" s="15"/>
      <c r="E55" s="214"/>
      <c r="F55" s="178"/>
      <c r="G55" s="15"/>
      <c r="I55" s="15"/>
      <c r="J55" s="15"/>
      <c r="K55" s="15"/>
      <c r="L55" s="15"/>
      <c r="N55" s="15"/>
      <c r="O55" s="15"/>
      <c r="P55" s="15"/>
      <c r="Q55" s="15"/>
      <c r="S55" s="15"/>
      <c r="T55" s="15"/>
      <c r="U55" s="15"/>
      <c r="V55" s="15"/>
    </row>
    <row r="56" spans="2:23">
      <c r="B56" s="35" t="s">
        <v>99</v>
      </c>
      <c r="D56" s="15">
        <v>1760.2016370490192</v>
      </c>
      <c r="E56" s="214">
        <v>1557.9204591209286</v>
      </c>
      <c r="F56" s="178">
        <v>575.95548724639673</v>
      </c>
      <c r="G56" s="15">
        <v>831.37677404219664</v>
      </c>
      <c r="I56" s="15">
        <v>1807.8365230434249</v>
      </c>
      <c r="J56" s="15">
        <v>2717.4888073337675</v>
      </c>
      <c r="K56" s="15">
        <v>2858.8625833816991</v>
      </c>
      <c r="L56" s="15">
        <v>2412.5347089141956</v>
      </c>
      <c r="N56" s="15">
        <v>1143.7554957462492</v>
      </c>
      <c r="O56" s="15">
        <v>499.43595237869107</v>
      </c>
      <c r="P56" s="15">
        <v>1661.574795067309</v>
      </c>
      <c r="Q56" s="15">
        <v>558.04587318334472</v>
      </c>
      <c r="S56" s="15">
        <v>1549</v>
      </c>
      <c r="T56" s="15">
        <v>2937</v>
      </c>
      <c r="U56" s="15">
        <v>2551</v>
      </c>
      <c r="V56" s="15">
        <v>1054</v>
      </c>
    </row>
    <row r="57" spans="2:23">
      <c r="B57" s="35" t="s">
        <v>278</v>
      </c>
      <c r="D57" s="15">
        <v>20299.165367733363</v>
      </c>
      <c r="E57" s="214">
        <v>20387.207930652639</v>
      </c>
      <c r="F57" s="178">
        <v>18768.401457729309</v>
      </c>
      <c r="G57" s="15">
        <v>16238.01604895717</v>
      </c>
      <c r="I57" s="15">
        <v>15783.600329355191</v>
      </c>
      <c r="J57" s="15">
        <v>17556.484686918404</v>
      </c>
      <c r="K57" s="15">
        <v>19130.799308009198</v>
      </c>
      <c r="L57" s="15">
        <v>19504.162008226882</v>
      </c>
      <c r="N57" s="15">
        <v>21027.367949989599</v>
      </c>
      <c r="O57" s="15">
        <v>21316.541675937613</v>
      </c>
      <c r="P57" s="15">
        <v>22223.608719795706</v>
      </c>
      <c r="Q57" s="15">
        <v>24641.922526020393</v>
      </c>
      <c r="S57" s="15">
        <v>24691</v>
      </c>
      <c r="T57" s="15">
        <v>23995</v>
      </c>
      <c r="U57" s="15">
        <v>24194</v>
      </c>
      <c r="V57" s="15">
        <v>24807</v>
      </c>
    </row>
    <row r="58" spans="2:23">
      <c r="B58" s="35" t="s">
        <v>279</v>
      </c>
      <c r="D58" s="15">
        <v>4.7087296843528748E-6</v>
      </c>
      <c r="E58" s="214">
        <v>4.7150775790214537E-6</v>
      </c>
      <c r="F58" s="178">
        <v>4.7084167599678038E-6</v>
      </c>
      <c r="G58" s="15">
        <v>4.6178698539733883E-6</v>
      </c>
      <c r="I58" s="15">
        <v>0</v>
      </c>
      <c r="J58" s="15">
        <v>63698.252444275335</v>
      </c>
      <c r="K58" s="15">
        <v>143650.23770158691</v>
      </c>
      <c r="L58" s="15">
        <v>137287.76648673773</v>
      </c>
      <c r="N58" s="15">
        <v>129274.1420814876</v>
      </c>
      <c r="O58" s="15">
        <v>118415.39004819011</v>
      </c>
      <c r="P58" s="15">
        <v>110995.12863324561</v>
      </c>
      <c r="Q58" s="15">
        <v>102529.44377965343</v>
      </c>
      <c r="S58" s="15">
        <v>171912</v>
      </c>
      <c r="T58" s="15">
        <v>167018</v>
      </c>
      <c r="U58" s="15">
        <v>143148</v>
      </c>
      <c r="V58" s="15">
        <v>159788</v>
      </c>
    </row>
    <row r="59" spans="2:23">
      <c r="B59" s="35" t="s">
        <v>157</v>
      </c>
      <c r="D59" s="15">
        <v>14858.128402959199</v>
      </c>
      <c r="E59" s="214">
        <v>13204.354944753708</v>
      </c>
      <c r="F59" s="178">
        <v>13327.734893752835</v>
      </c>
      <c r="G59" s="15">
        <v>13314.440240199496</v>
      </c>
      <c r="I59" s="15">
        <v>11348.453654551358</v>
      </c>
      <c r="J59" s="15">
        <v>9388.8972644904752</v>
      </c>
      <c r="K59" s="15">
        <v>8989.9908932842918</v>
      </c>
      <c r="L59" s="15">
        <v>9748.3137191373826</v>
      </c>
      <c r="N59" s="15">
        <v>11355.781487920258</v>
      </c>
      <c r="O59" s="15">
        <v>11093.366303818017</v>
      </c>
      <c r="P59" s="15">
        <v>12429.111498073675</v>
      </c>
      <c r="Q59" s="15">
        <v>12625.314261422138</v>
      </c>
      <c r="S59" s="15">
        <v>12694</v>
      </c>
      <c r="T59" s="15">
        <v>12946</v>
      </c>
      <c r="U59" s="15">
        <v>19448.2</v>
      </c>
      <c r="V59" s="15">
        <v>18819</v>
      </c>
    </row>
    <row r="60" spans="2:23">
      <c r="B60" s="35" t="s">
        <v>348</v>
      </c>
      <c r="D60" s="15">
        <v>210.85499618054624</v>
      </c>
      <c r="E60" s="214">
        <v>210.89840696618612</v>
      </c>
      <c r="F60" s="178">
        <v>210.85282870720374</v>
      </c>
      <c r="G60" s="15">
        <v>78.066201863310766</v>
      </c>
      <c r="I60" s="15">
        <v>76.793677106904326</v>
      </c>
      <c r="J60" s="15">
        <v>7400.2929680473953</v>
      </c>
      <c r="K60" s="15">
        <v>26906.314940034223</v>
      </c>
      <c r="L60" s="15">
        <v>20843.695969472006</v>
      </c>
      <c r="N60" s="15">
        <v>10304.785575572578</v>
      </c>
      <c r="O60" s="15">
        <v>10167.352487594069</v>
      </c>
      <c r="P60" s="15">
        <v>12698.466011236313</v>
      </c>
      <c r="Q60" s="15">
        <v>13897.314503285723</v>
      </c>
      <c r="S60" s="15">
        <v>118</v>
      </c>
      <c r="T60" s="15">
        <v>74</v>
      </c>
      <c r="U60" s="15">
        <v>74.3</v>
      </c>
      <c r="V60" s="15">
        <v>74</v>
      </c>
    </row>
    <row r="61" spans="2:23">
      <c r="B61" s="35" t="s">
        <v>280</v>
      </c>
      <c r="D61" s="15">
        <v>174530.59577737143</v>
      </c>
      <c r="E61" s="214">
        <v>181517.79180483703</v>
      </c>
      <c r="F61" s="178">
        <v>175481.1704173905</v>
      </c>
      <c r="G61" s="15">
        <v>166611.5594128485</v>
      </c>
      <c r="I61" s="15">
        <v>181445.98518958362</v>
      </c>
      <c r="J61" s="15">
        <v>177475.7954458553</v>
      </c>
      <c r="K61" s="15">
        <v>184249.38571974379</v>
      </c>
      <c r="L61" s="15">
        <v>171968.66700117994</v>
      </c>
      <c r="N61" s="15">
        <v>169314.43599750358</v>
      </c>
      <c r="O61" s="15">
        <v>164024.25978158673</v>
      </c>
      <c r="P61" s="15">
        <v>169254.34399837465</v>
      </c>
      <c r="Q61" s="15">
        <v>161053.57929350159</v>
      </c>
      <c r="S61" s="15">
        <v>159084</v>
      </c>
      <c r="T61" s="15">
        <v>155178</v>
      </c>
      <c r="U61" s="15">
        <v>153115.20000000001</v>
      </c>
      <c r="V61" s="15">
        <v>166318</v>
      </c>
    </row>
    <row r="62" spans="2:23">
      <c r="B62" s="35" t="s">
        <v>77</v>
      </c>
      <c r="D62" s="15">
        <v>10132.605</v>
      </c>
      <c r="E62" s="214">
        <v>9971.6029999999992</v>
      </c>
      <c r="F62" s="178">
        <v>9905.7250000000004</v>
      </c>
      <c r="G62" s="15">
        <v>9289.107</v>
      </c>
      <c r="I62" s="15">
        <v>9194.3739999999998</v>
      </c>
      <c r="J62" s="15">
        <v>21552.002</v>
      </c>
      <c r="K62" s="15">
        <v>30053.797999999999</v>
      </c>
      <c r="L62" s="15">
        <v>37325.663999999997</v>
      </c>
      <c r="N62" s="15">
        <v>36344.324000000001</v>
      </c>
      <c r="O62" s="15">
        <v>34402.142999999996</v>
      </c>
      <c r="P62" s="15">
        <v>25600.819</v>
      </c>
      <c r="Q62" s="15">
        <v>19432.125</v>
      </c>
      <c r="S62" s="15">
        <v>19470</v>
      </c>
      <c r="T62" s="15">
        <v>17504</v>
      </c>
      <c r="U62" s="15">
        <v>18378</v>
      </c>
      <c r="V62" s="15">
        <v>17967</v>
      </c>
      <c r="W62" s="311"/>
    </row>
    <row r="63" spans="2:23">
      <c r="B63" s="36"/>
      <c r="D63" s="60"/>
      <c r="E63" s="216"/>
      <c r="F63" s="181"/>
      <c r="G63" s="60"/>
      <c r="I63" s="60"/>
      <c r="J63" s="60"/>
      <c r="K63" s="60"/>
      <c r="L63" s="60"/>
      <c r="N63" s="60"/>
      <c r="O63" s="60"/>
      <c r="P63" s="60"/>
      <c r="Q63" s="60"/>
      <c r="S63" s="60"/>
      <c r="T63" s="60"/>
      <c r="U63" s="60"/>
      <c r="V63" s="60"/>
    </row>
    <row r="64" spans="2:23">
      <c r="B64" s="89" t="s">
        <v>106</v>
      </c>
      <c r="D64" s="77">
        <f t="shared" ref="D64:E64" si="7">SUM(D56:D63)</f>
        <v>221791.5511860023</v>
      </c>
      <c r="E64" s="77">
        <f t="shared" si="7"/>
        <v>226849.77655104559</v>
      </c>
      <c r="F64" s="177">
        <f t="shared" ref="F64:G64" si="8">SUM(F56:F63)</f>
        <v>218269.84008953467</v>
      </c>
      <c r="G64" s="77">
        <f t="shared" si="8"/>
        <v>206362.56568252851</v>
      </c>
      <c r="I64" s="77">
        <f t="shared" ref="I64" si="9">SUM(I56:I63)</f>
        <v>219657.04337364051</v>
      </c>
      <c r="J64" s="77">
        <f t="shared" ref="J64:L64" si="10">SUM(J56:J63)</f>
        <v>299789.21361692064</v>
      </c>
      <c r="K64" s="77">
        <f t="shared" si="10"/>
        <v>415839.38914604014</v>
      </c>
      <c r="L64" s="77">
        <f t="shared" si="10"/>
        <v>399090.80389366811</v>
      </c>
      <c r="N64" s="77">
        <f t="shared" ref="N64:Q64" si="11">SUM(N56:N63)</f>
        <v>378764.59258821991</v>
      </c>
      <c r="O64" s="77">
        <f t="shared" si="11"/>
        <v>359918.48924950516</v>
      </c>
      <c r="P64" s="77">
        <f t="shared" si="11"/>
        <v>354863.05265579326</v>
      </c>
      <c r="Q64" s="77">
        <f t="shared" si="11"/>
        <v>334737.74523706664</v>
      </c>
      <c r="S64" s="77">
        <f t="shared" ref="S64" si="12">SUM(S56:S63)</f>
        <v>389518</v>
      </c>
      <c r="T64" s="77">
        <f>SUM(T56:T63)</f>
        <v>379652</v>
      </c>
      <c r="U64" s="77">
        <f t="shared" ref="U64:V64" si="13">SUM(U56:U63)</f>
        <v>360908.7</v>
      </c>
      <c r="V64" s="77">
        <f t="shared" si="13"/>
        <v>388827</v>
      </c>
    </row>
    <row r="65" spans="2:22">
      <c r="B65" s="86"/>
      <c r="D65" s="33"/>
      <c r="E65" s="33"/>
      <c r="F65" s="179"/>
      <c r="G65" s="33"/>
      <c r="I65" s="33"/>
      <c r="J65" s="33"/>
      <c r="K65" s="33"/>
      <c r="L65" s="33"/>
      <c r="N65" s="33"/>
      <c r="O65" s="33"/>
      <c r="P65" s="33"/>
      <c r="Q65" s="33"/>
      <c r="S65" s="33"/>
      <c r="T65" s="33"/>
      <c r="U65" s="33"/>
      <c r="V65" s="33"/>
    </row>
    <row r="66" spans="2:22">
      <c r="B66" s="126" t="s">
        <v>108</v>
      </c>
      <c r="D66" s="125">
        <f t="shared" ref="D66:E66" si="14">D53+D64</f>
        <v>384027.29874771205</v>
      </c>
      <c r="E66" s="125">
        <f t="shared" si="14"/>
        <v>394681.27063424431</v>
      </c>
      <c r="F66" s="183">
        <f t="shared" ref="F66:G66" si="15">F53+F64</f>
        <v>397283.09274543019</v>
      </c>
      <c r="G66" s="125">
        <f t="shared" si="15"/>
        <v>410106.84215304727</v>
      </c>
      <c r="I66" s="125">
        <f t="shared" ref="I66" si="16">I53+I64</f>
        <v>423677.32399259735</v>
      </c>
      <c r="J66" s="125">
        <f t="shared" ref="J66:L66" si="17">J53+J64</f>
        <v>513865.70358239475</v>
      </c>
      <c r="K66" s="125">
        <f t="shared" si="17"/>
        <v>664180.75258933986</v>
      </c>
      <c r="L66" s="125">
        <f t="shared" si="17"/>
        <v>702733.33538840257</v>
      </c>
      <c r="N66" s="125">
        <f t="shared" ref="N66:Q66" si="18">N53+N64</f>
        <v>706248.39514809602</v>
      </c>
      <c r="O66" s="125">
        <f t="shared" si="18"/>
        <v>633889.7329296578</v>
      </c>
      <c r="P66" s="125">
        <f t="shared" si="18"/>
        <v>657970.8750067635</v>
      </c>
      <c r="Q66" s="125">
        <f t="shared" si="18"/>
        <v>646765.03091768338</v>
      </c>
      <c r="S66" s="125">
        <f t="shared" ref="S66" si="19">S53+S64</f>
        <v>760681</v>
      </c>
      <c r="T66" s="125">
        <f t="shared" ref="T66:V66" si="20">T53+T64</f>
        <v>711509</v>
      </c>
      <c r="U66" s="125">
        <f t="shared" si="20"/>
        <v>646660.69999999995</v>
      </c>
      <c r="V66" s="125">
        <f t="shared" si="20"/>
        <v>709779</v>
      </c>
    </row>
    <row r="67" spans="2:22">
      <c r="B67" s="89"/>
      <c r="D67" s="77"/>
      <c r="E67" s="217"/>
      <c r="F67" s="177"/>
      <c r="G67" s="77"/>
      <c r="I67" s="77"/>
      <c r="J67" s="77"/>
      <c r="K67" s="77"/>
      <c r="L67" s="77"/>
      <c r="N67" s="77"/>
      <c r="O67" s="77"/>
      <c r="P67" s="77"/>
      <c r="Q67" s="77"/>
      <c r="S67" s="77"/>
      <c r="T67" s="77"/>
      <c r="U67" s="77"/>
      <c r="V67" s="77"/>
    </row>
    <row r="68" spans="2:22">
      <c r="B68" s="142" t="s">
        <v>349</v>
      </c>
      <c r="D68" s="15"/>
      <c r="E68" s="214"/>
      <c r="F68" s="178"/>
      <c r="G68" s="15"/>
      <c r="I68" s="15"/>
      <c r="J68" s="15"/>
      <c r="K68" s="15"/>
      <c r="L68" s="15"/>
      <c r="N68" s="15"/>
      <c r="O68" s="15"/>
      <c r="P68" s="15"/>
      <c r="Q68" s="15"/>
      <c r="S68" s="15"/>
      <c r="T68" s="15"/>
      <c r="U68" s="15"/>
      <c r="V68" s="15"/>
    </row>
    <row r="69" spans="2:22">
      <c r="B69" s="35" t="s">
        <v>105</v>
      </c>
      <c r="D69" s="15">
        <v>8021.3243171560762</v>
      </c>
      <c r="E69" s="214">
        <v>7738.2447871561053</v>
      </c>
      <c r="F69" s="178">
        <v>7747.6620671560768</v>
      </c>
      <c r="G69" s="15">
        <v>7751.4696371560094</v>
      </c>
      <c r="I69" s="15">
        <v>7757.3837471561428</v>
      </c>
      <c r="J69" s="15">
        <v>7782.7554871561524</v>
      </c>
      <c r="K69" s="15">
        <v>7663.2734071559908</v>
      </c>
      <c r="L69" s="15">
        <v>7690.3343371561768</v>
      </c>
      <c r="N69" s="15">
        <v>7562.4775071561335</v>
      </c>
      <c r="O69" s="15">
        <v>7582.6511171561478</v>
      </c>
      <c r="P69" s="15">
        <v>7619.3477171561717</v>
      </c>
      <c r="Q69" s="15">
        <v>7348.9916371561285</v>
      </c>
      <c r="S69" s="15">
        <v>7366</v>
      </c>
      <c r="T69" s="15">
        <v>7412</v>
      </c>
      <c r="U69" s="15">
        <v>7420</v>
      </c>
      <c r="V69" s="15">
        <v>7440</v>
      </c>
    </row>
    <row r="70" spans="2:22">
      <c r="B70" s="35" t="s">
        <v>330</v>
      </c>
      <c r="D70" s="15">
        <v>-163600.81432</v>
      </c>
      <c r="E70" s="214">
        <v>-3.2000000000000003E-4</v>
      </c>
      <c r="F70" s="178">
        <v>-3.2000000000000003E-4</v>
      </c>
      <c r="G70" s="15">
        <v>-3.2000000000000003E-4</v>
      </c>
      <c r="I70" s="15">
        <v>-53755.85585</v>
      </c>
      <c r="J70" s="15">
        <v>-81631.329939999996</v>
      </c>
      <c r="K70" s="15">
        <v>0</v>
      </c>
      <c r="L70" s="15">
        <v>5.9999999999999995E-5</v>
      </c>
      <c r="N70" s="15">
        <v>0</v>
      </c>
      <c r="O70" s="15">
        <v>0</v>
      </c>
      <c r="P70" s="15">
        <v>-58131.121399999996</v>
      </c>
      <c r="Q70" s="15">
        <v>0</v>
      </c>
      <c r="S70" s="15">
        <v>-84228</v>
      </c>
      <c r="T70" s="15">
        <v>-149679</v>
      </c>
      <c r="U70" s="15">
        <v>-149679</v>
      </c>
      <c r="V70" s="15">
        <v>-149679</v>
      </c>
    </row>
    <row r="71" spans="2:22">
      <c r="B71" s="83" t="s">
        <v>281</v>
      </c>
      <c r="D71" s="15">
        <v>234729.10466595978</v>
      </c>
      <c r="E71" s="214">
        <v>82820.158674621664</v>
      </c>
      <c r="F71" s="178">
        <v>92544.62771900704</v>
      </c>
      <c r="G71" s="15">
        <v>102362.5432513483</v>
      </c>
      <c r="I71" s="15">
        <v>116050.07458569409</v>
      </c>
      <c r="J71" s="15">
        <v>128557.44595122342</v>
      </c>
      <c r="K71" s="15">
        <v>58685.532589042188</v>
      </c>
      <c r="L71" s="15">
        <v>70437.08857224902</v>
      </c>
      <c r="N71" s="15">
        <v>1103.7214671579507</v>
      </c>
      <c r="O71" s="15">
        <v>14457.107351324148</v>
      </c>
      <c r="P71" s="15">
        <v>27558.900745488114</v>
      </c>
      <c r="Q71" s="15">
        <v>4.2840838432312011E-11</v>
      </c>
      <c r="S71" s="15">
        <v>11138</v>
      </c>
      <c r="T71" s="15">
        <v>19418</v>
      </c>
      <c r="U71" s="15">
        <v>28028</v>
      </c>
      <c r="V71" s="15">
        <v>37451</v>
      </c>
    </row>
    <row r="72" spans="2:22">
      <c r="B72" s="83" t="s">
        <v>89</v>
      </c>
      <c r="D72" s="15">
        <v>740808.00329678576</v>
      </c>
      <c r="E72" s="214">
        <v>772038.10684005334</v>
      </c>
      <c r="F72" s="178">
        <v>806090.06371944165</v>
      </c>
      <c r="G72" s="15">
        <v>844968.6773525133</v>
      </c>
      <c r="I72" s="15">
        <v>877324.8121761505</v>
      </c>
      <c r="J72" s="15">
        <v>910236.58273645956</v>
      </c>
      <c r="K72" s="15">
        <v>948557.8952779558</v>
      </c>
      <c r="L72" s="15">
        <v>979284.11112841405</v>
      </c>
      <c r="N72" s="15">
        <v>1011309.2428701062</v>
      </c>
      <c r="O72" s="15">
        <v>1070919.3384911728</v>
      </c>
      <c r="P72" s="15">
        <v>1112838.1857298783</v>
      </c>
      <c r="Q72" s="15">
        <v>1034390.1551969836</v>
      </c>
      <c r="S72" s="15">
        <v>1065500</v>
      </c>
      <c r="T72" s="15">
        <v>1107486</v>
      </c>
      <c r="U72" s="15">
        <v>1156213</v>
      </c>
      <c r="V72" s="15">
        <v>1207964</v>
      </c>
    </row>
    <row r="73" spans="2:22">
      <c r="B73" s="83" t="s">
        <v>350</v>
      </c>
      <c r="D73" s="15">
        <v>0</v>
      </c>
      <c r="E73" s="214">
        <v>975.16348367609987</v>
      </c>
      <c r="F73" s="178">
        <v>1853.9845821936228</v>
      </c>
      <c r="G73" s="15">
        <v>2655.7348669649191</v>
      </c>
      <c r="I73" s="15">
        <v>3782.9465909902933</v>
      </c>
      <c r="J73" s="15">
        <v>4564.0170460844065</v>
      </c>
      <c r="K73" s="15">
        <v>4882.9115073070489</v>
      </c>
      <c r="L73" s="15">
        <v>6765.027136986263</v>
      </c>
      <c r="N73" s="15">
        <v>6704.0515627426448</v>
      </c>
      <c r="O73" s="15">
        <v>6535.6864441141961</v>
      </c>
      <c r="P73" s="15">
        <v>6153.9646541875127</v>
      </c>
      <c r="Q73" s="15">
        <v>6129.2444073576107</v>
      </c>
      <c r="S73" s="15">
        <v>3940</v>
      </c>
      <c r="T73" s="15">
        <v>3741</v>
      </c>
      <c r="U73" s="15">
        <v>3588</v>
      </c>
      <c r="V73" s="15">
        <v>2667</v>
      </c>
    </row>
    <row r="74" spans="2:22">
      <c r="B74" s="83" t="s">
        <v>282</v>
      </c>
      <c r="D74" s="15">
        <v>-170327.03518316601</v>
      </c>
      <c r="E74" s="214">
        <v>-177007.93333610179</v>
      </c>
      <c r="F74" s="178">
        <v>-177969.73291210656</v>
      </c>
      <c r="G74" s="15">
        <v>-189653.41012534357</v>
      </c>
      <c r="I74" s="15">
        <v>-232710.14022612249</v>
      </c>
      <c r="J74" s="15">
        <v>-269951.19995582552</v>
      </c>
      <c r="K74" s="15">
        <v>-260538.31148823371</v>
      </c>
      <c r="L74" s="15">
        <v>-252118.7020889695</v>
      </c>
      <c r="N74" s="15">
        <v>-250731.83358780583</v>
      </c>
      <c r="O74" s="15">
        <v>-266310.99226573564</v>
      </c>
      <c r="P74" s="15">
        <v>-254761.672530765</v>
      </c>
      <c r="Q74" s="15">
        <v>-260559.14926187031</v>
      </c>
      <c r="S74" s="15">
        <v>-266815</v>
      </c>
      <c r="T74" s="15">
        <v>-251052</v>
      </c>
      <c r="U74" s="15">
        <v>-282458</v>
      </c>
      <c r="V74" s="15">
        <v>-268119</v>
      </c>
    </row>
    <row r="75" spans="2:22">
      <c r="B75" s="83"/>
      <c r="D75" s="15"/>
      <c r="E75" s="214"/>
      <c r="F75" s="178"/>
      <c r="G75" s="15"/>
      <c r="I75" s="15"/>
      <c r="J75" s="15"/>
      <c r="K75" s="15"/>
      <c r="L75" s="15"/>
      <c r="N75" s="15"/>
      <c r="O75" s="15"/>
      <c r="P75" s="15"/>
      <c r="Q75" s="15"/>
      <c r="S75" s="15"/>
      <c r="T75" s="15"/>
      <c r="U75" s="15"/>
      <c r="V75" s="15"/>
    </row>
    <row r="76" spans="2:22">
      <c r="B76" s="84"/>
      <c r="D76" s="15"/>
      <c r="E76" s="214"/>
      <c r="F76" s="178"/>
      <c r="G76" s="15"/>
      <c r="I76" s="15"/>
      <c r="J76" s="15"/>
      <c r="K76" s="15"/>
      <c r="L76" s="15"/>
      <c r="N76" s="15"/>
      <c r="O76" s="15"/>
      <c r="P76" s="15"/>
      <c r="Q76" s="15"/>
      <c r="S76" s="15"/>
      <c r="T76" s="15"/>
      <c r="U76" s="15"/>
      <c r="V76" s="15"/>
    </row>
    <row r="77" spans="2:22">
      <c r="B77" s="85" t="s">
        <v>283</v>
      </c>
      <c r="D77" s="66">
        <f t="shared" ref="D77:E77" si="21">SUM(D68:D76)</f>
        <v>649630.58277673554</v>
      </c>
      <c r="E77" s="66">
        <f t="shared" si="21"/>
        <v>686563.7401294054</v>
      </c>
      <c r="F77" s="180">
        <f t="shared" ref="F77:G77" si="22">SUM(F68:F76)</f>
        <v>730266.6048556919</v>
      </c>
      <c r="G77" s="66">
        <f t="shared" si="22"/>
        <v>768085.01466263889</v>
      </c>
      <c r="I77" s="66">
        <f t="shared" ref="I77" si="23">SUM(I68:I76)</f>
        <v>718449.22102386854</v>
      </c>
      <c r="J77" s="66">
        <f t="shared" ref="J77:K77" si="24">SUM(J68:J76)</f>
        <v>699558.27132509812</v>
      </c>
      <c r="K77" s="66">
        <f t="shared" si="24"/>
        <v>759251.30129322736</v>
      </c>
      <c r="L77" s="66">
        <f>SUM(L68:L76)</f>
        <v>812057.85914583597</v>
      </c>
      <c r="N77" s="66">
        <f t="shared" ref="N77:Q77" si="25">SUM(N68:N76)</f>
        <v>775947.6598193571</v>
      </c>
      <c r="O77" s="66">
        <f t="shared" si="25"/>
        <v>833183.79113803164</v>
      </c>
      <c r="P77" s="66">
        <f t="shared" si="25"/>
        <v>841277.60491594509</v>
      </c>
      <c r="Q77" s="66">
        <f t="shared" si="25"/>
        <v>787309.24197962717</v>
      </c>
      <c r="S77" s="66">
        <f t="shared" ref="S77" si="26">SUM(S68:S76)</f>
        <v>736901</v>
      </c>
      <c r="T77" s="66">
        <f>SUM(T68:T76)</f>
        <v>737326</v>
      </c>
      <c r="U77" s="66">
        <f t="shared" ref="U77:V77" si="27">SUM(U68:U76)</f>
        <v>763112</v>
      </c>
      <c r="V77" s="66">
        <f t="shared" si="27"/>
        <v>837724</v>
      </c>
    </row>
    <row r="78" spans="2:22">
      <c r="B78" s="90"/>
      <c r="D78" s="31"/>
      <c r="E78" s="31"/>
      <c r="F78" s="184"/>
      <c r="G78" s="31"/>
      <c r="I78" s="31"/>
      <c r="J78" s="31"/>
      <c r="K78" s="31"/>
      <c r="L78" s="31"/>
      <c r="N78" s="31"/>
      <c r="O78" s="31"/>
      <c r="P78" s="31"/>
      <c r="Q78" s="31"/>
      <c r="S78" s="31"/>
      <c r="T78" s="31"/>
      <c r="U78" s="31"/>
      <c r="V78" s="31"/>
    </row>
    <row r="79" spans="2:22" s="88" customFormat="1" ht="16.5" customHeight="1">
      <c r="B79" s="87" t="s">
        <v>351</v>
      </c>
      <c r="D79" s="78">
        <f t="shared" ref="D79:E79" si="28">D66+D77</f>
        <v>1033657.8815244476</v>
      </c>
      <c r="E79" s="78">
        <f t="shared" si="28"/>
        <v>1081245.0107636498</v>
      </c>
      <c r="F79" s="182">
        <f t="shared" ref="F79:G79" si="29">F66+F77</f>
        <v>1127549.6976011221</v>
      </c>
      <c r="G79" s="78">
        <f t="shared" si="29"/>
        <v>1178191.8568156862</v>
      </c>
      <c r="I79" s="78">
        <f t="shared" ref="I79" si="30">I66+I77</f>
        <v>1142126.5450164659</v>
      </c>
      <c r="J79" s="78">
        <f t="shared" ref="J79:L79" si="31">J66+J77</f>
        <v>1213423.9749074928</v>
      </c>
      <c r="K79" s="78">
        <f t="shared" si="31"/>
        <v>1423432.0538825672</v>
      </c>
      <c r="L79" s="78">
        <f t="shared" si="31"/>
        <v>1514791.1945342384</v>
      </c>
      <c r="N79" s="78">
        <f t="shared" ref="N79:Q79" si="32">N66+N77</f>
        <v>1482196.0549674532</v>
      </c>
      <c r="O79" s="78">
        <f t="shared" si="32"/>
        <v>1467073.5240676894</v>
      </c>
      <c r="P79" s="78">
        <f t="shared" si="32"/>
        <v>1499248.4799227086</v>
      </c>
      <c r="Q79" s="78">
        <f t="shared" si="32"/>
        <v>1434074.2728973106</v>
      </c>
      <c r="S79" s="78">
        <f t="shared" ref="S79:V79" si="33">S66+S77</f>
        <v>1497582</v>
      </c>
      <c r="T79" s="78">
        <f>T66+T77</f>
        <v>1448835</v>
      </c>
      <c r="U79" s="78">
        <f t="shared" si="33"/>
        <v>1409772.7</v>
      </c>
      <c r="V79" s="78">
        <f t="shared" si="33"/>
        <v>1547503</v>
      </c>
    </row>
    <row r="80" spans="2:22">
      <c r="D80" s="52">
        <f t="shared" ref="D80:K80" si="34">D79-D38</f>
        <v>2.745040669105947E-2</v>
      </c>
      <c r="E80" s="52">
        <f t="shared" si="34"/>
        <v>2.6099413633346558E-2</v>
      </c>
      <c r="F80" s="52">
        <f t="shared" si="34"/>
        <v>2.5707509135827422E-2</v>
      </c>
      <c r="G80" s="52">
        <f t="shared" si="34"/>
        <v>2.7848411118611693E-2</v>
      </c>
      <c r="H80" s="52">
        <f t="shared" si="34"/>
        <v>0</v>
      </c>
      <c r="I80" s="52">
        <f t="shared" si="34"/>
        <v>2.7946149930357933E-2</v>
      </c>
      <c r="J80" s="52">
        <f t="shared" si="34"/>
        <v>2.5398272555321455E-2</v>
      </c>
      <c r="K80" s="52">
        <f t="shared" si="34"/>
        <v>2.2841851226985455E-2</v>
      </c>
      <c r="L80" s="52">
        <f>L79-L38</f>
        <v>2.3748763604089618E-2</v>
      </c>
      <c r="N80" s="52">
        <f t="shared" ref="N80:T80" si="35">N79-N38</f>
        <v>2.7439841767773032E-2</v>
      </c>
      <c r="O80" s="52">
        <f t="shared" si="35"/>
        <v>0.33922462281771004</v>
      </c>
      <c r="P80" s="52">
        <f t="shared" si="35"/>
        <v>3.0732610728591681E-2</v>
      </c>
      <c r="Q80" s="52">
        <f t="shared" si="35"/>
        <v>2.9993677977472544E-2</v>
      </c>
      <c r="R80" s="52">
        <f t="shared" si="35"/>
        <v>0</v>
      </c>
      <c r="S80" s="52">
        <f t="shared" si="35"/>
        <v>0</v>
      </c>
      <c r="T80" s="52">
        <f t="shared" si="35"/>
        <v>0</v>
      </c>
      <c r="V80" s="52">
        <f>V79-V38</f>
        <v>0</v>
      </c>
    </row>
  </sheetData>
  <phoneticPr fontId="3" type="noConversion"/>
  <hyperlinks>
    <hyperlink ref="V2" location="Contents!A1" display="Back" xr:uid="{A3031356-DDB0-48A8-8638-EE0802EFAE1E}"/>
  </hyperlinks>
  <printOptions horizontalCentered="1" verticalCentered="1"/>
  <pageMargins left="0.25" right="0.25" top="0.75" bottom="0.75" header="0.3" footer="0.3"/>
  <pageSetup paperSize="9" scale="4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W81"/>
  <sheetViews>
    <sheetView showGridLines="0" view="pageBreakPreview" zoomScale="80" zoomScaleNormal="80" zoomScaleSheetLayoutView="80" workbookViewId="0">
      <pane xSplit="2" ySplit="11" topLeftCell="L12" activePane="bottomRight" state="frozen"/>
      <selection activeCell="B9" sqref="B9:C9"/>
      <selection pane="topRight" activeCell="B9" sqref="B9:C9"/>
      <selection pane="bottomLeft" activeCell="B9" sqref="B9:C9"/>
      <selection pane="bottomRight" activeCell="B8" sqref="B8"/>
    </sheetView>
  </sheetViews>
  <sheetFormatPr defaultColWidth="14.453125" defaultRowHeight="13.5"/>
  <cols>
    <col min="1" max="1" width="1" style="7" customWidth="1"/>
    <col min="2" max="2" width="67.453125" style="7" customWidth="1"/>
    <col min="3" max="3" width="0.54296875" style="7" customWidth="1"/>
    <col min="4" max="5" width="20" style="7" customWidth="1"/>
    <col min="6" max="6" width="19" style="7" customWidth="1"/>
    <col min="7" max="7" width="19.1796875" style="7" customWidth="1"/>
    <col min="8" max="8" width="1.453125" style="7" customWidth="1"/>
    <col min="9" max="12" width="19.1796875" style="7" customWidth="1"/>
    <col min="13" max="13" width="1.453125" style="7" customWidth="1"/>
    <col min="14" max="17" width="19.1796875" style="7" customWidth="1"/>
    <col min="18" max="18" width="1.453125" style="7" customWidth="1"/>
    <col min="19" max="22" width="19.1796875" style="7" customWidth="1"/>
    <col min="23" max="16384" width="14.453125" style="167"/>
  </cols>
  <sheetData>
    <row r="2" spans="1:22">
      <c r="G2" s="141"/>
      <c r="I2" s="141"/>
      <c r="J2" s="141"/>
      <c r="K2" s="141"/>
      <c r="V2" s="98" t="s">
        <v>70</v>
      </c>
    </row>
    <row r="3" spans="1:22">
      <c r="D3" s="135"/>
      <c r="E3" s="135"/>
    </row>
    <row r="8" spans="1:22" ht="14.25" customHeight="1">
      <c r="C8" s="22"/>
      <c r="D8" s="22"/>
      <c r="E8" s="22"/>
      <c r="F8" s="22"/>
      <c r="G8" s="22"/>
      <c r="H8" s="22"/>
      <c r="I8" s="22"/>
      <c r="J8" s="22"/>
      <c r="K8" s="22"/>
      <c r="L8" s="22"/>
      <c r="M8" s="22"/>
      <c r="N8" s="22"/>
      <c r="O8" s="22"/>
      <c r="P8" s="22"/>
      <c r="Q8" s="22"/>
      <c r="R8" s="22"/>
      <c r="S8" s="22"/>
      <c r="T8" s="22"/>
      <c r="U8" s="22"/>
      <c r="V8" s="22"/>
    </row>
    <row r="10" spans="1:22">
      <c r="B10" s="260"/>
    </row>
    <row r="11" spans="1:22" s="262" customFormat="1" ht="30" customHeight="1">
      <c r="A11" s="261"/>
      <c r="B11" s="91" t="s">
        <v>111</v>
      </c>
      <c r="C11" s="261"/>
      <c r="D11" s="93" t="s">
        <v>182</v>
      </c>
      <c r="E11" s="93" t="s">
        <v>187</v>
      </c>
      <c r="F11" s="93" t="s">
        <v>191</v>
      </c>
      <c r="G11" s="93" t="s">
        <v>183</v>
      </c>
      <c r="H11" s="261"/>
      <c r="I11" s="93" t="s">
        <v>196</v>
      </c>
      <c r="J11" s="93" t="s">
        <v>200</v>
      </c>
      <c r="K11" s="93" t="s">
        <v>208</v>
      </c>
      <c r="L11" s="93" t="s">
        <v>214</v>
      </c>
      <c r="M11" s="261"/>
      <c r="N11" s="93" t="s">
        <v>222</v>
      </c>
      <c r="O11" s="93" t="s">
        <v>236</v>
      </c>
      <c r="P11" s="93" t="s">
        <v>237</v>
      </c>
      <c r="Q11" s="93" t="s">
        <v>239</v>
      </c>
      <c r="R11" s="261"/>
      <c r="S11" s="93" t="s">
        <v>261</v>
      </c>
      <c r="T11" s="93" t="s">
        <v>262</v>
      </c>
      <c r="U11" s="93" t="s">
        <v>263</v>
      </c>
      <c r="V11" s="93" t="s">
        <v>264</v>
      </c>
    </row>
    <row r="12" spans="1:22" ht="12.75" customHeight="1">
      <c r="B12" s="263"/>
      <c r="D12" s="12"/>
      <c r="E12" s="12"/>
      <c r="F12" s="12"/>
      <c r="G12" s="12"/>
      <c r="I12" s="12"/>
      <c r="J12" s="12"/>
      <c r="K12" s="12"/>
      <c r="L12" s="12"/>
      <c r="N12" s="12"/>
      <c r="O12" s="12"/>
      <c r="P12" s="12"/>
      <c r="Q12" s="12"/>
      <c r="S12" s="12"/>
      <c r="T12" s="12"/>
      <c r="U12" s="12"/>
      <c r="V12" s="12"/>
    </row>
    <row r="13" spans="1:22">
      <c r="B13" s="264" t="s">
        <v>284</v>
      </c>
      <c r="D13" s="12"/>
      <c r="E13" s="12"/>
      <c r="F13" s="163"/>
      <c r="G13" s="12"/>
      <c r="I13" s="12"/>
      <c r="J13" s="12"/>
      <c r="K13" s="12"/>
      <c r="L13" s="12"/>
      <c r="N13" s="12"/>
      <c r="O13" s="12"/>
      <c r="P13" s="12"/>
      <c r="Q13" s="12"/>
      <c r="S13" s="12"/>
      <c r="T13" s="12"/>
      <c r="U13" s="12"/>
      <c r="V13" s="12"/>
    </row>
    <row r="14" spans="1:22" ht="12.75" customHeight="1">
      <c r="B14" s="263" t="s">
        <v>270</v>
      </c>
      <c r="D14" s="12">
        <v>26665.084334852294</v>
      </c>
      <c r="E14" s="12">
        <v>58870.350922041318</v>
      </c>
      <c r="F14" s="163">
        <v>93801.129345726018</v>
      </c>
      <c r="G14" s="12">
        <v>133481.48599147945</v>
      </c>
      <c r="I14" s="12">
        <v>33483.345985845626</v>
      </c>
      <c r="J14" s="12">
        <v>67176.187141627423</v>
      </c>
      <c r="K14" s="12">
        <v>102383.68479445187</v>
      </c>
      <c r="L14" s="12">
        <v>138422.54563865229</v>
      </c>
      <c r="N14" s="12">
        <v>31963.605292519987</v>
      </c>
      <c r="O14" s="12">
        <v>91405.958717703936</v>
      </c>
      <c r="P14" s="12">
        <v>132943.0841649255</v>
      </c>
      <c r="Q14" s="12">
        <v>147475.67283808804</v>
      </c>
      <c r="S14" s="12">
        <v>28922</v>
      </c>
      <c r="T14" s="12">
        <v>70710</v>
      </c>
      <c r="U14" s="12">
        <v>119283</v>
      </c>
      <c r="V14" s="12">
        <v>170114</v>
      </c>
    </row>
    <row r="15" spans="1:22" ht="12.75" customHeight="1">
      <c r="B15" s="263"/>
      <c r="D15" s="12"/>
      <c r="E15" s="12"/>
      <c r="F15" s="163"/>
      <c r="G15" s="12"/>
      <c r="I15" s="12"/>
      <c r="J15" s="12"/>
      <c r="K15" s="12"/>
      <c r="L15" s="12"/>
      <c r="N15" s="12"/>
      <c r="O15" s="12"/>
      <c r="P15" s="12"/>
      <c r="Q15" s="12"/>
      <c r="S15" s="12"/>
      <c r="T15" s="12"/>
      <c r="U15" s="12"/>
      <c r="V15" s="12"/>
    </row>
    <row r="16" spans="1:22" ht="27">
      <c r="B16" s="264" t="s">
        <v>285</v>
      </c>
      <c r="D16" s="12"/>
      <c r="E16" s="12"/>
      <c r="F16" s="163"/>
      <c r="G16" s="12"/>
      <c r="I16" s="12"/>
      <c r="J16" s="12"/>
      <c r="K16" s="12"/>
      <c r="L16" s="12"/>
      <c r="N16" s="12"/>
      <c r="O16" s="12"/>
      <c r="P16" s="12"/>
      <c r="Q16" s="12"/>
      <c r="S16" s="12"/>
      <c r="T16" s="12"/>
      <c r="U16" s="12"/>
      <c r="V16" s="12"/>
    </row>
    <row r="17" spans="2:22" ht="12.75" customHeight="1">
      <c r="B17" s="263" t="s">
        <v>119</v>
      </c>
      <c r="D17" s="12">
        <v>8310.818983824116</v>
      </c>
      <c r="E17" s="12">
        <v>16533.579591937294</v>
      </c>
      <c r="F17" s="163">
        <v>24749.045623303889</v>
      </c>
      <c r="G17" s="12">
        <v>33339.264276652342</v>
      </c>
      <c r="I17" s="12">
        <v>8343.1757093525612</v>
      </c>
      <c r="J17" s="12">
        <v>18765.924983844248</v>
      </c>
      <c r="K17" s="12">
        <v>30420.676259973323</v>
      </c>
      <c r="L17" s="12">
        <v>44931.991950605559</v>
      </c>
      <c r="N17" s="12">
        <v>14436.377329307581</v>
      </c>
      <c r="O17" s="12">
        <v>29244.765799722052</v>
      </c>
      <c r="P17" s="12">
        <v>44140.29682177971</v>
      </c>
      <c r="Q17" s="12">
        <v>58096.766809320332</v>
      </c>
      <c r="S17" s="12">
        <v>13865</v>
      </c>
      <c r="T17" s="12">
        <v>27840</v>
      </c>
      <c r="U17" s="12">
        <v>41978</v>
      </c>
      <c r="V17" s="12">
        <v>56592</v>
      </c>
    </row>
    <row r="18" spans="2:22" ht="12.75" customHeight="1">
      <c r="B18" s="263" t="s">
        <v>286</v>
      </c>
      <c r="D18" s="12">
        <v>0</v>
      </c>
      <c r="E18" s="12">
        <v>0</v>
      </c>
      <c r="F18" s="163">
        <v>0</v>
      </c>
      <c r="G18" s="12">
        <v>0</v>
      </c>
      <c r="I18" s="12">
        <v>0</v>
      </c>
      <c r="J18" s="12">
        <v>0</v>
      </c>
      <c r="K18" s="12">
        <v>0</v>
      </c>
      <c r="L18" s="12">
        <v>0</v>
      </c>
      <c r="N18" s="12">
        <v>0</v>
      </c>
      <c r="O18" s="12">
        <v>0</v>
      </c>
      <c r="P18" s="12">
        <v>0</v>
      </c>
      <c r="Q18" s="12">
        <v>30881.697</v>
      </c>
      <c r="S18" s="12">
        <v>0</v>
      </c>
      <c r="T18" s="12">
        <v>0</v>
      </c>
      <c r="U18" s="12">
        <v>0</v>
      </c>
      <c r="V18" s="12">
        <v>0</v>
      </c>
    </row>
    <row r="19" spans="2:22" ht="12.75" customHeight="1">
      <c r="B19" s="263" t="s">
        <v>169</v>
      </c>
      <c r="D19" s="12">
        <v>13092.194608933958</v>
      </c>
      <c r="E19" s="12">
        <v>24500.974737503075</v>
      </c>
      <c r="F19" s="163">
        <v>34344.891940350819</v>
      </c>
      <c r="G19" s="12">
        <v>44165.440191426096</v>
      </c>
      <c r="I19" s="12">
        <v>13693.446520322756</v>
      </c>
      <c r="J19" s="12">
        <v>26257.98334672796</v>
      </c>
      <c r="K19" s="12">
        <v>37952.934207026796</v>
      </c>
      <c r="L19" s="12">
        <v>49733.264934377257</v>
      </c>
      <c r="N19" s="12">
        <v>16215.584693412271</v>
      </c>
      <c r="O19" s="12">
        <v>29588.835875718065</v>
      </c>
      <c r="P19" s="12">
        <v>42727.63401522972</v>
      </c>
      <c r="Q19" s="12">
        <v>51683.2101886198</v>
      </c>
      <c r="S19" s="12">
        <v>11155</v>
      </c>
      <c r="T19" s="12">
        <v>19481</v>
      </c>
      <c r="U19" s="12">
        <v>28099</v>
      </c>
      <c r="V19" s="12">
        <v>37542</v>
      </c>
    </row>
    <row r="20" spans="2:22" ht="12.75" customHeight="1">
      <c r="B20" s="263" t="s">
        <v>287</v>
      </c>
      <c r="D20" s="12">
        <v>18.471</v>
      </c>
      <c r="E20" s="12">
        <v>35.509</v>
      </c>
      <c r="F20" s="163">
        <v>44.906999999999996</v>
      </c>
      <c r="G20" s="12">
        <v>52.3</v>
      </c>
      <c r="I20" s="12">
        <v>0</v>
      </c>
      <c r="J20" s="12">
        <v>42.384</v>
      </c>
      <c r="K20" s="12">
        <v>98.05086397670965</v>
      </c>
      <c r="L20" s="12">
        <v>194.98699384581704</v>
      </c>
      <c r="N20" s="12">
        <v>99.208728586758951</v>
      </c>
      <c r="O20" s="12">
        <v>190.95591247775505</v>
      </c>
      <c r="P20" s="12">
        <v>280.9970124435194</v>
      </c>
      <c r="Q20" s="12">
        <v>362.03531325000637</v>
      </c>
      <c r="S20" s="12">
        <v>90</v>
      </c>
      <c r="T20" s="12">
        <v>199</v>
      </c>
      <c r="U20" s="12">
        <v>307</v>
      </c>
      <c r="V20" s="12">
        <v>407</v>
      </c>
    </row>
    <row r="21" spans="2:22" ht="12.75" customHeight="1">
      <c r="B21" s="263" t="s">
        <v>288</v>
      </c>
      <c r="D21" s="12">
        <v>231.08186628670686</v>
      </c>
      <c r="E21" s="12">
        <v>92.220662050703254</v>
      </c>
      <c r="F21" s="163">
        <v>-77.133300423043465</v>
      </c>
      <c r="G21" s="12">
        <v>-115.05634676205237</v>
      </c>
      <c r="I21" s="12">
        <v>230.07273543521242</v>
      </c>
      <c r="J21" s="12">
        <v>320.96870481203666</v>
      </c>
      <c r="K21" s="12">
        <v>285.5888815458195</v>
      </c>
      <c r="L21" s="12">
        <v>-777.64016490454276</v>
      </c>
      <c r="N21" s="12">
        <v>343.08044698886323</v>
      </c>
      <c r="O21" s="12">
        <v>150.69497634070967</v>
      </c>
      <c r="P21" s="12">
        <v>1.8512077559902929</v>
      </c>
      <c r="Q21" s="12">
        <v>241.73344132889298</v>
      </c>
      <c r="S21" s="12">
        <v>586</v>
      </c>
      <c r="T21" s="12">
        <v>874</v>
      </c>
      <c r="U21" s="12">
        <v>971</v>
      </c>
      <c r="V21" s="12">
        <v>1997</v>
      </c>
    </row>
    <row r="22" spans="2:22" ht="12.75" customHeight="1">
      <c r="B22" s="263" t="s">
        <v>356</v>
      </c>
      <c r="D22" s="12">
        <v>-472.01495366266084</v>
      </c>
      <c r="E22" s="12">
        <v>-3485.1988244668069</v>
      </c>
      <c r="F22" s="163">
        <v>-2262.6413060766181</v>
      </c>
      <c r="G22" s="12">
        <v>-4501.6861790815256</v>
      </c>
      <c r="I22" s="12">
        <v>-7936.2190902188013</v>
      </c>
      <c r="J22" s="12">
        <v>-14174.805173310886</v>
      </c>
      <c r="K22" s="12">
        <v>-5890.0745737789948</v>
      </c>
      <c r="L22" s="12">
        <v>2184.2343713081559</v>
      </c>
      <c r="N22" s="12">
        <v>-1948.4867515955696</v>
      </c>
      <c r="O22" s="12">
        <v>-3850.7650013586012</v>
      </c>
      <c r="P22" s="12">
        <v>-1384.0203367939826</v>
      </c>
      <c r="Q22" s="12">
        <v>-3917.5806296689007</v>
      </c>
      <c r="S22" s="12">
        <v>-4412</v>
      </c>
      <c r="T22" s="12">
        <v>3376</v>
      </c>
      <c r="U22" s="12">
        <v>-1261</v>
      </c>
      <c r="V22" s="12">
        <v>2843</v>
      </c>
    </row>
    <row r="23" spans="2:22" ht="12.75" customHeight="1">
      <c r="B23" s="263" t="s">
        <v>352</v>
      </c>
      <c r="D23" s="12">
        <v>-2128.9672676356063</v>
      </c>
      <c r="E23" s="12">
        <v>-2443.7182390568587</v>
      </c>
      <c r="F23" s="163">
        <v>-2904.661560440893</v>
      </c>
      <c r="G23" s="12">
        <v>-6151.6974868718462</v>
      </c>
      <c r="I23" s="12">
        <v>-3911.0226100275167</v>
      </c>
      <c r="J23" s="12">
        <v>-5383.6701376966421</v>
      </c>
      <c r="K23" s="12">
        <v>-7722.3008309552079</v>
      </c>
      <c r="L23" s="12">
        <v>-8400.3174840040028</v>
      </c>
      <c r="N23" s="12">
        <v>-6000.2094625918899</v>
      </c>
      <c r="O23" s="12">
        <v>-10431.777272703001</v>
      </c>
      <c r="P23" s="12">
        <v>-22638.862928893072</v>
      </c>
      <c r="Q23" s="12">
        <v>-32284.589501170001</v>
      </c>
      <c r="S23" s="12">
        <v>-2291</v>
      </c>
      <c r="T23" s="12">
        <v>-6549</v>
      </c>
      <c r="U23" s="12">
        <v>-7253</v>
      </c>
      <c r="V23" s="12">
        <v>-3285</v>
      </c>
    </row>
    <row r="24" spans="2:22" ht="12.75" customHeight="1">
      <c r="B24" s="263" t="s">
        <v>345</v>
      </c>
      <c r="D24" s="12">
        <v>-1805.7538162996543</v>
      </c>
      <c r="E24" s="12">
        <v>-3240.1881799559274</v>
      </c>
      <c r="F24" s="163">
        <v>-4988.1855629395832</v>
      </c>
      <c r="G24" s="12">
        <v>-7137.4561688724498</v>
      </c>
      <c r="I24" s="12">
        <v>-2266.2393132342986</v>
      </c>
      <c r="J24" s="12">
        <v>-3817.8289004762169</v>
      </c>
      <c r="K24" s="12">
        <v>-5751.5986480295687</v>
      </c>
      <c r="L24" s="12">
        <v>-7990.5571766793901</v>
      </c>
      <c r="N24" s="12">
        <v>-2590.6827664964085</v>
      </c>
      <c r="O24" s="12">
        <v>-4967.1612200533809</v>
      </c>
      <c r="P24" s="12">
        <v>-7640.3435872902264</v>
      </c>
      <c r="Q24" s="12">
        <v>-10507.443495425372</v>
      </c>
      <c r="S24" s="12">
        <v>-2814</v>
      </c>
      <c r="T24" s="12">
        <v>-5593</v>
      </c>
      <c r="U24" s="12">
        <v>-7928</v>
      </c>
      <c r="V24" s="12">
        <v>-10532</v>
      </c>
    </row>
    <row r="25" spans="2:22" ht="12.75" customHeight="1">
      <c r="B25" s="263" t="s">
        <v>289</v>
      </c>
      <c r="D25" s="12">
        <v>0</v>
      </c>
      <c r="E25" s="12">
        <v>0</v>
      </c>
      <c r="F25" s="163">
        <v>0</v>
      </c>
      <c r="G25" s="12">
        <v>0</v>
      </c>
      <c r="I25" s="12">
        <v>0</v>
      </c>
      <c r="J25" s="12">
        <v>0</v>
      </c>
      <c r="K25" s="12">
        <v>0</v>
      </c>
      <c r="L25" s="12">
        <v>0</v>
      </c>
      <c r="N25" s="12">
        <v>0</v>
      </c>
      <c r="O25" s="12">
        <v>-21931.951083925098</v>
      </c>
      <c r="P25" s="12">
        <v>-21931.951083925098</v>
      </c>
      <c r="Q25" s="12">
        <v>-22469.743676187692</v>
      </c>
      <c r="S25" s="12">
        <v>0</v>
      </c>
      <c r="T25" s="12">
        <v>-4374</v>
      </c>
      <c r="U25" s="12">
        <v>-18090</v>
      </c>
      <c r="V25" s="12">
        <v>-18328</v>
      </c>
    </row>
    <row r="26" spans="2:22" ht="12.75" customHeight="1">
      <c r="B26" s="263" t="s">
        <v>357</v>
      </c>
      <c r="D26" s="12">
        <v>2.6604516379460406</v>
      </c>
      <c r="E26" s="12">
        <v>-105.53953166665373</v>
      </c>
      <c r="F26" s="163">
        <v>-241.75759494368464</v>
      </c>
      <c r="G26" s="12">
        <v>-329.24687552223122</v>
      </c>
      <c r="I26" s="12">
        <v>-50.238120707732335</v>
      </c>
      <c r="J26" s="12">
        <v>-384.57903771220458</v>
      </c>
      <c r="K26" s="12">
        <v>-458.74328893503571</v>
      </c>
      <c r="L26" s="12">
        <v>-560.31008187690281</v>
      </c>
      <c r="N26" s="12">
        <v>-147.14314770953837</v>
      </c>
      <c r="O26" s="12">
        <v>-199.35975771380777</v>
      </c>
      <c r="P26" s="12">
        <v>-319.69354623768623</v>
      </c>
      <c r="Q26" s="12">
        <v>-389.41105391538127</v>
      </c>
      <c r="S26" s="12">
        <v>34</v>
      </c>
      <c r="T26" s="12">
        <v>-48</v>
      </c>
      <c r="U26" s="12">
        <v>-87</v>
      </c>
      <c r="V26" s="12">
        <v>-16819</v>
      </c>
    </row>
    <row r="27" spans="2:22" ht="12.75" customHeight="1">
      <c r="B27" s="263" t="s">
        <v>165</v>
      </c>
      <c r="D27" s="12">
        <v>-18.913268096498914</v>
      </c>
      <c r="E27" s="12">
        <v>-24.227515849646679</v>
      </c>
      <c r="F27" s="163">
        <v>-26.273676327527735</v>
      </c>
      <c r="G27" s="12">
        <v>-21.003182997806071</v>
      </c>
      <c r="I27" s="12">
        <v>0</v>
      </c>
      <c r="J27" s="12">
        <v>0</v>
      </c>
      <c r="K27" s="12">
        <v>0</v>
      </c>
      <c r="L27" s="12">
        <v>-3.6448240205972978E-3</v>
      </c>
      <c r="N27" s="12">
        <v>0</v>
      </c>
      <c r="O27" s="12">
        <v>0</v>
      </c>
      <c r="P27" s="12">
        <v>0</v>
      </c>
      <c r="Q27" s="12">
        <v>0</v>
      </c>
      <c r="S27" s="12">
        <v>0</v>
      </c>
      <c r="T27" s="12">
        <v>0</v>
      </c>
      <c r="U27" s="12">
        <v>0</v>
      </c>
      <c r="V27" s="12">
        <v>0</v>
      </c>
    </row>
    <row r="28" spans="2:22" ht="12.75" customHeight="1">
      <c r="B28" s="263" t="s">
        <v>358</v>
      </c>
      <c r="D28" s="12">
        <v>844.78824911006279</v>
      </c>
      <c r="E28" s="12">
        <v>3490.3817181748254</v>
      </c>
      <c r="F28" s="163">
        <v>1850.242048241764</v>
      </c>
      <c r="G28" s="12">
        <v>3254.0171722730652</v>
      </c>
      <c r="I28" s="12">
        <v>5265.3021316995291</v>
      </c>
      <c r="J28" s="12">
        <v>3812.1399916714176</v>
      </c>
      <c r="K28" s="12">
        <v>-6711.423371972015</v>
      </c>
      <c r="L28" s="12">
        <v>-2444.2779500651413</v>
      </c>
      <c r="N28" s="12">
        <v>1253.064861540867</v>
      </c>
      <c r="O28" s="12">
        <v>4093.2116956162213</v>
      </c>
      <c r="P28" s="12">
        <v>-1780.5015831987246</v>
      </c>
      <c r="Q28" s="12">
        <v>1485.3808071301639</v>
      </c>
      <c r="S28" s="12">
        <v>3214</v>
      </c>
      <c r="T28" s="12">
        <v>-6997</v>
      </c>
      <c r="U28" s="12">
        <v>1613</v>
      </c>
      <c r="V28" s="12">
        <v>-6102</v>
      </c>
    </row>
    <row r="29" spans="2:22" ht="12.75" customHeight="1">
      <c r="B29" s="263" t="s">
        <v>300</v>
      </c>
      <c r="D29" s="12">
        <v>17475.872043297753</v>
      </c>
      <c r="E29" s="12">
        <v>19466.291542469953</v>
      </c>
      <c r="F29" s="163">
        <v>25913.110214787648</v>
      </c>
      <c r="G29" s="12">
        <v>32495.206258481623</v>
      </c>
      <c r="I29" s="12">
        <v>8168.2920137424881</v>
      </c>
      <c r="J29" s="12">
        <v>14569.027560312492</v>
      </c>
      <c r="K29" s="12">
        <v>21269.929455505473</v>
      </c>
      <c r="L29" s="12">
        <v>29910.891010896521</v>
      </c>
      <c r="N29" s="12">
        <v>6918.9459022793926</v>
      </c>
      <c r="O29" s="12">
        <v>12092.325318075211</v>
      </c>
      <c r="P29" s="12">
        <v>22265.684264974618</v>
      </c>
      <c r="Q29" s="12">
        <v>30020.982070793492</v>
      </c>
      <c r="S29" s="12">
        <v>7149</v>
      </c>
      <c r="T29" s="12">
        <v>14404</v>
      </c>
      <c r="U29" s="12">
        <v>21820</v>
      </c>
      <c r="V29" s="12">
        <v>29602</v>
      </c>
    </row>
    <row r="30" spans="2:22" ht="12.75" customHeight="1">
      <c r="B30" s="263"/>
      <c r="D30" s="12"/>
      <c r="E30" s="12"/>
      <c r="F30" s="163"/>
      <c r="G30" s="12"/>
      <c r="I30" s="12"/>
      <c r="J30" s="12"/>
      <c r="K30" s="12"/>
      <c r="L30" s="12"/>
      <c r="N30" s="12"/>
      <c r="O30" s="12"/>
      <c r="P30" s="12"/>
      <c r="Q30" s="12"/>
      <c r="S30" s="12"/>
      <c r="T30" s="12"/>
      <c r="U30" s="12"/>
      <c r="V30" s="12"/>
    </row>
    <row r="31" spans="2:22" ht="27">
      <c r="B31" s="264" t="s">
        <v>290</v>
      </c>
      <c r="D31" s="12"/>
      <c r="E31" s="12"/>
      <c r="F31" s="163"/>
      <c r="G31" s="12"/>
      <c r="I31" s="12"/>
      <c r="J31" s="12"/>
      <c r="K31" s="12"/>
      <c r="L31" s="12"/>
      <c r="N31" s="12"/>
      <c r="O31" s="12"/>
      <c r="P31" s="12"/>
      <c r="Q31" s="12"/>
      <c r="S31" s="12"/>
      <c r="T31" s="12"/>
      <c r="U31" s="12"/>
      <c r="V31" s="12"/>
    </row>
    <row r="32" spans="2:22" ht="12.75" customHeight="1">
      <c r="B32" s="263" t="s">
        <v>291</v>
      </c>
      <c r="D32" s="12">
        <v>-13891.947164260271</v>
      </c>
      <c r="E32" s="12">
        <v>-22378.235592583223</v>
      </c>
      <c r="F32" s="163">
        <v>-24424.96215764551</v>
      </c>
      <c r="G32" s="12">
        <v>-39667.357056087269</v>
      </c>
      <c r="I32" s="12">
        <v>-4794.3766100369921</v>
      </c>
      <c r="J32" s="12">
        <v>-16028.690391762289</v>
      </c>
      <c r="K32" s="12">
        <v>-7872.1446322807542</v>
      </c>
      <c r="L32" s="12">
        <v>-12445.153593000718</v>
      </c>
      <c r="N32" s="12">
        <v>-16803.806081339113</v>
      </c>
      <c r="O32" s="12">
        <v>-24021.572332322743</v>
      </c>
      <c r="P32" s="12">
        <v>-17675.486353139102</v>
      </c>
      <c r="Q32" s="12">
        <v>-19678.247687752828</v>
      </c>
      <c r="S32" s="12">
        <v>-3398</v>
      </c>
      <c r="T32" s="12">
        <v>-4956</v>
      </c>
      <c r="U32" s="12">
        <v>6977</v>
      </c>
      <c r="V32" s="12">
        <v>-3246</v>
      </c>
    </row>
    <row r="33" spans="2:22" ht="12.75" customHeight="1">
      <c r="B33" s="263" t="s">
        <v>292</v>
      </c>
      <c r="D33" s="12">
        <v>-7329.40237787972</v>
      </c>
      <c r="E33" s="12">
        <v>-12737.320121059318</v>
      </c>
      <c r="F33" s="163">
        <v>-19906.119771235164</v>
      </c>
      <c r="G33" s="12">
        <v>-25213.212741583713</v>
      </c>
      <c r="I33" s="12">
        <v>-8747.9155132683954</v>
      </c>
      <c r="J33" s="12">
        <v>-18207.745696055496</v>
      </c>
      <c r="K33" s="12">
        <v>-20639.139272473705</v>
      </c>
      <c r="L33" s="12">
        <v>-28435.649737439773</v>
      </c>
      <c r="N33" s="12">
        <v>-6996.733333968119</v>
      </c>
      <c r="O33" s="12">
        <v>-6604.1981514317577</v>
      </c>
      <c r="P33" s="12">
        <v>-7289.4766945903102</v>
      </c>
      <c r="Q33" s="12">
        <v>-6143.5815606071565</v>
      </c>
      <c r="S33" s="12">
        <v>-4826</v>
      </c>
      <c r="T33" s="12">
        <v>-9149</v>
      </c>
      <c r="U33" s="12">
        <v>-15395</v>
      </c>
      <c r="V33" s="12">
        <v>-10864</v>
      </c>
    </row>
    <row r="34" spans="2:22" ht="12.75" customHeight="1">
      <c r="B34" s="263" t="s">
        <v>293</v>
      </c>
      <c r="D34" s="12">
        <v>-4698.8159328296997</v>
      </c>
      <c r="E34" s="12">
        <v>-3189.3375937909213</v>
      </c>
      <c r="F34" s="163">
        <v>-1734.0856337274113</v>
      </c>
      <c r="G34" s="12">
        <v>-1455.7502642502573</v>
      </c>
      <c r="I34" s="12">
        <v>138.83102060504004</v>
      </c>
      <c r="J34" s="12">
        <v>-3825.1212437780227</v>
      </c>
      <c r="K34" s="12">
        <v>-7217.6851714850245</v>
      </c>
      <c r="L34" s="12">
        <v>-6809.7025941224156</v>
      </c>
      <c r="N34" s="12">
        <v>-165.23601253490011</v>
      </c>
      <c r="O34" s="12">
        <v>-3218.5511926521817</v>
      </c>
      <c r="P34" s="12">
        <v>-1944.576569813499</v>
      </c>
      <c r="Q34" s="12">
        <v>466.33637240038018</v>
      </c>
      <c r="S34" s="12">
        <v>-1425</v>
      </c>
      <c r="T34" s="12">
        <v>-3982</v>
      </c>
      <c r="U34" s="12">
        <v>-419</v>
      </c>
      <c r="V34" s="12">
        <v>2203</v>
      </c>
    </row>
    <row r="35" spans="2:22" ht="12.75" customHeight="1">
      <c r="B35" s="263" t="s">
        <v>157</v>
      </c>
      <c r="D35" s="12">
        <v>-652.12405549895345</v>
      </c>
      <c r="E35" s="12">
        <v>-2920.16981220667</v>
      </c>
      <c r="F35" s="163">
        <v>-3566.4219037658199</v>
      </c>
      <c r="G35" s="12">
        <v>-2627.1756444637767</v>
      </c>
      <c r="I35" s="12">
        <v>967.54979148670782</v>
      </c>
      <c r="J35" s="12">
        <v>-2390.8964624030987</v>
      </c>
      <c r="K35" s="12">
        <v>-4988.7660942474413</v>
      </c>
      <c r="L35" s="12">
        <v>-2351.7001736583411</v>
      </c>
      <c r="N35" s="12">
        <v>3426.5894947965703</v>
      </c>
      <c r="O35" s="12">
        <v>2120.4549402556422</v>
      </c>
      <c r="P35" s="12">
        <v>1517.8813308188394</v>
      </c>
      <c r="Q35" s="12">
        <v>345.45035015048057</v>
      </c>
      <c r="S35" s="12">
        <v>4569</v>
      </c>
      <c r="T35" s="27">
        <v>1915</v>
      </c>
      <c r="U35" s="12">
        <v>11295</v>
      </c>
      <c r="V35" s="12">
        <v>10905</v>
      </c>
    </row>
    <row r="36" spans="2:22" ht="12.75" customHeight="1">
      <c r="B36" s="263" t="s">
        <v>76</v>
      </c>
      <c r="D36" s="12">
        <v>-20000.758154881463</v>
      </c>
      <c r="E36" s="12">
        <v>-5845.4614750667834</v>
      </c>
      <c r="F36" s="163">
        <v>6819.7451117383744</v>
      </c>
      <c r="G36" s="12">
        <v>34915.137778186268</v>
      </c>
      <c r="I36" s="12">
        <v>-35654.492627671039</v>
      </c>
      <c r="J36" s="12">
        <v>-18633.958788784628</v>
      </c>
      <c r="K36" s="12">
        <v>-8621.7931912968997</v>
      </c>
      <c r="L36" s="12">
        <v>9348.7208057967273</v>
      </c>
      <c r="N36" s="12">
        <v>-35473.49879609896</v>
      </c>
      <c r="O36" s="12">
        <v>-21244.762213750262</v>
      </c>
      <c r="P36" s="12">
        <v>-11150.40044394856</v>
      </c>
      <c r="Q36" s="12">
        <v>-5548.6457855146118</v>
      </c>
      <c r="S36" s="12">
        <v>-29996</v>
      </c>
      <c r="T36" s="27">
        <v>-14772</v>
      </c>
      <c r="U36" s="12">
        <v>-4170</v>
      </c>
      <c r="V36" s="12">
        <v>599</v>
      </c>
    </row>
    <row r="37" spans="2:22" ht="12.75" customHeight="1">
      <c r="B37" s="263" t="s">
        <v>266</v>
      </c>
      <c r="D37" s="12">
        <v>0</v>
      </c>
      <c r="E37" s="12">
        <v>0</v>
      </c>
      <c r="F37" s="163">
        <v>0</v>
      </c>
      <c r="G37" s="12">
        <v>0</v>
      </c>
      <c r="I37" s="12">
        <v>0</v>
      </c>
      <c r="J37" s="12">
        <v>0</v>
      </c>
      <c r="K37" s="12">
        <v>0</v>
      </c>
      <c r="L37" s="12">
        <v>-1.2303996365517378E-5</v>
      </c>
      <c r="N37" s="12">
        <v>0</v>
      </c>
      <c r="O37" s="12">
        <v>-4.6566128730773927E-13</v>
      </c>
      <c r="P37" s="12">
        <v>0</v>
      </c>
      <c r="Q37" s="12">
        <v>-1.8044374883174896E-12</v>
      </c>
      <c r="S37" s="12">
        <v>0</v>
      </c>
      <c r="T37" s="27">
        <v>0</v>
      </c>
      <c r="U37" s="12">
        <v>0</v>
      </c>
      <c r="V37" s="12">
        <v>0</v>
      </c>
    </row>
    <row r="38" spans="2:22" ht="12.75" customHeight="1">
      <c r="B38" s="263" t="s">
        <v>277</v>
      </c>
      <c r="D38" s="12">
        <v>-15600.753293478776</v>
      </c>
      <c r="E38" s="12">
        <v>-16452.186975143257</v>
      </c>
      <c r="F38" s="163">
        <v>-24096.439828920655</v>
      </c>
      <c r="G38" s="12">
        <v>-29794.007252053692</v>
      </c>
      <c r="I38" s="12">
        <v>-6331.6938771320583</v>
      </c>
      <c r="J38" s="12">
        <v>-13124.455121884819</v>
      </c>
      <c r="K38" s="12">
        <v>-18255.744689135005</v>
      </c>
      <c r="L38" s="12">
        <v>-28142.335019454706</v>
      </c>
      <c r="N38" s="12">
        <v>-5830.0851690801373</v>
      </c>
      <c r="O38" s="12">
        <v>-11280.387771785576</v>
      </c>
      <c r="P38" s="12">
        <v>-20338.923124208119</v>
      </c>
      <c r="Q38" s="12">
        <v>-26520.919911403533</v>
      </c>
      <c r="S38" s="12">
        <v>-6872</v>
      </c>
      <c r="T38" s="12">
        <v>-14836</v>
      </c>
      <c r="U38" s="12">
        <v>-21102</v>
      </c>
      <c r="V38" s="12">
        <v>-29361</v>
      </c>
    </row>
    <row r="39" spans="2:22" ht="12.75" customHeight="1">
      <c r="B39" s="263" t="s">
        <v>294</v>
      </c>
      <c r="D39" s="12">
        <v>8574.2250164106008</v>
      </c>
      <c r="E39" s="12">
        <v>467.7456529915151</v>
      </c>
      <c r="F39" s="163">
        <v>-1163.4463608912897</v>
      </c>
      <c r="G39" s="12">
        <v>-2340.193471439291</v>
      </c>
      <c r="I39" s="12">
        <v>7944.2141854982001</v>
      </c>
      <c r="J39" s="12">
        <v>1955.4335351911043</v>
      </c>
      <c r="K39" s="12">
        <v>1577.8036355832689</v>
      </c>
      <c r="L39" s="12">
        <v>-402.74928509971454</v>
      </c>
      <c r="N39" s="12">
        <v>14213.060015367462</v>
      </c>
      <c r="O39" s="12">
        <v>11245.946679393059</v>
      </c>
      <c r="P39" s="12">
        <v>9838.3063210341061</v>
      </c>
      <c r="Q39" s="12">
        <v>7227.3968578192298</v>
      </c>
      <c r="S39" s="12">
        <v>7858</v>
      </c>
      <c r="T39" s="12">
        <v>-2511</v>
      </c>
      <c r="U39" s="12">
        <v>-2871</v>
      </c>
      <c r="V39" s="12">
        <v>-7106</v>
      </c>
    </row>
    <row r="40" spans="2:22" ht="12.75" customHeight="1">
      <c r="B40" s="263"/>
      <c r="D40" s="12"/>
      <c r="E40" s="12"/>
      <c r="F40" s="163"/>
      <c r="G40" s="12"/>
      <c r="I40" s="12"/>
      <c r="J40" s="12"/>
      <c r="K40" s="12"/>
      <c r="L40" s="12"/>
      <c r="N40" s="12"/>
      <c r="O40" s="12"/>
      <c r="P40" s="12"/>
      <c r="Q40" s="12"/>
      <c r="S40" s="12"/>
      <c r="T40" s="12"/>
      <c r="U40" s="12"/>
      <c r="V40" s="12"/>
    </row>
    <row r="41" spans="2:22" ht="12.75" customHeight="1">
      <c r="B41" s="265"/>
      <c r="D41" s="27"/>
      <c r="E41" s="27"/>
      <c r="F41" s="168"/>
      <c r="G41" s="27"/>
      <c r="I41" s="27"/>
      <c r="J41" s="27"/>
      <c r="K41" s="27"/>
      <c r="L41" s="27"/>
      <c r="N41" s="27"/>
      <c r="O41" s="27"/>
      <c r="P41" s="27"/>
      <c r="Q41" s="27"/>
      <c r="S41" s="27"/>
      <c r="T41" s="12"/>
      <c r="U41" s="27"/>
      <c r="V41" s="27"/>
    </row>
    <row r="42" spans="2:22" ht="12.75" customHeight="1">
      <c r="B42" s="265" t="s">
        <v>90</v>
      </c>
      <c r="D42" s="73">
        <f>SUM(D14:D41)</f>
        <v>8615.746269830137</v>
      </c>
      <c r="E42" s="73">
        <f>SUM(E14:E41)</f>
        <v>50635.469966322642</v>
      </c>
      <c r="F42" s="266">
        <f>SUM(F14:F41)</f>
        <v>102130.9426268113</v>
      </c>
      <c r="G42" s="73">
        <f>SUM(G14:G41)</f>
        <v>162349.00899851293</v>
      </c>
      <c r="I42" s="73">
        <f>SUM(I14:I41)</f>
        <v>8542.0323316912854</v>
      </c>
      <c r="J42" s="73">
        <f>SUM(J14:J41)</f>
        <v>36928.298310322403</v>
      </c>
      <c r="K42" s="73">
        <f>SUM(K14:K41)</f>
        <v>99859.254333473611</v>
      </c>
      <c r="L42" s="73">
        <f>SUM(L14:L41)</f>
        <v>175966.23878804865</v>
      </c>
      <c r="N42" s="73">
        <f>SUM(N14:N41)</f>
        <v>12913.635243385106</v>
      </c>
      <c r="O42" s="73">
        <f>SUM(O14:O41)</f>
        <v>72382.663917606202</v>
      </c>
      <c r="P42" s="73">
        <f>SUM(P14:P41)</f>
        <v>139621.49888692365</v>
      </c>
      <c r="Q42" s="73">
        <f>SUM(Q14:Q41)</f>
        <v>200826.49874725536</v>
      </c>
      <c r="S42" s="73">
        <f>SUM(S14:S41)</f>
        <v>21408</v>
      </c>
      <c r="T42" s="73">
        <f>SUM(T14:T41)</f>
        <v>65032</v>
      </c>
      <c r="U42" s="73">
        <f>SUM(U14:U41)</f>
        <v>153767</v>
      </c>
      <c r="V42" s="73">
        <f>SUM(V14:V41)</f>
        <v>207161</v>
      </c>
    </row>
    <row r="43" spans="2:22" ht="12.75" customHeight="1">
      <c r="B43" s="134"/>
      <c r="D43" s="12"/>
      <c r="E43" s="12"/>
      <c r="F43" s="163"/>
      <c r="G43" s="12"/>
      <c r="I43" s="12"/>
      <c r="J43" s="12"/>
      <c r="K43" s="12"/>
      <c r="L43" s="12"/>
      <c r="N43" s="12"/>
      <c r="O43" s="12"/>
      <c r="P43" s="12"/>
      <c r="Q43" s="12"/>
      <c r="S43" s="12"/>
      <c r="T43" s="12"/>
      <c r="U43" s="12"/>
      <c r="V43" s="12"/>
    </row>
    <row r="44" spans="2:22" ht="24" customHeight="1">
      <c r="B44" s="265" t="s">
        <v>8</v>
      </c>
      <c r="D44" s="27"/>
      <c r="E44" s="27"/>
      <c r="F44" s="168"/>
      <c r="G44" s="27"/>
      <c r="I44" s="27"/>
      <c r="J44" s="27"/>
      <c r="K44" s="27"/>
      <c r="L44" s="27"/>
      <c r="N44" s="27"/>
      <c r="O44" s="27"/>
      <c r="P44" s="27"/>
      <c r="Q44" s="27"/>
      <c r="S44" s="27"/>
      <c r="T44" s="27"/>
      <c r="U44" s="27"/>
      <c r="V44" s="27"/>
    </row>
    <row r="45" spans="2:22" ht="12.75" customHeight="1">
      <c r="B45" s="134" t="s">
        <v>353</v>
      </c>
      <c r="D45" s="12">
        <v>0</v>
      </c>
      <c r="E45" s="12">
        <v>-1877.3881662874819</v>
      </c>
      <c r="F45" s="163">
        <v>-2309.6741662874824</v>
      </c>
      <c r="G45" s="12">
        <v>-2309.6741662874824</v>
      </c>
      <c r="I45" s="12">
        <v>-16.696999999999999</v>
      </c>
      <c r="J45" s="12">
        <v>-16.696999999999999</v>
      </c>
      <c r="K45" s="12">
        <v>-16.696999999999999</v>
      </c>
      <c r="L45" s="12">
        <v>-16.696999999999999</v>
      </c>
      <c r="N45" s="12">
        <v>0</v>
      </c>
      <c r="O45" s="12">
        <v>0</v>
      </c>
      <c r="P45" s="12">
        <v>0</v>
      </c>
      <c r="Q45" s="12">
        <v>0</v>
      </c>
      <c r="S45" s="12">
        <v>0</v>
      </c>
      <c r="T45" s="12">
        <v>-51</v>
      </c>
      <c r="U45" s="12">
        <v>-51</v>
      </c>
      <c r="V45" s="12">
        <v>-51</v>
      </c>
    </row>
    <row r="46" spans="2:22" ht="12.75" customHeight="1">
      <c r="B46" s="134" t="s">
        <v>346</v>
      </c>
      <c r="D46" s="12">
        <v>0</v>
      </c>
      <c r="E46" s="12">
        <v>0</v>
      </c>
      <c r="F46" s="163">
        <v>0</v>
      </c>
      <c r="G46" s="12">
        <v>0</v>
      </c>
      <c r="I46" s="12">
        <v>0</v>
      </c>
      <c r="J46" s="12">
        <v>0</v>
      </c>
      <c r="K46" s="12">
        <v>0</v>
      </c>
      <c r="L46" s="12">
        <v>0</v>
      </c>
      <c r="N46" s="12">
        <v>0</v>
      </c>
      <c r="O46" s="12">
        <v>0</v>
      </c>
      <c r="P46" s="12">
        <v>0</v>
      </c>
      <c r="Q46" s="12">
        <v>0</v>
      </c>
      <c r="S46" s="12">
        <v>0</v>
      </c>
      <c r="T46" s="12">
        <v>0</v>
      </c>
      <c r="U46" s="12">
        <v>0</v>
      </c>
      <c r="V46" s="12">
        <v>-3300</v>
      </c>
    </row>
    <row r="47" spans="2:22" ht="12.75" customHeight="1">
      <c r="B47" s="134" t="s">
        <v>347</v>
      </c>
      <c r="D47" s="12">
        <v>0</v>
      </c>
      <c r="E47" s="12">
        <v>0</v>
      </c>
      <c r="F47" s="163">
        <v>0</v>
      </c>
      <c r="G47" s="12">
        <v>0</v>
      </c>
      <c r="I47" s="12">
        <v>0</v>
      </c>
      <c r="J47" s="12">
        <v>0</v>
      </c>
      <c r="K47" s="12">
        <v>0</v>
      </c>
      <c r="L47" s="12">
        <v>0</v>
      </c>
      <c r="N47" s="12">
        <v>0</v>
      </c>
      <c r="O47" s="12">
        <v>0</v>
      </c>
      <c r="P47" s="12">
        <v>0</v>
      </c>
      <c r="Q47" s="12">
        <v>0</v>
      </c>
      <c r="S47" s="12">
        <v>0</v>
      </c>
      <c r="T47" s="12">
        <v>0</v>
      </c>
      <c r="U47" s="12">
        <v>0</v>
      </c>
      <c r="V47" s="12">
        <v>-63422</v>
      </c>
    </row>
    <row r="48" spans="2:22" ht="12.75" customHeight="1">
      <c r="B48" s="134" t="s">
        <v>334</v>
      </c>
      <c r="D48" s="12">
        <v>0</v>
      </c>
      <c r="E48" s="12">
        <v>0</v>
      </c>
      <c r="F48" s="163">
        <v>0</v>
      </c>
      <c r="G48" s="12">
        <v>0</v>
      </c>
      <c r="I48" s="12">
        <v>0</v>
      </c>
      <c r="J48" s="12">
        <v>-144171.86274987238</v>
      </c>
      <c r="K48" s="12">
        <v>-144172.81867014192</v>
      </c>
      <c r="L48" s="12">
        <v>-144172.81875864515</v>
      </c>
      <c r="N48" s="12">
        <v>0</v>
      </c>
      <c r="O48" s="12">
        <v>0</v>
      </c>
      <c r="P48" s="12">
        <v>0</v>
      </c>
      <c r="Q48" s="12">
        <v>0</v>
      </c>
      <c r="S48" s="12">
        <v>0</v>
      </c>
      <c r="T48" s="12">
        <v>0</v>
      </c>
      <c r="U48" s="12">
        <v>0</v>
      </c>
      <c r="V48" s="12">
        <v>0</v>
      </c>
    </row>
    <row r="49" spans="1:23" s="175" customFormat="1" ht="12.75" customHeight="1">
      <c r="A49" s="52"/>
      <c r="B49" s="80" t="s">
        <v>335</v>
      </c>
      <c r="C49" s="52"/>
      <c r="D49" s="77">
        <v>0</v>
      </c>
      <c r="E49" s="12">
        <v>0</v>
      </c>
      <c r="F49" s="177">
        <v>0</v>
      </c>
      <c r="G49" s="77">
        <v>0</v>
      </c>
      <c r="H49" s="52"/>
      <c r="I49" s="77">
        <v>0</v>
      </c>
      <c r="J49" s="77">
        <v>0</v>
      </c>
      <c r="K49" s="77">
        <v>-25046.222961352258</v>
      </c>
      <c r="L49" s="77">
        <v>-24886.236618504481</v>
      </c>
      <c r="M49" s="52"/>
      <c r="N49" s="77">
        <v>0</v>
      </c>
      <c r="O49" s="77">
        <v>0</v>
      </c>
      <c r="P49" s="77">
        <v>0</v>
      </c>
      <c r="Q49" s="12">
        <v>0</v>
      </c>
      <c r="R49" s="52"/>
      <c r="S49" s="77">
        <v>0</v>
      </c>
      <c r="T49" s="77">
        <v>0</v>
      </c>
      <c r="U49" s="77">
        <v>0</v>
      </c>
      <c r="V49" s="77">
        <v>0</v>
      </c>
      <c r="W49" s="167"/>
    </row>
    <row r="50" spans="1:23" s="175" customFormat="1" ht="12.75" customHeight="1">
      <c r="A50" s="52"/>
      <c r="B50" s="80" t="s">
        <v>354</v>
      </c>
      <c r="C50" s="52"/>
      <c r="D50" s="77">
        <v>0</v>
      </c>
      <c r="E50" s="12">
        <v>0</v>
      </c>
      <c r="F50" s="177">
        <v>0</v>
      </c>
      <c r="G50" s="77">
        <v>0</v>
      </c>
      <c r="H50" s="52"/>
      <c r="I50" s="77">
        <v>0</v>
      </c>
      <c r="J50" s="77">
        <v>0</v>
      </c>
      <c r="K50" s="77">
        <v>-99685.146786859288</v>
      </c>
      <c r="L50" s="77">
        <v>-99679.523938127531</v>
      </c>
      <c r="M50" s="52"/>
      <c r="N50" s="77">
        <v>0</v>
      </c>
      <c r="O50" s="77">
        <v>0</v>
      </c>
      <c r="P50" s="77">
        <v>0</v>
      </c>
      <c r="Q50" s="12">
        <v>0</v>
      </c>
      <c r="R50" s="52"/>
      <c r="S50" s="77">
        <v>0</v>
      </c>
      <c r="T50" s="77">
        <v>0</v>
      </c>
      <c r="U50" s="77">
        <v>0</v>
      </c>
      <c r="V50" s="77">
        <v>0</v>
      </c>
      <c r="W50" s="167"/>
    </row>
    <row r="51" spans="1:23" s="175" customFormat="1" ht="12.75" customHeight="1">
      <c r="A51" s="52"/>
      <c r="B51" s="80" t="s">
        <v>295</v>
      </c>
      <c r="C51" s="52"/>
      <c r="D51" s="77">
        <v>0</v>
      </c>
      <c r="E51" s="12">
        <v>0</v>
      </c>
      <c r="F51" s="177">
        <v>0</v>
      </c>
      <c r="G51" s="77">
        <v>0</v>
      </c>
      <c r="H51" s="52"/>
      <c r="I51" s="77">
        <v>0</v>
      </c>
      <c r="J51" s="77">
        <v>0</v>
      </c>
      <c r="K51" s="77">
        <v>-44000</v>
      </c>
      <c r="L51" s="77">
        <v>-44000</v>
      </c>
      <c r="M51" s="52"/>
      <c r="N51" s="77">
        <v>0</v>
      </c>
      <c r="O51" s="77">
        <v>0</v>
      </c>
      <c r="P51" s="77">
        <v>0</v>
      </c>
      <c r="Q51" s="12">
        <v>0</v>
      </c>
      <c r="R51" s="52"/>
      <c r="S51" s="77">
        <v>0</v>
      </c>
      <c r="T51" s="77">
        <v>0</v>
      </c>
      <c r="U51" s="77">
        <v>0</v>
      </c>
      <c r="V51" s="77">
        <v>0</v>
      </c>
      <c r="W51" s="167"/>
    </row>
    <row r="52" spans="1:23" ht="12.75" customHeight="1">
      <c r="B52" s="134" t="s">
        <v>211</v>
      </c>
      <c r="D52" s="12">
        <v>0</v>
      </c>
      <c r="E52" s="12">
        <v>0</v>
      </c>
      <c r="F52" s="163">
        <v>-566.45025248296884</v>
      </c>
      <c r="G52" s="12">
        <v>-566.45049233034251</v>
      </c>
      <c r="I52" s="12">
        <v>0</v>
      </c>
      <c r="J52" s="12">
        <v>0</v>
      </c>
      <c r="K52" s="12">
        <v>0</v>
      </c>
      <c r="L52" s="12">
        <v>0</v>
      </c>
      <c r="N52" s="12">
        <v>0</v>
      </c>
      <c r="O52" s="12">
        <v>0</v>
      </c>
      <c r="P52" s="12">
        <v>0</v>
      </c>
      <c r="Q52" s="12">
        <v>0</v>
      </c>
      <c r="S52" s="12">
        <v>0</v>
      </c>
      <c r="T52" s="12">
        <v>0</v>
      </c>
      <c r="U52" s="12">
        <v>0</v>
      </c>
      <c r="V52" s="12">
        <v>0</v>
      </c>
    </row>
    <row r="53" spans="1:23" ht="12.75" customHeight="1">
      <c r="B53" s="134" t="s">
        <v>336</v>
      </c>
      <c r="D53" s="12">
        <v>0</v>
      </c>
      <c r="E53" s="12">
        <v>0</v>
      </c>
      <c r="F53" s="163">
        <v>0</v>
      </c>
      <c r="G53" s="12">
        <v>0</v>
      </c>
      <c r="I53" s="12">
        <v>0</v>
      </c>
      <c r="J53" s="12">
        <v>0</v>
      </c>
      <c r="K53" s="12">
        <v>0</v>
      </c>
      <c r="L53" s="12">
        <v>0</v>
      </c>
      <c r="N53" s="12">
        <v>141.39405616147306</v>
      </c>
      <c r="O53" s="12">
        <v>725.62159554308789</v>
      </c>
      <c r="P53" s="12">
        <v>972.31775871320644</v>
      </c>
      <c r="Q53" s="12">
        <v>972.31770753359683</v>
      </c>
      <c r="S53" s="12">
        <v>0</v>
      </c>
      <c r="T53" s="12">
        <v>0</v>
      </c>
      <c r="U53" s="12">
        <v>0</v>
      </c>
      <c r="V53" s="12">
        <v>0</v>
      </c>
    </row>
    <row r="54" spans="1:23" ht="12.75" customHeight="1">
      <c r="B54" s="134" t="s">
        <v>167</v>
      </c>
      <c r="D54" s="12">
        <v>-7692.4997622882711</v>
      </c>
      <c r="E54" s="12">
        <v>-14766.90241740409</v>
      </c>
      <c r="F54" s="163">
        <v>-20889.520315542115</v>
      </c>
      <c r="G54" s="12">
        <v>-28327.0476422703</v>
      </c>
      <c r="I54" s="12">
        <v>-10904.795563039295</v>
      </c>
      <c r="J54" s="12">
        <v>-18814.324945289747</v>
      </c>
      <c r="K54" s="12">
        <v>-30235.957086715051</v>
      </c>
      <c r="L54" s="12">
        <v>-44950.675727539492</v>
      </c>
      <c r="N54" s="12">
        <v>-17838.789599372907</v>
      </c>
      <c r="O54" s="12">
        <v>-33573.123105140694</v>
      </c>
      <c r="P54" s="12">
        <v>-43844.41168519597</v>
      </c>
      <c r="Q54" s="12">
        <v>-54283.270269599547</v>
      </c>
      <c r="S54" s="12">
        <v>-10723</v>
      </c>
      <c r="T54" s="12">
        <v>-23411</v>
      </c>
      <c r="U54" s="12">
        <v>-35501</v>
      </c>
      <c r="V54" s="12">
        <v>-54117</v>
      </c>
    </row>
    <row r="55" spans="1:23" ht="12.75" customHeight="1">
      <c r="B55" s="134" t="s">
        <v>296</v>
      </c>
      <c r="D55" s="12">
        <v>10.85875717493642</v>
      </c>
      <c r="E55" s="12">
        <v>50.049946601828076</v>
      </c>
      <c r="F55" s="163">
        <v>307.89285119716868</v>
      </c>
      <c r="G55" s="12">
        <v>400.97844618169211</v>
      </c>
      <c r="I55" s="12">
        <v>48.031696842641239</v>
      </c>
      <c r="J55" s="12">
        <v>425.9620807540021</v>
      </c>
      <c r="K55" s="12">
        <v>507.10400627541418</v>
      </c>
      <c r="L55" s="12">
        <v>567.27881815255353</v>
      </c>
      <c r="N55" s="12">
        <v>193.48510610389337</v>
      </c>
      <c r="O55" s="12">
        <v>273.40392054762566</v>
      </c>
      <c r="P55" s="12">
        <v>400.37633887770733</v>
      </c>
      <c r="Q55" s="12">
        <v>544.08883018926804</v>
      </c>
      <c r="S55" s="12">
        <v>82</v>
      </c>
      <c r="T55" s="12">
        <v>172</v>
      </c>
      <c r="U55" s="12">
        <v>220</v>
      </c>
      <c r="V55" s="12">
        <v>20850</v>
      </c>
    </row>
    <row r="56" spans="1:23" s="175" customFormat="1">
      <c r="A56" s="52"/>
      <c r="B56" s="80" t="s">
        <v>313</v>
      </c>
      <c r="C56" s="52"/>
      <c r="D56" s="77">
        <v>70793.477746777484</v>
      </c>
      <c r="E56" s="12">
        <v>55171.266404411705</v>
      </c>
      <c r="F56" s="177">
        <v>13619.725040659454</v>
      </c>
      <c r="G56" s="77">
        <v>-13629.311262120686</v>
      </c>
      <c r="H56" s="52"/>
      <c r="I56" s="77">
        <v>146537.59888595314</v>
      </c>
      <c r="J56" s="77">
        <v>109863.06724861036</v>
      </c>
      <c r="K56" s="77">
        <v>119365.93770958827</v>
      </c>
      <c r="L56" s="77">
        <v>74105.724388453949</v>
      </c>
      <c r="M56" s="52"/>
      <c r="N56" s="77">
        <v>34140.017978739161</v>
      </c>
      <c r="O56" s="77">
        <v>23876.934774281126</v>
      </c>
      <c r="P56" s="77">
        <v>20846.183181592816</v>
      </c>
      <c r="Q56" s="77">
        <v>30978.177211321781</v>
      </c>
      <c r="R56" s="52"/>
      <c r="S56" s="77">
        <v>-62696</v>
      </c>
      <c r="T56" s="77">
        <v>25157</v>
      </c>
      <c r="U56" s="77">
        <v>25276</v>
      </c>
      <c r="V56" s="77">
        <v>4112</v>
      </c>
      <c r="W56" s="167"/>
    </row>
    <row r="57" spans="1:23" s="175" customFormat="1">
      <c r="A57" s="52"/>
      <c r="B57" s="80" t="s">
        <v>297</v>
      </c>
      <c r="C57" s="52"/>
      <c r="D57" s="77">
        <v>0</v>
      </c>
      <c r="E57" s="12">
        <v>0</v>
      </c>
      <c r="F57" s="177">
        <v>0</v>
      </c>
      <c r="G57" s="77">
        <v>0</v>
      </c>
      <c r="H57" s="52"/>
      <c r="I57" s="77">
        <v>12271.898962635396</v>
      </c>
      <c r="J57" s="77">
        <v>12271.899160391948</v>
      </c>
      <c r="K57" s="77">
        <v>12271.898824896194</v>
      </c>
      <c r="L57" s="77">
        <v>12271.899242524256</v>
      </c>
      <c r="M57" s="52"/>
      <c r="N57" s="77">
        <v>0</v>
      </c>
      <c r="O57" s="77">
        <v>0</v>
      </c>
      <c r="P57" s="77">
        <v>0</v>
      </c>
      <c r="Q57" s="77">
        <v>0</v>
      </c>
      <c r="R57" s="52"/>
      <c r="S57" s="77">
        <v>0</v>
      </c>
      <c r="T57" s="77">
        <v>0</v>
      </c>
      <c r="U57" s="77">
        <v>0</v>
      </c>
      <c r="V57" s="77">
        <v>0</v>
      </c>
      <c r="W57" s="167"/>
    </row>
    <row r="58" spans="1:23" ht="12.75" customHeight="1">
      <c r="B58" s="134" t="s">
        <v>314</v>
      </c>
      <c r="D58" s="12">
        <v>18467.801137715</v>
      </c>
      <c r="E58" s="12">
        <v>37099.749873192704</v>
      </c>
      <c r="F58" s="163">
        <v>55016.225853420045</v>
      </c>
      <c r="G58" s="12">
        <v>95106.414447156916</v>
      </c>
      <c r="I58" s="12">
        <v>28947.121507948948</v>
      </c>
      <c r="J58" s="12">
        <v>53800.078835345987</v>
      </c>
      <c r="K58" s="12">
        <v>93640.688179243691</v>
      </c>
      <c r="L58" s="12">
        <v>114075.80966880731</v>
      </c>
      <c r="N58" s="12">
        <v>7008.2964178280126</v>
      </c>
      <c r="O58" s="12">
        <v>28739.495818525131</v>
      </c>
      <c r="P58" s="12">
        <v>36973.614372146512</v>
      </c>
      <c r="Q58" s="12">
        <v>41764.165539871683</v>
      </c>
      <c r="S58" s="12">
        <v>11237</v>
      </c>
      <c r="T58" s="12">
        <v>16914</v>
      </c>
      <c r="U58" s="12">
        <v>19152</v>
      </c>
      <c r="V58" s="12">
        <v>21587</v>
      </c>
    </row>
    <row r="59" spans="1:23" ht="12.75" customHeight="1">
      <c r="B59" s="134" t="s">
        <v>171</v>
      </c>
      <c r="D59" s="12">
        <v>-14453.730761453382</v>
      </c>
      <c r="E59" s="12">
        <v>-46559.936647902447</v>
      </c>
      <c r="F59" s="163">
        <v>-68826.749335567249</v>
      </c>
      <c r="G59" s="12">
        <v>-99472.490340519915</v>
      </c>
      <c r="I59" s="12">
        <v>-39543.804162867338</v>
      </c>
      <c r="J59" s="12">
        <v>-64619.182836994427</v>
      </c>
      <c r="K59" s="12">
        <v>-72552.593318816696</v>
      </c>
      <c r="L59" s="12">
        <v>-76552.69640710135</v>
      </c>
      <c r="N59" s="12">
        <v>-21716.963440378029</v>
      </c>
      <c r="O59" s="12">
        <v>-28985.819515405059</v>
      </c>
      <c r="P59" s="12">
        <v>-40599.576270758676</v>
      </c>
      <c r="Q59" s="12">
        <v>-44275.798461195256</v>
      </c>
      <c r="S59" s="12">
        <v>-6384</v>
      </c>
      <c r="T59" s="12">
        <v>-7775</v>
      </c>
      <c r="U59" s="12">
        <v>-12297</v>
      </c>
      <c r="V59" s="12">
        <v>-18401</v>
      </c>
    </row>
    <row r="60" spans="1:23" ht="12.75" customHeight="1">
      <c r="B60" s="265" t="s">
        <v>109</v>
      </c>
      <c r="C60" s="73">
        <f>SUM(C45:C58)</f>
        <v>0</v>
      </c>
      <c r="D60" s="73">
        <f>SUM(D45:D59)</f>
        <v>67125.907117925773</v>
      </c>
      <c r="E60" s="73">
        <f>SUM(E45:E59)</f>
        <v>29116.838992612218</v>
      </c>
      <c r="F60" s="266">
        <f>SUM(F45:F59)</f>
        <v>-23648.550324603144</v>
      </c>
      <c r="G60" s="73">
        <f>SUM(G45:G59)</f>
        <v>-48797.581010190115</v>
      </c>
      <c r="H60" s="73"/>
      <c r="I60" s="73">
        <f>SUM(I45:I59)</f>
        <v>137339.35432747347</v>
      </c>
      <c r="J60" s="73">
        <f>SUM(J45:J59)</f>
        <v>-51261.060207054266</v>
      </c>
      <c r="K60" s="73">
        <f>SUM(K45:K59)</f>
        <v>-189923.80710388164</v>
      </c>
      <c r="L60" s="73">
        <f>SUM(L45:L59)</f>
        <v>-233237.93633197999</v>
      </c>
      <c r="M60" s="73"/>
      <c r="N60" s="73">
        <f>SUM(N45:N59)</f>
        <v>1927.4405190816033</v>
      </c>
      <c r="O60" s="73">
        <f>SUM(O45:O59)</f>
        <v>-8943.4865116487817</v>
      </c>
      <c r="P60" s="73">
        <f>SUM(P45:P59)</f>
        <v>-25251.496304624401</v>
      </c>
      <c r="Q60" s="73">
        <f>SUM(Q45:Q59)</f>
        <v>-24300.31944187847</v>
      </c>
      <c r="R60" s="73"/>
      <c r="S60" s="73">
        <f t="shared" ref="S60:T60" si="0">SUM(S45:S59)</f>
        <v>-68484</v>
      </c>
      <c r="T60" s="73">
        <f t="shared" si="0"/>
        <v>11006</v>
      </c>
      <c r="U60" s="73">
        <f>SUM(U45:U59)</f>
        <v>-3201</v>
      </c>
      <c r="V60" s="73">
        <f>SUM(V45:V59)</f>
        <v>-92742</v>
      </c>
    </row>
    <row r="61" spans="1:23" ht="27.75" customHeight="1">
      <c r="B61" s="265"/>
      <c r="D61" s="12"/>
      <c r="E61" s="12"/>
      <c r="F61" s="163"/>
      <c r="G61" s="12"/>
      <c r="I61" s="12"/>
      <c r="J61" s="12"/>
      <c r="K61" s="12"/>
      <c r="L61" s="12"/>
      <c r="N61" s="12"/>
      <c r="O61" s="12"/>
      <c r="P61" s="12"/>
      <c r="Q61" s="12"/>
      <c r="S61" s="12"/>
      <c r="T61" s="12"/>
      <c r="U61" s="12"/>
      <c r="V61" s="12"/>
    </row>
    <row r="62" spans="1:23" ht="12.75" customHeight="1">
      <c r="B62" s="265" t="s">
        <v>9</v>
      </c>
      <c r="D62" s="27"/>
      <c r="E62" s="27"/>
      <c r="F62" s="168"/>
      <c r="G62" s="27"/>
      <c r="I62" s="27"/>
      <c r="J62" s="27"/>
      <c r="K62" s="27"/>
      <c r="L62" s="27"/>
      <c r="N62" s="27"/>
      <c r="O62" s="27"/>
      <c r="P62" s="27"/>
      <c r="Q62" s="27"/>
      <c r="S62" s="27"/>
      <c r="T62" s="27"/>
      <c r="U62" s="27"/>
      <c r="V62" s="27"/>
    </row>
    <row r="63" spans="1:23" ht="12.75" customHeight="1">
      <c r="B63" s="134" t="s">
        <v>331</v>
      </c>
      <c r="D63" s="12">
        <v>-1.8473130837082862E-4</v>
      </c>
      <c r="E63" s="12">
        <v>1.8635201454162597E-4</v>
      </c>
      <c r="F63" s="163">
        <v>1.7078638076782228E-4</v>
      </c>
      <c r="G63" s="12">
        <v>2.1116349101066588E-4</v>
      </c>
      <c r="I63" s="12">
        <v>-2.5589958397904413E-4</v>
      </c>
      <c r="J63" s="12">
        <v>-31.796459838205948</v>
      </c>
      <c r="K63" s="12">
        <v>-31.796438224732874</v>
      </c>
      <c r="L63" s="27">
        <v>-31.796750727787614</v>
      </c>
      <c r="N63" s="27">
        <v>-1.5524081885814667E-4</v>
      </c>
      <c r="O63" s="27">
        <v>-1.6401027143001556E-4</v>
      </c>
      <c r="P63" s="27">
        <v>-1.3751979172229768E-4</v>
      </c>
      <c r="Q63" s="27">
        <v>-1.6154119372367858E-4</v>
      </c>
      <c r="S63" s="27">
        <v>0</v>
      </c>
      <c r="T63" s="27">
        <v>0</v>
      </c>
      <c r="U63" s="27">
        <v>0</v>
      </c>
      <c r="V63" s="27">
        <v>0</v>
      </c>
    </row>
    <row r="64" spans="1:23" ht="12.75" customHeight="1">
      <c r="B64" s="134" t="s">
        <v>298</v>
      </c>
      <c r="D64" s="12">
        <v>0</v>
      </c>
      <c r="E64" s="12">
        <v>-8400</v>
      </c>
      <c r="F64" s="163">
        <v>-8400</v>
      </c>
      <c r="G64" s="12">
        <v>-16800</v>
      </c>
      <c r="I64" s="12">
        <v>0</v>
      </c>
      <c r="J64" s="12">
        <v>0</v>
      </c>
      <c r="K64" s="12">
        <v>0</v>
      </c>
      <c r="L64" s="12">
        <v>-8000</v>
      </c>
      <c r="N64" s="12">
        <v>-10604.08</v>
      </c>
      <c r="O64" s="12">
        <v>-18604.080000000002</v>
      </c>
      <c r="P64" s="12">
        <v>-29140.515000000003</v>
      </c>
      <c r="Q64" s="12">
        <v>-37140.514999999999</v>
      </c>
      <c r="S64" s="12">
        <v>-10539</v>
      </c>
      <c r="T64" s="12">
        <v>-18539</v>
      </c>
      <c r="U64" s="12">
        <v>-38987</v>
      </c>
      <c r="V64" s="12">
        <v>-46987</v>
      </c>
    </row>
    <row r="65" spans="2:22" ht="12.75" customHeight="1">
      <c r="B65" s="134" t="s">
        <v>110</v>
      </c>
      <c r="D65" s="12">
        <v>0</v>
      </c>
      <c r="E65" s="12">
        <v>0</v>
      </c>
      <c r="F65" s="168">
        <v>0</v>
      </c>
      <c r="G65" s="12">
        <v>0</v>
      </c>
      <c r="I65" s="12">
        <v>0</v>
      </c>
      <c r="J65" s="12">
        <v>0</v>
      </c>
      <c r="K65" s="12">
        <v>-508.34899999999999</v>
      </c>
      <c r="L65" s="12">
        <v>-1155.0565592101907</v>
      </c>
      <c r="N65" s="12">
        <v>0</v>
      </c>
      <c r="O65" s="12">
        <v>0</v>
      </c>
      <c r="P65" s="12">
        <v>0</v>
      </c>
      <c r="Q65" s="12">
        <v>0</v>
      </c>
      <c r="S65" s="12">
        <v>-284</v>
      </c>
      <c r="T65" s="12">
        <v>-422</v>
      </c>
      <c r="U65" s="12">
        <v>-423</v>
      </c>
      <c r="V65" s="12">
        <v>-458</v>
      </c>
    </row>
    <row r="66" spans="2:22" ht="12.75" customHeight="1">
      <c r="B66" s="134" t="s">
        <v>332</v>
      </c>
      <c r="D66" s="12">
        <v>0</v>
      </c>
      <c r="E66" s="12">
        <v>0</v>
      </c>
      <c r="F66" s="168">
        <v>0</v>
      </c>
      <c r="G66" s="12">
        <v>0</v>
      </c>
      <c r="I66" s="12">
        <v>0</v>
      </c>
      <c r="J66" s="12">
        <v>80000</v>
      </c>
      <c r="K66" s="12">
        <v>180935.71900000001</v>
      </c>
      <c r="L66" s="12">
        <v>180935.82153236485</v>
      </c>
      <c r="N66" s="12">
        <v>0</v>
      </c>
      <c r="O66" s="12">
        <v>0</v>
      </c>
      <c r="P66" s="12">
        <v>0</v>
      </c>
      <c r="Q66" s="12">
        <v>0</v>
      </c>
      <c r="S66" s="12">
        <v>100000</v>
      </c>
      <c r="T66" s="12">
        <v>100000</v>
      </c>
      <c r="U66" s="12">
        <v>100000</v>
      </c>
      <c r="V66" s="12">
        <v>135000</v>
      </c>
    </row>
    <row r="67" spans="2:22">
      <c r="B67" s="134" t="s">
        <v>333</v>
      </c>
      <c r="D67" s="12">
        <v>0</v>
      </c>
      <c r="E67" s="12">
        <v>0</v>
      </c>
      <c r="F67" s="163">
        <v>-9.3132257461547854E-13</v>
      </c>
      <c r="G67" s="12">
        <v>0</v>
      </c>
      <c r="I67" s="12">
        <v>31707.811521704971</v>
      </c>
      <c r="J67" s="12">
        <v>289.71122486103559</v>
      </c>
      <c r="K67" s="12">
        <v>289.71055184644865</v>
      </c>
      <c r="L67" s="12">
        <v>289.7112125252097</v>
      </c>
      <c r="N67" s="12">
        <v>39895.913099474223</v>
      </c>
      <c r="O67" s="12">
        <v>9895.9136131625201</v>
      </c>
      <c r="P67" s="12">
        <v>29897.558750996053</v>
      </c>
      <c r="Q67" s="12">
        <v>40352.719900792159</v>
      </c>
      <c r="S67" s="12">
        <v>33000</v>
      </c>
      <c r="T67" s="12">
        <v>-2000</v>
      </c>
      <c r="U67" s="12">
        <v>-40000</v>
      </c>
      <c r="V67" s="12">
        <v>-25000</v>
      </c>
    </row>
    <row r="68" spans="2:22">
      <c r="B68" s="134" t="s">
        <v>172</v>
      </c>
      <c r="D68" s="12">
        <v>-85037.6</v>
      </c>
      <c r="E68" s="12">
        <v>-85037.600319999998</v>
      </c>
      <c r="F68" s="163">
        <v>-85037.600319999998</v>
      </c>
      <c r="G68" s="12">
        <v>-85037.600319999998</v>
      </c>
      <c r="I68" s="12">
        <v>-51210</v>
      </c>
      <c r="J68" s="12">
        <v>-81631.329350000015</v>
      </c>
      <c r="K68" s="12">
        <v>-81631.32935</v>
      </c>
      <c r="L68" s="12">
        <v>-81631.329289999994</v>
      </c>
      <c r="N68" s="12">
        <v>-85621.792730000001</v>
      </c>
      <c r="O68" s="12">
        <v>-85621.792730000001</v>
      </c>
      <c r="P68" s="12">
        <v>-143752.91412999999</v>
      </c>
      <c r="Q68" s="12">
        <v>-215302.33167000001</v>
      </c>
      <c r="S68" s="12">
        <v>-77951</v>
      </c>
      <c r="T68" s="12">
        <v>-149679</v>
      </c>
      <c r="U68" s="12">
        <v>-149679</v>
      </c>
      <c r="V68" s="12">
        <v>-149679</v>
      </c>
    </row>
    <row r="69" spans="2:22">
      <c r="B69" s="134" t="s">
        <v>166</v>
      </c>
      <c r="D69" s="12">
        <v>0</v>
      </c>
      <c r="E69" s="12">
        <v>0</v>
      </c>
      <c r="F69" s="163">
        <v>-110.03</v>
      </c>
      <c r="G69" s="12">
        <v>-110.03</v>
      </c>
      <c r="I69" s="12">
        <v>0</v>
      </c>
      <c r="J69" s="12">
        <v>0</v>
      </c>
      <c r="K69" s="12">
        <v>-55.015000000000001</v>
      </c>
      <c r="L69" s="12">
        <v>-55.015000000000001</v>
      </c>
      <c r="N69" s="12">
        <v>0</v>
      </c>
      <c r="O69" s="12">
        <v>-55.015000000000001</v>
      </c>
      <c r="P69" s="12">
        <v>-55.015000000000001</v>
      </c>
      <c r="Q69" s="12">
        <v>-165.04499999999999</v>
      </c>
      <c r="S69" s="12">
        <v>0</v>
      </c>
      <c r="T69" s="12">
        <v>0</v>
      </c>
      <c r="U69" s="12">
        <v>0</v>
      </c>
      <c r="V69" s="12">
        <v>0</v>
      </c>
    </row>
    <row r="70" spans="2:22">
      <c r="B70" s="134" t="s">
        <v>344</v>
      </c>
      <c r="D70" s="12">
        <v>0</v>
      </c>
      <c r="E70" s="12">
        <v>0</v>
      </c>
      <c r="F70" s="163">
        <v>0</v>
      </c>
      <c r="G70" s="12">
        <v>0</v>
      </c>
      <c r="I70" s="12">
        <v>0</v>
      </c>
      <c r="J70" s="12">
        <v>0</v>
      </c>
      <c r="K70" s="12">
        <v>0</v>
      </c>
      <c r="L70" s="12">
        <v>0</v>
      </c>
      <c r="N70" s="12">
        <v>-2191.999803872186</v>
      </c>
      <c r="O70" s="12">
        <v>-2192.0000184433784</v>
      </c>
      <c r="P70" s="12">
        <v>-2191.9997619197234</v>
      </c>
      <c r="Q70" s="12">
        <v>-2192.0000984554454</v>
      </c>
      <c r="S70" s="12">
        <v>0</v>
      </c>
      <c r="T70" s="12">
        <v>0</v>
      </c>
      <c r="U70" s="12">
        <v>0</v>
      </c>
      <c r="V70" s="12">
        <v>0</v>
      </c>
    </row>
    <row r="71" spans="2:22">
      <c r="B71" s="134" t="s">
        <v>342</v>
      </c>
      <c r="D71" s="130"/>
      <c r="E71" s="130"/>
      <c r="F71" s="268"/>
      <c r="G71" s="130"/>
      <c r="I71" s="130"/>
      <c r="J71" s="130"/>
      <c r="K71" s="130"/>
      <c r="L71" s="130"/>
      <c r="N71" s="130"/>
      <c r="O71" s="130"/>
      <c r="P71" s="130"/>
      <c r="Q71" s="130"/>
      <c r="S71" s="130"/>
      <c r="T71" s="130"/>
      <c r="U71" s="12">
        <v>-2648</v>
      </c>
      <c r="V71" s="130">
        <v>-2648</v>
      </c>
    </row>
    <row r="72" spans="2:22" ht="12.75" customHeight="1">
      <c r="B72" s="265" t="s">
        <v>299</v>
      </c>
      <c r="C72" s="73">
        <f>SUM(C63:C70)</f>
        <v>0</v>
      </c>
      <c r="D72" s="73">
        <f>SUM(D63:D70)</f>
        <v>-85037.600184731316</v>
      </c>
      <c r="E72" s="73">
        <f>SUM(E63:E70)</f>
        <v>-93437.600133647982</v>
      </c>
      <c r="F72" s="266">
        <f>SUM(F63:F70)</f>
        <v>-93547.630149213612</v>
      </c>
      <c r="G72" s="73">
        <f>SUM(G63:G70)</f>
        <v>-101947.63010883651</v>
      </c>
      <c r="H72" s="73"/>
      <c r="I72" s="73">
        <f>SUM(I63:I70)</f>
        <v>-19502.188734194613</v>
      </c>
      <c r="J72" s="73">
        <f>SUM(J63:J70)</f>
        <v>-1373.4145849771885</v>
      </c>
      <c r="K72" s="73">
        <f>SUM(K63:K70)</f>
        <v>98998.939763621718</v>
      </c>
      <c r="L72" s="73">
        <f>SUM(L63:L70)</f>
        <v>90352.335144952071</v>
      </c>
      <c r="M72" s="73"/>
      <c r="N72" s="73">
        <f>SUM(N63:N70)</f>
        <v>-58521.959589638776</v>
      </c>
      <c r="O72" s="73">
        <f>SUM(O63:O70)</f>
        <v>-96576.97429929112</v>
      </c>
      <c r="P72" s="73">
        <f>SUM(P63:P70)</f>
        <v>-145242.88527844346</v>
      </c>
      <c r="Q72" s="73">
        <f>SUM(Q63:Q70)</f>
        <v>-214447.17202920449</v>
      </c>
      <c r="R72" s="73"/>
      <c r="S72" s="73">
        <f>SUM(S63:S70)</f>
        <v>44226</v>
      </c>
      <c r="T72" s="73">
        <f>SUM(T63:T70)</f>
        <v>-70640</v>
      </c>
      <c r="U72" s="73">
        <f>SUM(U63:U71)</f>
        <v>-131737</v>
      </c>
      <c r="V72" s="73">
        <f>SUM(V63:V71)</f>
        <v>-89772</v>
      </c>
    </row>
    <row r="73" spans="2:22" ht="12.75" customHeight="1">
      <c r="B73" s="267"/>
      <c r="D73" s="130"/>
      <c r="E73" s="130"/>
      <c r="F73" s="268"/>
      <c r="G73" s="130"/>
      <c r="I73" s="130"/>
      <c r="J73" s="130"/>
      <c r="K73" s="130"/>
      <c r="L73" s="130"/>
      <c r="N73" s="130"/>
      <c r="O73" s="130"/>
      <c r="P73" s="130"/>
      <c r="Q73" s="130"/>
      <c r="S73" s="130"/>
      <c r="T73" s="130"/>
      <c r="U73" s="130"/>
      <c r="V73" s="130"/>
    </row>
    <row r="74" spans="2:22" ht="27">
      <c r="B74" s="134" t="s">
        <v>315</v>
      </c>
      <c r="D74" s="12">
        <v>-130.43574885079747</v>
      </c>
      <c r="E74" s="12">
        <v>-3352.0021705806921</v>
      </c>
      <c r="F74" s="163">
        <v>-5338.3022160590808</v>
      </c>
      <c r="G74" s="12">
        <v>-9579.1378950694907</v>
      </c>
      <c r="I74" s="12">
        <v>-10947.818357550319</v>
      </c>
      <c r="J74" s="12">
        <v>-16378.232477662808</v>
      </c>
      <c r="K74" s="12">
        <v>-17753.882149016266</v>
      </c>
      <c r="L74" s="12">
        <v>-15568.465668265615</v>
      </c>
      <c r="N74" s="12">
        <v>-2142.2173886606647</v>
      </c>
      <c r="O74" s="12">
        <v>-5508.2202373339742</v>
      </c>
      <c r="P74" s="12">
        <v>-4804.0331097164826</v>
      </c>
      <c r="Q74" s="12">
        <v>-5104.3580329166925</v>
      </c>
      <c r="S74" s="12">
        <v>-113</v>
      </c>
      <c r="T74" s="12">
        <v>346</v>
      </c>
      <c r="U74" s="12">
        <v>-4577</v>
      </c>
      <c r="V74" s="12">
        <v>-4884</v>
      </c>
    </row>
    <row r="75" spans="2:22" ht="12.75" customHeight="1">
      <c r="B75" s="134" t="s">
        <v>316</v>
      </c>
      <c r="D75" s="27">
        <f>D42+D60+D72+D74</f>
        <v>-9426.3825458262017</v>
      </c>
      <c r="E75" s="27">
        <f>E42+E60+E72+E74</f>
        <v>-17037.293345293823</v>
      </c>
      <c r="F75" s="168">
        <f>F42+F60+F72+F74</f>
        <v>-20403.540063064534</v>
      </c>
      <c r="G75" s="27">
        <f>G42+G60+G72+G74</f>
        <v>2024.6599844168104</v>
      </c>
      <c r="I75" s="27">
        <f>I42+I60+I72+I74</f>
        <v>115431.37956741983</v>
      </c>
      <c r="J75" s="27">
        <f>J42+J60+J72+J74</f>
        <v>-32084.40895937186</v>
      </c>
      <c r="K75" s="27">
        <f>K42+K60+K72+K74</f>
        <v>-8819.4951558025787</v>
      </c>
      <c r="L75" s="27">
        <f>L42+L60+L72+L74</f>
        <v>17512.171932755118</v>
      </c>
      <c r="N75" s="27">
        <f>N42+N60+N72+N74</f>
        <v>-45823.101215832728</v>
      </c>
      <c r="O75" s="27">
        <f>O42+O60+O72+O74</f>
        <v>-38646.017130667671</v>
      </c>
      <c r="P75" s="27">
        <f>P42+P60+P72+P74</f>
        <v>-35676.915805860677</v>
      </c>
      <c r="Q75" s="27">
        <f>Q42+Q60+Q72+Q74</f>
        <v>-43025.350756744294</v>
      </c>
      <c r="S75" s="27">
        <f>S42+S60+S72+S74</f>
        <v>-2963</v>
      </c>
      <c r="T75" s="27">
        <f>T42+T60+T72+T74</f>
        <v>5744</v>
      </c>
      <c r="U75" s="27">
        <f>U42+U60+U72+U74</f>
        <v>14252</v>
      </c>
      <c r="V75" s="27">
        <f>V42+V60+V72+V74</f>
        <v>19763</v>
      </c>
    </row>
    <row r="76" spans="2:22" ht="31.5" customHeight="1">
      <c r="B76" s="134" t="s">
        <v>317</v>
      </c>
      <c r="D76" s="17">
        <v>117771.989547855</v>
      </c>
      <c r="E76" s="17">
        <v>117771.989547855</v>
      </c>
      <c r="F76" s="269">
        <v>117771.989547855</v>
      </c>
      <c r="G76" s="17">
        <v>117771.989547855</v>
      </c>
      <c r="I76" s="17">
        <f>$G$77</f>
        <v>119796.64953227181</v>
      </c>
      <c r="J76" s="17">
        <f t="shared" ref="J76:L76" si="1">$G$77</f>
        <v>119796.64953227181</v>
      </c>
      <c r="K76" s="17">
        <f t="shared" si="1"/>
        <v>119796.64953227181</v>
      </c>
      <c r="L76" s="17">
        <f t="shared" si="1"/>
        <v>119796.64953227181</v>
      </c>
      <c r="N76" s="17">
        <f>$L$77</f>
        <v>137308.82146502694</v>
      </c>
      <c r="O76" s="17">
        <f t="shared" ref="O76:Q76" si="2">$L$77</f>
        <v>137308.82146502694</v>
      </c>
      <c r="P76" s="17">
        <f t="shared" si="2"/>
        <v>137308.82146502694</v>
      </c>
      <c r="Q76" s="17">
        <f t="shared" si="2"/>
        <v>137308.82146502694</v>
      </c>
      <c r="S76" s="17">
        <v>94284</v>
      </c>
      <c r="T76" s="17">
        <f>S76</f>
        <v>94284</v>
      </c>
      <c r="U76" s="17">
        <f>T76</f>
        <v>94284</v>
      </c>
      <c r="V76" s="17">
        <f>Q77</f>
        <v>94283.470708282635</v>
      </c>
    </row>
    <row r="77" spans="2:22" ht="28.5" customHeight="1" thickBot="1">
      <c r="B77" s="265" t="s">
        <v>355</v>
      </c>
      <c r="D77" s="270">
        <f>D75+D76</f>
        <v>108345.6070020288</v>
      </c>
      <c r="E77" s="270">
        <f>E75+E76</f>
        <v>100734.69620256117</v>
      </c>
      <c r="F77" s="271">
        <f>F75+F76</f>
        <v>97368.449484790472</v>
      </c>
      <c r="G77" s="270">
        <f>G75+G76</f>
        <v>119796.64953227181</v>
      </c>
      <c r="I77" s="270">
        <f>I75+I76</f>
        <v>235228.02909969166</v>
      </c>
      <c r="J77" s="270">
        <f t="shared" ref="J77:N77" si="3">J75+J76</f>
        <v>87712.240572899958</v>
      </c>
      <c r="K77" s="270">
        <f t="shared" si="3"/>
        <v>110977.15437646923</v>
      </c>
      <c r="L77" s="270">
        <f t="shared" si="3"/>
        <v>137308.82146502694</v>
      </c>
      <c r="N77" s="270">
        <f t="shared" si="3"/>
        <v>91485.720249194215</v>
      </c>
      <c r="O77" s="270">
        <f t="shared" ref="O77" si="4">O75+O76</f>
        <v>98662.804334359273</v>
      </c>
      <c r="P77" s="270">
        <f t="shared" ref="P77" si="5">P75+P76</f>
        <v>101631.90565916625</v>
      </c>
      <c r="Q77" s="270">
        <f t="shared" ref="Q77" si="6">Q75+Q76</f>
        <v>94283.470708282635</v>
      </c>
      <c r="S77" s="270">
        <f t="shared" ref="S77" si="7">S75+S76</f>
        <v>91321</v>
      </c>
      <c r="T77" s="270">
        <f t="shared" ref="T77:V77" si="8">T75+T76</f>
        <v>100028</v>
      </c>
      <c r="U77" s="270">
        <f t="shared" si="8"/>
        <v>108536</v>
      </c>
      <c r="V77" s="270">
        <f t="shared" si="8"/>
        <v>114046.47070828264</v>
      </c>
    </row>
    <row r="78" spans="2:22" ht="28.5" customHeight="1" thickTop="1">
      <c r="B78" s="312"/>
      <c r="D78" s="44"/>
      <c r="E78" s="130"/>
      <c r="F78" s="313"/>
      <c r="G78" s="44"/>
      <c r="I78" s="44"/>
      <c r="J78" s="44"/>
      <c r="K78" s="44"/>
      <c r="L78" s="44"/>
      <c r="N78" s="44"/>
      <c r="O78" s="44"/>
      <c r="P78" s="44"/>
      <c r="Q78" s="44"/>
      <c r="S78" s="44"/>
      <c r="T78" s="44"/>
      <c r="U78" s="44"/>
      <c r="V78" s="44"/>
    </row>
    <row r="79" spans="2:22" ht="28.5" customHeight="1" thickBot="1">
      <c r="B79" s="265" t="s">
        <v>312</v>
      </c>
      <c r="D79" s="270">
        <f>D77-'#2'!D17</f>
        <v>96619.998925374806</v>
      </c>
      <c r="E79" s="270">
        <f>E77-'#2'!E17</f>
        <v>88916.471342355173</v>
      </c>
      <c r="F79" s="271">
        <f>F77-'#2'!F17</f>
        <v>83437.422640629462</v>
      </c>
      <c r="G79" s="270">
        <f>G77-'#2'!G17</f>
        <v>108153.44300545931</v>
      </c>
      <c r="I79" s="270">
        <f>I77-'#2'!I17</f>
        <v>225502.32254444566</v>
      </c>
      <c r="J79" s="270">
        <f>J77-'#2'!J17</f>
        <v>78380.772084321958</v>
      </c>
      <c r="K79" s="270">
        <f>K77-'#2'!K17</f>
        <v>102417.08972320023</v>
      </c>
      <c r="L79" s="270">
        <f>L77-'#2'!L17</f>
        <v>127897.88012503194</v>
      </c>
      <c r="N79" s="270">
        <f>N77-'#2'!N17</f>
        <v>82938.258565116208</v>
      </c>
      <c r="O79" s="270">
        <f>O77-'#2'!O17</f>
        <v>91749.849522991266</v>
      </c>
      <c r="P79" s="270">
        <f>P77-'#2'!P17</f>
        <v>94570.114448648252</v>
      </c>
      <c r="Q79" s="270">
        <f>Q77-'#2'!Q17</f>
        <v>87430.642372782633</v>
      </c>
      <c r="S79" s="270">
        <f>S77-'#2'!S17</f>
        <v>83916</v>
      </c>
      <c r="T79" s="270">
        <f>T77-'#2'!T17</f>
        <v>93228</v>
      </c>
      <c r="U79" s="270">
        <f>U77-'#2'!U17</f>
        <v>101630</v>
      </c>
      <c r="V79" s="270">
        <f>V77-'#2'!V17</f>
        <v>106901.47070828264</v>
      </c>
    </row>
    <row r="80" spans="2:22" ht="12.75" customHeight="1" thickTop="1">
      <c r="B80" s="17"/>
      <c r="E80" s="272"/>
      <c r="F80" s="167"/>
    </row>
    <row r="81" spans="3:3">
      <c r="C81" s="7">
        <f t="shared" ref="C81" si="9">C75+C76-C77</f>
        <v>0</v>
      </c>
    </row>
  </sheetData>
  <phoneticPr fontId="3" type="noConversion"/>
  <hyperlinks>
    <hyperlink ref="V2" location="Contents!A1" display="Back" xr:uid="{264A90D7-FA70-40FB-B298-320D65F756E5}"/>
  </hyperlinks>
  <printOptions horizontalCentered="1" verticalCentered="1"/>
  <pageMargins left="0.25" right="0.25" top="0.75" bottom="0.75" header="0.3" footer="0.3"/>
  <pageSetup paperSize="9" scale="3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I135"/>
  <sheetViews>
    <sheetView showGridLines="0" zoomScale="80" zoomScaleNormal="80" zoomScaleSheetLayoutView="80" workbookViewId="0">
      <pane xSplit="2" ySplit="9" topLeftCell="AM10" activePane="bottomRight" state="frozen"/>
      <selection activeCell="B9" sqref="B9:C9"/>
      <selection pane="topRight" activeCell="B9" sqref="B9:C9"/>
      <selection pane="bottomLeft" activeCell="B9" sqref="B9:C9"/>
      <selection pane="bottomRight" activeCell="B4" sqref="B4"/>
    </sheetView>
  </sheetViews>
  <sheetFormatPr defaultColWidth="14.453125" defaultRowHeight="13.5"/>
  <cols>
    <col min="1" max="1" width="1" style="7" customWidth="1"/>
    <col min="2" max="2" width="66.453125" style="7" bestFit="1" customWidth="1"/>
    <col min="3" max="3" width="2.54296875" style="28" customWidth="1"/>
    <col min="4" max="8" width="13.81640625" style="44" customWidth="1"/>
    <col min="9" max="9" width="2.54296875" style="28" customWidth="1"/>
    <col min="10" max="14" width="13.81640625" style="44" customWidth="1"/>
    <col min="15" max="15" width="2.54296875" style="28" customWidth="1"/>
    <col min="16" max="20" width="13.81640625" style="44" customWidth="1"/>
    <col min="21" max="21" width="2.54296875" style="28" customWidth="1"/>
    <col min="22" max="26" width="13.81640625" style="44" customWidth="1"/>
    <col min="27" max="27" width="1.54296875" style="44" customWidth="1"/>
    <col min="28" max="32" width="13.54296875" style="44" customWidth="1"/>
    <col min="33" max="33" width="2.54296875" style="28" customWidth="1"/>
    <col min="34" max="38" width="13.54296875" style="44" customWidth="1"/>
    <col min="39" max="39" width="2.54296875" style="28" customWidth="1"/>
    <col min="40" max="44" width="13.54296875" style="44" customWidth="1"/>
    <col min="45" max="45" width="2.54296875" style="28" customWidth="1"/>
    <col min="46" max="50" width="13.54296875" style="44" customWidth="1"/>
    <col min="51" max="61" width="14.453125" style="167"/>
    <col min="62" max="16384" width="14.453125" style="7"/>
  </cols>
  <sheetData>
    <row r="1" spans="2:50">
      <c r="B1" s="52"/>
    </row>
    <row r="2" spans="2:50">
      <c r="AF2" s="141"/>
      <c r="AH2" s="141"/>
      <c r="AI2" s="141"/>
      <c r="AJ2" s="141"/>
      <c r="AK2" s="141"/>
      <c r="AX2" s="98" t="s">
        <v>70</v>
      </c>
    </row>
    <row r="6" spans="2:50" ht="14.25" customHeight="1">
      <c r="B6" s="22" t="s">
        <v>30</v>
      </c>
      <c r="C6" s="327" t="s">
        <v>318</v>
      </c>
      <c r="D6" s="327"/>
      <c r="E6" s="327"/>
      <c r="F6" s="327"/>
      <c r="G6" s="327"/>
      <c r="H6" s="327"/>
      <c r="I6" s="327"/>
      <c r="J6" s="327"/>
      <c r="K6" s="327"/>
      <c r="L6" s="327"/>
      <c r="M6" s="327"/>
      <c r="N6" s="327"/>
      <c r="O6" s="327"/>
      <c r="P6" s="327"/>
      <c r="Q6" s="327"/>
      <c r="R6" s="327"/>
      <c r="S6" s="327"/>
      <c r="T6" s="327"/>
      <c r="U6" s="327"/>
      <c r="V6" s="327"/>
      <c r="W6" s="327"/>
      <c r="X6" s="327"/>
      <c r="Y6" s="327"/>
      <c r="Z6" s="327"/>
      <c r="AA6" s="306"/>
      <c r="AB6" s="327" t="s">
        <v>319</v>
      </c>
      <c r="AC6" s="327"/>
      <c r="AD6" s="327"/>
      <c r="AE6" s="327"/>
      <c r="AF6" s="327"/>
      <c r="AG6" s="327"/>
      <c r="AH6" s="327"/>
      <c r="AI6" s="327"/>
      <c r="AJ6" s="327"/>
      <c r="AK6" s="327"/>
      <c r="AL6" s="327"/>
      <c r="AM6" s="327"/>
      <c r="AN6" s="327"/>
      <c r="AO6" s="327"/>
      <c r="AP6" s="327"/>
      <c r="AQ6" s="327"/>
      <c r="AR6" s="327"/>
      <c r="AS6" s="327"/>
      <c r="AT6" s="327"/>
      <c r="AU6" s="327"/>
      <c r="AV6" s="327"/>
      <c r="AW6" s="327"/>
      <c r="AX6" s="327"/>
    </row>
    <row r="7" spans="2:50">
      <c r="B7" s="67"/>
    </row>
    <row r="8" spans="2:50">
      <c r="B8" s="322" t="s">
        <v>250</v>
      </c>
      <c r="C8" s="299"/>
      <c r="D8" s="321" t="str">
        <f>D20</f>
        <v>FY 2021-22</v>
      </c>
      <c r="E8" s="321">
        <f>E4</f>
        <v>0</v>
      </c>
      <c r="F8" s="321">
        <f>F4</f>
        <v>0</v>
      </c>
      <c r="G8" s="321"/>
      <c r="H8" s="321">
        <f>H4</f>
        <v>0</v>
      </c>
      <c r="I8" s="299"/>
      <c r="J8" s="321" t="s">
        <v>197</v>
      </c>
      <c r="K8" s="321"/>
      <c r="L8" s="321"/>
      <c r="M8" s="321"/>
      <c r="N8" s="321"/>
      <c r="O8" s="299"/>
      <c r="P8" s="321" t="s">
        <v>220</v>
      </c>
      <c r="Q8" s="321"/>
      <c r="R8" s="321"/>
      <c r="S8" s="321"/>
      <c r="T8" s="321"/>
      <c r="U8" s="299"/>
      <c r="V8" s="321" t="s">
        <v>257</v>
      </c>
      <c r="W8" s="321"/>
      <c r="X8" s="321"/>
      <c r="Y8" s="321"/>
      <c r="Z8" s="321"/>
      <c r="AA8" s="105"/>
      <c r="AB8" s="321" t="str">
        <f>AB20</f>
        <v>FY 2021-22</v>
      </c>
      <c r="AC8" s="321" t="e">
        <f>#REF!</f>
        <v>#REF!</v>
      </c>
      <c r="AD8" s="321"/>
      <c r="AE8" s="321"/>
      <c r="AF8" s="321" t="e">
        <f>#REF!</f>
        <v>#REF!</v>
      </c>
      <c r="AG8" s="299"/>
      <c r="AH8" s="321" t="s">
        <v>197</v>
      </c>
      <c r="AI8" s="321"/>
      <c r="AJ8" s="321"/>
      <c r="AK8" s="321"/>
      <c r="AL8" s="321"/>
      <c r="AM8" s="299"/>
      <c r="AN8" s="321" t="s">
        <v>220</v>
      </c>
      <c r="AO8" s="321"/>
      <c r="AP8" s="321"/>
      <c r="AQ8" s="321"/>
      <c r="AR8" s="321"/>
      <c r="AS8" s="299"/>
      <c r="AT8" s="321" t="s">
        <v>257</v>
      </c>
      <c r="AU8" s="321"/>
      <c r="AV8" s="321"/>
      <c r="AW8" s="321"/>
      <c r="AX8" s="321"/>
    </row>
    <row r="9" spans="2:50">
      <c r="B9" s="323"/>
      <c r="C9" s="300"/>
      <c r="D9" s="291" t="str">
        <f t="shared" ref="D9:T9" si="0">D$21</f>
        <v>QE Jun-21</v>
      </c>
      <c r="E9" s="69" t="str">
        <f t="shared" si="0"/>
        <v>QE Sep-21</v>
      </c>
      <c r="F9" s="69" t="str">
        <f t="shared" si="0"/>
        <v>QE Dec-21</v>
      </c>
      <c r="G9" s="69" t="str">
        <f t="shared" si="0"/>
        <v>QE Mar-22</v>
      </c>
      <c r="H9" s="69" t="str">
        <f t="shared" si="0"/>
        <v>FY 2021-22</v>
      </c>
      <c r="I9" s="300"/>
      <c r="J9" s="69" t="str">
        <f t="shared" si="0"/>
        <v>QE Jun-22</v>
      </c>
      <c r="K9" s="69" t="str">
        <f t="shared" si="0"/>
        <v>QE Sep-22</v>
      </c>
      <c r="L9" s="69" t="str">
        <f t="shared" si="0"/>
        <v>QE Dec-22</v>
      </c>
      <c r="M9" s="69" t="str">
        <f t="shared" si="0"/>
        <v>QE Mar-23</v>
      </c>
      <c r="N9" s="69" t="str">
        <f t="shared" si="0"/>
        <v>FY 2022-23</v>
      </c>
      <c r="O9" s="300"/>
      <c r="P9" s="69" t="str">
        <f t="shared" ref="P9" si="1">P$21</f>
        <v>QE Jun-23</v>
      </c>
      <c r="Q9" s="69" t="str">
        <f t="shared" si="0"/>
        <v>QE Sep-23</v>
      </c>
      <c r="R9" s="69" t="s">
        <v>218</v>
      </c>
      <c r="S9" s="69" t="str">
        <f t="shared" si="0"/>
        <v>QE Mar-24</v>
      </c>
      <c r="T9" s="69" t="str">
        <f t="shared" si="0"/>
        <v>FY 2023-24</v>
      </c>
      <c r="U9" s="300"/>
      <c r="V9" s="69" t="s">
        <v>253</v>
      </c>
      <c r="W9" s="69" t="s">
        <v>254</v>
      </c>
      <c r="X9" s="69" t="s">
        <v>255</v>
      </c>
      <c r="Y9" s="69" t="s">
        <v>256</v>
      </c>
      <c r="Z9" s="69" t="s">
        <v>257</v>
      </c>
      <c r="AA9" s="49"/>
      <c r="AB9" s="69" t="str">
        <f t="shared" ref="AB9:AR9" si="2">AB$21</f>
        <v>QE Jun-21</v>
      </c>
      <c r="AC9" s="69" t="str">
        <f t="shared" si="2"/>
        <v>QE Sep-21</v>
      </c>
      <c r="AD9" s="69" t="str">
        <f t="shared" si="2"/>
        <v>QE Dec-21</v>
      </c>
      <c r="AE9" s="69" t="str">
        <f t="shared" si="2"/>
        <v>QE Mar-22</v>
      </c>
      <c r="AF9" s="69" t="str">
        <f t="shared" si="2"/>
        <v>FY 2021-22</v>
      </c>
      <c r="AG9" s="300"/>
      <c r="AH9" s="69" t="str">
        <f t="shared" si="2"/>
        <v>QE Jun-22</v>
      </c>
      <c r="AI9" s="69" t="str">
        <f t="shared" si="2"/>
        <v>QE Sep-22</v>
      </c>
      <c r="AJ9" s="69" t="str">
        <f t="shared" si="2"/>
        <v>QE Dec-22</v>
      </c>
      <c r="AK9" s="69" t="str">
        <f t="shared" si="2"/>
        <v>QE Mar-23</v>
      </c>
      <c r="AL9" s="69" t="str">
        <f t="shared" si="2"/>
        <v>FY 2022-23</v>
      </c>
      <c r="AM9" s="300"/>
      <c r="AN9" s="69" t="str">
        <f t="shared" ref="AN9" si="3">AN$21</f>
        <v>QE Jun-23</v>
      </c>
      <c r="AO9" s="69" t="str">
        <f t="shared" si="2"/>
        <v>QE Sep-23</v>
      </c>
      <c r="AP9" s="69" t="s">
        <v>218</v>
      </c>
      <c r="AQ9" s="69" t="str">
        <f t="shared" si="2"/>
        <v>QE Mar-24</v>
      </c>
      <c r="AR9" s="69" t="str">
        <f t="shared" si="2"/>
        <v>FY 2023-24</v>
      </c>
      <c r="AS9" s="300"/>
      <c r="AT9" s="69" t="s">
        <v>253</v>
      </c>
      <c r="AU9" s="69" t="s">
        <v>254</v>
      </c>
      <c r="AV9" s="69" t="s">
        <v>255</v>
      </c>
      <c r="AW9" s="69" t="s">
        <v>256</v>
      </c>
      <c r="AX9" s="69" t="s">
        <v>257</v>
      </c>
    </row>
    <row r="10" spans="2:50">
      <c r="B10" s="12"/>
      <c r="C10" s="301"/>
      <c r="D10" s="292"/>
      <c r="E10" s="70"/>
      <c r="F10" s="70"/>
      <c r="G10" s="70"/>
      <c r="H10" s="70"/>
      <c r="I10" s="301"/>
      <c r="J10" s="70"/>
      <c r="K10" s="70"/>
      <c r="L10" s="70"/>
      <c r="M10" s="70"/>
      <c r="N10" s="70"/>
      <c r="O10" s="301"/>
      <c r="P10" s="70"/>
      <c r="Q10" s="70"/>
      <c r="R10" s="70"/>
      <c r="S10" s="70"/>
      <c r="T10" s="70"/>
      <c r="U10" s="301"/>
      <c r="V10" s="70"/>
      <c r="W10" s="70"/>
      <c r="X10" s="70"/>
      <c r="Y10" s="70"/>
      <c r="Z10" s="70"/>
      <c r="AA10" s="71"/>
      <c r="AB10" s="70"/>
      <c r="AC10" s="70"/>
      <c r="AD10" s="70"/>
      <c r="AE10" s="70"/>
      <c r="AF10" s="70"/>
      <c r="AG10" s="301"/>
      <c r="AH10" s="70"/>
      <c r="AI10" s="70"/>
      <c r="AJ10" s="70"/>
      <c r="AK10" s="70"/>
      <c r="AL10" s="70"/>
      <c r="AM10" s="301"/>
      <c r="AN10" s="70"/>
      <c r="AO10" s="70"/>
      <c r="AP10" s="70"/>
      <c r="AQ10" s="70"/>
      <c r="AR10" s="70"/>
      <c r="AS10" s="301"/>
      <c r="AT10" s="70"/>
      <c r="AU10" s="70"/>
      <c r="AV10" s="70"/>
      <c r="AW10" s="70"/>
      <c r="AX10" s="70"/>
    </row>
    <row r="11" spans="2:50">
      <c r="B11" s="27" t="s">
        <v>224</v>
      </c>
      <c r="C11" s="290"/>
      <c r="D11" s="293">
        <v>0.26955417598256498</v>
      </c>
      <c r="E11" s="100">
        <v>0.29475027346297672</v>
      </c>
      <c r="F11" s="205">
        <v>0.28546485020113893</v>
      </c>
      <c r="G11" s="100">
        <v>0.29232820735195064</v>
      </c>
      <c r="H11" s="100">
        <v>0.28597141700016065</v>
      </c>
      <c r="I11" s="290"/>
      <c r="J11" s="100">
        <v>0.30041659220695871</v>
      </c>
      <c r="K11" s="100">
        <v>0.30623482342625691</v>
      </c>
      <c r="L11" s="100">
        <v>0.3119966091672004</v>
      </c>
      <c r="M11" s="100">
        <v>0.31006297542139977</v>
      </c>
      <c r="N11" s="100">
        <v>0.30726032818078114</v>
      </c>
      <c r="O11" s="290"/>
      <c r="P11" s="100">
        <v>0.31293808915116267</v>
      </c>
      <c r="Q11" s="100">
        <v>0.3078101483280784</v>
      </c>
      <c r="R11" s="100">
        <v>0.30610137092985545</v>
      </c>
      <c r="S11" s="100">
        <v>0.30073562074254184</v>
      </c>
      <c r="T11" s="100">
        <v>0.30685377718223861</v>
      </c>
      <c r="U11" s="290"/>
      <c r="V11" s="100">
        <v>0.28926574515333486</v>
      </c>
      <c r="W11" s="100">
        <v>0.30278288225247646</v>
      </c>
      <c r="X11" s="100">
        <v>0.29100212047528312</v>
      </c>
      <c r="Y11" s="100">
        <v>0.26686726509653219</v>
      </c>
      <c r="Z11" s="100">
        <v>0.28729397709167598</v>
      </c>
      <c r="AA11" s="101"/>
      <c r="AB11" s="100">
        <v>0.2889372460511328</v>
      </c>
      <c r="AC11" s="100">
        <v>0.31700307936602906</v>
      </c>
      <c r="AD11" s="100">
        <v>0.31056455307435221</v>
      </c>
      <c r="AE11" s="100">
        <v>0.31762092638727268</v>
      </c>
      <c r="AF11" s="100">
        <v>0.30907360095732495</v>
      </c>
      <c r="AG11" s="290"/>
      <c r="AH11" s="100">
        <v>0.32285787759223594</v>
      </c>
      <c r="AI11" s="100">
        <v>0.32508064566860906</v>
      </c>
      <c r="AJ11" s="100">
        <v>0.32689321520091502</v>
      </c>
      <c r="AK11" s="100">
        <v>0.32014984978841821</v>
      </c>
      <c r="AL11" s="100">
        <v>0.32371783675872035</v>
      </c>
      <c r="AM11" s="290"/>
      <c r="AN11" s="100">
        <v>0.32182210875408551</v>
      </c>
      <c r="AO11" s="100">
        <v>0.31625315820019462</v>
      </c>
      <c r="AP11" s="100">
        <v>0.31607581778234223</v>
      </c>
      <c r="AQ11" s="100">
        <v>0.31077008883322432</v>
      </c>
      <c r="AR11" s="100">
        <v>0.31619486326608287</v>
      </c>
      <c r="AS11" s="290"/>
      <c r="AT11" s="100">
        <v>0.29914992340206031</v>
      </c>
      <c r="AU11" s="100">
        <v>0.31440065167589737</v>
      </c>
      <c r="AV11" s="100">
        <v>0.30364464454563145</v>
      </c>
      <c r="AW11" s="100">
        <v>0.2775702917813388</v>
      </c>
      <c r="AX11" s="100">
        <v>0.29851458146565718</v>
      </c>
    </row>
    <row r="12" spans="2:50">
      <c r="B12" s="27" t="s">
        <v>225</v>
      </c>
      <c r="C12" s="290"/>
      <c r="D12" s="293">
        <v>0.19921962837641677</v>
      </c>
      <c r="E12" s="100">
        <v>0.18864660246384965</v>
      </c>
      <c r="F12" s="205">
        <v>0.18996441971527406</v>
      </c>
      <c r="G12" s="100">
        <v>0.20646747890619138</v>
      </c>
      <c r="H12" s="100">
        <v>0.19619506020979735</v>
      </c>
      <c r="I12" s="290"/>
      <c r="J12" s="100">
        <v>0.21001969130677919</v>
      </c>
      <c r="K12" s="100">
        <v>0.21970548978066143</v>
      </c>
      <c r="L12" s="100">
        <v>0.22609384332343807</v>
      </c>
      <c r="M12" s="100">
        <v>0.251997771758944</v>
      </c>
      <c r="N12" s="100">
        <v>0.22727620309583929</v>
      </c>
      <c r="O12" s="290"/>
      <c r="P12" s="100">
        <v>0.24807453087073672</v>
      </c>
      <c r="Q12" s="100">
        <v>0.24243977234588679</v>
      </c>
      <c r="R12" s="100">
        <v>0.23389733151975245</v>
      </c>
      <c r="S12" s="100">
        <v>0.24063106943492449</v>
      </c>
      <c r="T12" s="100">
        <v>0.24126402522017204</v>
      </c>
      <c r="U12" s="290"/>
      <c r="V12" s="100">
        <v>0.23812942603686407</v>
      </c>
      <c r="W12" s="100">
        <v>0.24391465327557899</v>
      </c>
      <c r="X12" s="100">
        <v>0.23221514659560874</v>
      </c>
      <c r="Y12" s="100">
        <v>0.23691967112579312</v>
      </c>
      <c r="Z12" s="100">
        <v>0.23774182401750954</v>
      </c>
      <c r="AA12" s="101"/>
      <c r="AB12" s="100">
        <v>0.21354509004577668</v>
      </c>
      <c r="AC12" s="100">
        <v>0.20288888349578099</v>
      </c>
      <c r="AD12" s="100">
        <v>0.20666717834904694</v>
      </c>
      <c r="AE12" s="100">
        <v>0.22433138598929531</v>
      </c>
      <c r="AF12" s="100">
        <v>0.21204466650961545</v>
      </c>
      <c r="AG12" s="290"/>
      <c r="AH12" s="100">
        <v>0.22570827826037987</v>
      </c>
      <c r="AI12" s="100">
        <v>0.23322625975629527</v>
      </c>
      <c r="AJ12" s="100">
        <v>0.23688893151246615</v>
      </c>
      <c r="AK12" s="100">
        <v>0.26019568658913766</v>
      </c>
      <c r="AL12" s="100">
        <v>0.23944959392750731</v>
      </c>
      <c r="AM12" s="290"/>
      <c r="AN12" s="100">
        <v>0.25511713473279624</v>
      </c>
      <c r="AO12" s="100">
        <v>0.2490897200569292</v>
      </c>
      <c r="AP12" s="100">
        <v>0.24151897821507834</v>
      </c>
      <c r="AQ12" s="100">
        <v>0.24866006441034405</v>
      </c>
      <c r="AR12" s="100">
        <v>0.24860846155274627</v>
      </c>
      <c r="AS12" s="290"/>
      <c r="AT12" s="100">
        <v>0.24626628196485298</v>
      </c>
      <c r="AU12" s="100">
        <v>0.25327365065240692</v>
      </c>
      <c r="AV12" s="100">
        <v>0.24230368332358701</v>
      </c>
      <c r="AW12" s="100">
        <v>0.24642161420336667</v>
      </c>
      <c r="AX12" s="100">
        <v>0.24702711073719447</v>
      </c>
    </row>
    <row r="13" spans="2:50">
      <c r="B13" s="27" t="s">
        <v>226</v>
      </c>
      <c r="C13" s="290"/>
      <c r="D13" s="293">
        <v>0.18724693773458079</v>
      </c>
      <c r="E13" s="100">
        <v>0.17763175566755207</v>
      </c>
      <c r="F13" s="205">
        <v>0.17756201654900519</v>
      </c>
      <c r="G13" s="100">
        <v>0.16459247043767156</v>
      </c>
      <c r="H13" s="100">
        <v>0.17629711334392761</v>
      </c>
      <c r="I13" s="290"/>
      <c r="J13" s="100">
        <v>0.16523765506539029</v>
      </c>
      <c r="K13" s="100">
        <v>0.15846397598529771</v>
      </c>
      <c r="L13" s="100">
        <v>0.16003400586189306</v>
      </c>
      <c r="M13" s="100">
        <v>0.12948108509280862</v>
      </c>
      <c r="N13" s="100">
        <v>0.15303712058860763</v>
      </c>
      <c r="O13" s="290"/>
      <c r="P13" s="100">
        <v>0.12516651756844455</v>
      </c>
      <c r="Q13" s="100">
        <v>0.12995601903424023</v>
      </c>
      <c r="R13" s="100">
        <v>0.12697560550709169</v>
      </c>
      <c r="S13" s="100">
        <v>0.11942867933174763</v>
      </c>
      <c r="T13" s="100">
        <v>0.12536068993069968</v>
      </c>
      <c r="U13" s="290"/>
      <c r="V13" s="100">
        <v>0.12839568010589106</v>
      </c>
      <c r="W13" s="100">
        <v>9.222309250975487E-2</v>
      </c>
      <c r="X13" s="100">
        <v>9.5701772961833173E-2</v>
      </c>
      <c r="Y13" s="100">
        <v>9.7518272493153951E-2</v>
      </c>
      <c r="Z13" s="100">
        <v>0.10334656281377115</v>
      </c>
      <c r="AA13" s="101"/>
      <c r="AB13" s="100">
        <v>0.20071146856963226</v>
      </c>
      <c r="AC13" s="100">
        <v>0.19104244714765672</v>
      </c>
      <c r="AD13" s="100">
        <v>0.19317428493794475</v>
      </c>
      <c r="AE13" s="100">
        <v>0.17883328266656986</v>
      </c>
      <c r="AF13" s="100">
        <v>0.19053926518662792</v>
      </c>
      <c r="AG13" s="290"/>
      <c r="AH13" s="100">
        <v>0.17758099917456607</v>
      </c>
      <c r="AI13" s="100">
        <v>0.16821591696256027</v>
      </c>
      <c r="AJ13" s="100">
        <v>0.16767499767807084</v>
      </c>
      <c r="AK13" s="100">
        <v>0.13369332435311163</v>
      </c>
      <c r="AL13" s="100">
        <v>0.16123411022193337</v>
      </c>
      <c r="AM13" s="290"/>
      <c r="AN13" s="100">
        <v>0.12871987791113684</v>
      </c>
      <c r="AO13" s="100">
        <v>0.13352061869934789</v>
      </c>
      <c r="AP13" s="100">
        <v>0.13111316106538756</v>
      </c>
      <c r="AQ13" s="100">
        <v>0.12341358563884824</v>
      </c>
      <c r="AR13" s="100">
        <v>0.12917685608441032</v>
      </c>
      <c r="AS13" s="290"/>
      <c r="AT13" s="100">
        <v>0.13278294617453751</v>
      </c>
      <c r="AU13" s="100">
        <v>9.5761689593984137E-2</v>
      </c>
      <c r="AV13" s="100">
        <v>9.9859515751710037E-2</v>
      </c>
      <c r="AW13" s="100">
        <v>0.10142935792498063</v>
      </c>
      <c r="AX13" s="100">
        <v>0.10738288446810285</v>
      </c>
    </row>
    <row r="14" spans="2:50">
      <c r="B14" s="27" t="s">
        <v>227</v>
      </c>
      <c r="C14" s="290"/>
      <c r="D14" s="293">
        <v>0.35375641851305201</v>
      </c>
      <c r="E14" s="100">
        <v>0.34611931300192456</v>
      </c>
      <c r="F14" s="205">
        <v>0.35429689295446321</v>
      </c>
      <c r="G14" s="100">
        <v>0.34894816471659679</v>
      </c>
      <c r="H14" s="100">
        <v>0.35071723132129218</v>
      </c>
      <c r="I14" s="290"/>
      <c r="J14" s="100">
        <v>0.33657380018696875</v>
      </c>
      <c r="K14" s="100">
        <v>0.33300337409437053</v>
      </c>
      <c r="L14" s="100">
        <v>0.32707161474100893</v>
      </c>
      <c r="M14" s="100">
        <v>0.33140255625304993</v>
      </c>
      <c r="N14" s="100">
        <v>0.33196586817292861</v>
      </c>
      <c r="O14" s="290"/>
      <c r="P14" s="100">
        <v>0.33726257325953662</v>
      </c>
      <c r="Q14" s="100">
        <v>0.34257258577020083</v>
      </c>
      <c r="R14" s="100">
        <v>0.35544534264718419</v>
      </c>
      <c r="S14" s="100">
        <v>0.36059439357922013</v>
      </c>
      <c r="T14" s="100">
        <v>0.34902177996588341</v>
      </c>
      <c r="U14" s="290"/>
      <c r="V14" s="100">
        <v>0.36646335324114154</v>
      </c>
      <c r="W14" s="100">
        <v>0.38473248571523322</v>
      </c>
      <c r="X14" s="100">
        <v>0.40125731725594249</v>
      </c>
      <c r="Y14" s="100">
        <v>0.4219119078436267</v>
      </c>
      <c r="Z14" s="100">
        <v>0.39393514022456477</v>
      </c>
      <c r="AA14" s="101"/>
      <c r="AB14" s="100">
        <v>0.3072864108581384</v>
      </c>
      <c r="AC14" s="100">
        <v>0.29675318403936596</v>
      </c>
      <c r="AD14" s="100">
        <v>0.2975229814913386</v>
      </c>
      <c r="AE14" s="100">
        <v>0.29261808526097832</v>
      </c>
      <c r="AF14" s="100">
        <v>0.29826496137214525</v>
      </c>
      <c r="AG14" s="290"/>
      <c r="AH14" s="100">
        <v>0.28701549659028297</v>
      </c>
      <c r="AI14" s="100">
        <v>0.29195611595622772</v>
      </c>
      <c r="AJ14" s="100">
        <v>0.29494194169467508</v>
      </c>
      <c r="AK14" s="100">
        <v>0.30965194766129722</v>
      </c>
      <c r="AL14" s="100">
        <v>0.29618455686601758</v>
      </c>
      <c r="AM14" s="290"/>
      <c r="AN14" s="100">
        <v>0.31844807769358185</v>
      </c>
      <c r="AO14" s="100">
        <v>0.32453982701064937</v>
      </c>
      <c r="AP14" s="100">
        <v>0.33444224764712388</v>
      </c>
      <c r="AQ14" s="100">
        <v>0.33925972381582159</v>
      </c>
      <c r="AR14" s="100">
        <v>0.32920503320361988</v>
      </c>
      <c r="AS14" s="290"/>
      <c r="AT14" s="100">
        <v>0.34481547668270224</v>
      </c>
      <c r="AU14" s="100">
        <v>0.36112469104234501</v>
      </c>
      <c r="AV14" s="100">
        <v>0.37524507113837652</v>
      </c>
      <c r="AW14" s="100">
        <v>0.39872700251520243</v>
      </c>
      <c r="AX14" s="100">
        <v>0.37026456386496032</v>
      </c>
    </row>
    <row r="15" spans="2:50">
      <c r="B15" s="27" t="s">
        <v>223</v>
      </c>
      <c r="C15" s="290"/>
      <c r="D15" s="293">
        <v>-9.7771606066145919E-3</v>
      </c>
      <c r="E15" s="100">
        <v>-7.1479445963030033E-3</v>
      </c>
      <c r="F15" s="205">
        <v>-7.2881794198813342E-3</v>
      </c>
      <c r="G15" s="100">
        <v>-1.2336321412410464E-2</v>
      </c>
      <c r="H15" s="100">
        <v>-9.1808218751777866E-3</v>
      </c>
      <c r="I15" s="290"/>
      <c r="J15" s="100">
        <v>-1.2247738766096784E-2</v>
      </c>
      <c r="K15" s="100">
        <v>-1.7407663286586578E-2</v>
      </c>
      <c r="L15" s="100">
        <v>-2.5196073093540435E-2</v>
      </c>
      <c r="M15" s="100">
        <v>-2.2944388526202286E-2</v>
      </c>
      <c r="N15" s="100">
        <v>-1.9539520038156719E-2</v>
      </c>
      <c r="O15" s="290"/>
      <c r="P15" s="100">
        <v>-2.3441710849880511E-2</v>
      </c>
      <c r="Q15" s="100">
        <v>-2.2778525478406243E-2</v>
      </c>
      <c r="R15" s="100">
        <v>-2.2419650603883914E-2</v>
      </c>
      <c r="S15" s="100">
        <v>-2.1389763088434044E-2</v>
      </c>
      <c r="T15" s="100">
        <v>-2.2500272298993613E-2</v>
      </c>
      <c r="U15" s="290"/>
      <c r="V15" s="100">
        <v>-2.2254204537231464E-2</v>
      </c>
      <c r="W15" s="100">
        <v>-2.3653113753043489E-2</v>
      </c>
      <c r="X15" s="100">
        <v>-2.0176357288667731E-2</v>
      </c>
      <c r="Y15" s="100">
        <v>-2.321711655910606E-2</v>
      </c>
      <c r="Z15" s="100">
        <v>-2.231750414752141E-2</v>
      </c>
      <c r="AA15" s="101"/>
      <c r="AB15" s="100">
        <v>-1.0480215524680151E-2</v>
      </c>
      <c r="AC15" s="100">
        <v>-7.6875940488327979E-3</v>
      </c>
      <c r="AD15" s="100">
        <v>-7.9289978526824161E-3</v>
      </c>
      <c r="AE15" s="100">
        <v>-1.3403680304116277E-2</v>
      </c>
      <c r="AF15" s="100">
        <v>-9.9224940257137129E-3</v>
      </c>
      <c r="AG15" s="290"/>
      <c r="AH15" s="100">
        <v>-1.3162651617464702E-2</v>
      </c>
      <c r="AI15" s="100">
        <v>-1.8478938343692318E-2</v>
      </c>
      <c r="AJ15" s="100">
        <v>-2.6399086086127177E-2</v>
      </c>
      <c r="AK15" s="100">
        <v>-2.3690808391964462E-2</v>
      </c>
      <c r="AL15" s="100">
        <v>-2.058609777417859E-2</v>
      </c>
      <c r="AM15" s="290"/>
      <c r="AN15" s="100">
        <v>-2.4107199091600393E-2</v>
      </c>
      <c r="AO15" s="100">
        <v>-2.3403323967120953E-2</v>
      </c>
      <c r="AP15" s="100">
        <v>-2.315020470993203E-2</v>
      </c>
      <c r="AQ15" s="100">
        <v>-2.2103462698238156E-2</v>
      </c>
      <c r="AR15" s="100">
        <v>-2.3185214106859354E-2</v>
      </c>
      <c r="AS15" s="290"/>
      <c r="AT15" s="100">
        <v>-2.3014628224152948E-2</v>
      </c>
      <c r="AU15" s="100">
        <v>-2.4560682964633412E-2</v>
      </c>
      <c r="AV15" s="100">
        <v>-2.1052914759305114E-2</v>
      </c>
      <c r="AW15" s="100">
        <v>-2.4148266424888556E-2</v>
      </c>
      <c r="AX15" s="100">
        <v>-2.3189140535914674E-2</v>
      </c>
    </row>
    <row r="16" spans="2:50">
      <c r="B16" s="27"/>
      <c r="C16" s="290"/>
      <c r="D16" s="293"/>
      <c r="E16" s="100"/>
      <c r="F16" s="205"/>
      <c r="G16" s="100"/>
      <c r="H16" s="100"/>
      <c r="I16" s="290"/>
      <c r="J16" s="100"/>
      <c r="K16" s="100"/>
      <c r="L16" s="100"/>
      <c r="M16" s="100"/>
      <c r="N16" s="100"/>
      <c r="O16" s="290"/>
      <c r="P16" s="100"/>
      <c r="Q16" s="100"/>
      <c r="R16" s="100"/>
      <c r="S16" s="100"/>
      <c r="T16" s="100"/>
      <c r="U16" s="290"/>
      <c r="V16" s="100"/>
      <c r="W16" s="100"/>
      <c r="X16" s="100"/>
      <c r="Y16" s="100"/>
      <c r="Z16" s="100"/>
      <c r="AA16" s="101"/>
      <c r="AB16" s="100"/>
      <c r="AC16" s="100"/>
      <c r="AD16" s="100"/>
      <c r="AE16" s="100"/>
      <c r="AF16" s="100"/>
      <c r="AG16" s="290"/>
      <c r="AH16" s="100"/>
      <c r="AI16" s="100"/>
      <c r="AJ16" s="100"/>
      <c r="AK16" s="100"/>
      <c r="AL16" s="100"/>
      <c r="AM16" s="290"/>
      <c r="AN16" s="100"/>
      <c r="AO16" s="100"/>
      <c r="AP16" s="100"/>
      <c r="AQ16" s="100"/>
      <c r="AR16" s="100"/>
      <c r="AS16" s="290"/>
      <c r="AT16" s="100"/>
      <c r="AU16" s="100"/>
      <c r="AV16" s="100"/>
      <c r="AW16" s="100"/>
      <c r="AX16" s="100"/>
    </row>
    <row r="17" spans="2:61" ht="12.75" customHeight="1">
      <c r="B17" s="108"/>
      <c r="C17" s="290"/>
      <c r="D17" s="109"/>
      <c r="E17" s="109"/>
      <c r="F17" s="109"/>
      <c r="G17" s="109"/>
      <c r="H17" s="109"/>
      <c r="I17" s="290"/>
      <c r="J17" s="109"/>
      <c r="K17" s="109"/>
      <c r="L17" s="109"/>
      <c r="M17" s="109"/>
      <c r="N17" s="109"/>
      <c r="O17" s="290"/>
      <c r="P17" s="109"/>
      <c r="Q17" s="109"/>
      <c r="R17" s="109"/>
      <c r="S17" s="109"/>
      <c r="T17" s="109"/>
      <c r="U17" s="290"/>
      <c r="V17" s="109"/>
      <c r="W17" s="109"/>
      <c r="X17" s="109"/>
      <c r="Y17" s="109"/>
      <c r="Z17" s="109"/>
      <c r="AA17" s="53"/>
      <c r="AB17" s="109"/>
      <c r="AC17" s="109"/>
      <c r="AD17" s="109"/>
      <c r="AE17" s="109"/>
      <c r="AF17" s="109"/>
      <c r="AG17" s="290"/>
      <c r="AH17" s="109"/>
      <c r="AI17" s="109"/>
      <c r="AJ17" s="109"/>
      <c r="AK17" s="109"/>
      <c r="AL17" s="109"/>
      <c r="AM17" s="290"/>
      <c r="AN17" s="109"/>
      <c r="AO17" s="109"/>
      <c r="AP17" s="109"/>
      <c r="AQ17" s="109"/>
      <c r="AR17" s="109"/>
      <c r="AS17" s="290"/>
      <c r="AT17" s="109"/>
      <c r="AU17" s="109"/>
      <c r="AV17" s="109"/>
      <c r="AW17" s="109"/>
      <c r="AX17" s="109"/>
    </row>
    <row r="18" spans="2:61">
      <c r="B18" s="122"/>
      <c r="C18" s="290"/>
      <c r="D18" s="123">
        <f t="shared" ref="D18:S18" si="4">SUM(D11:D17)</f>
        <v>1</v>
      </c>
      <c r="E18" s="123">
        <f t="shared" si="4"/>
        <v>1</v>
      </c>
      <c r="F18" s="123">
        <f t="shared" si="4"/>
        <v>1</v>
      </c>
      <c r="G18" s="123">
        <f t="shared" si="4"/>
        <v>0.99999999999999989</v>
      </c>
      <c r="H18" s="123">
        <f t="shared" si="4"/>
        <v>1</v>
      </c>
      <c r="I18" s="290"/>
      <c r="J18" s="123">
        <f t="shared" si="4"/>
        <v>1</v>
      </c>
      <c r="K18" s="123">
        <f t="shared" si="4"/>
        <v>0.99999999999999989</v>
      </c>
      <c r="L18" s="123">
        <f t="shared" si="4"/>
        <v>1.0000000000000002</v>
      </c>
      <c r="M18" s="123">
        <f t="shared" si="4"/>
        <v>1</v>
      </c>
      <c r="N18" s="123">
        <f t="shared" si="4"/>
        <v>0.99999999999999978</v>
      </c>
      <c r="O18" s="290"/>
      <c r="P18" s="123">
        <f t="shared" ref="P18" si="5">SUM(P11:P17)</f>
        <v>1</v>
      </c>
      <c r="Q18" s="123">
        <f t="shared" si="4"/>
        <v>1</v>
      </c>
      <c r="R18" s="123">
        <f t="shared" si="4"/>
        <v>0.99999999999999989</v>
      </c>
      <c r="S18" s="123">
        <f t="shared" si="4"/>
        <v>1</v>
      </c>
      <c r="T18" s="123">
        <f t="shared" ref="T18" si="6">SUM(T11:T17)</f>
        <v>1.0000000000000002</v>
      </c>
      <c r="U18" s="290"/>
      <c r="V18" s="123">
        <f t="shared" ref="V18" si="7">SUM(V11:V17)</f>
        <v>1.0000000000000002</v>
      </c>
      <c r="W18" s="123">
        <f t="shared" ref="W18:Y18" si="8">SUM(W11:W17)</f>
        <v>1</v>
      </c>
      <c r="X18" s="123">
        <f t="shared" si="8"/>
        <v>0.99999999999999978</v>
      </c>
      <c r="Y18" s="123">
        <f t="shared" si="8"/>
        <v>0.99999999999999989</v>
      </c>
      <c r="Z18" s="123">
        <f t="shared" ref="Z18" si="9">SUM(Z11:Z17)</f>
        <v>1.0000000000000002</v>
      </c>
      <c r="AA18" s="34"/>
      <c r="AB18" s="123">
        <f t="shared" ref="AB18:AR18" si="10">SUM(AB11:AB17)</f>
        <v>1</v>
      </c>
      <c r="AC18" s="123">
        <f t="shared" si="10"/>
        <v>1</v>
      </c>
      <c r="AD18" s="123">
        <f t="shared" si="10"/>
        <v>1</v>
      </c>
      <c r="AE18" s="123">
        <f t="shared" si="10"/>
        <v>0.99999999999999967</v>
      </c>
      <c r="AF18" s="123">
        <f t="shared" si="10"/>
        <v>0.99999999999999978</v>
      </c>
      <c r="AG18" s="290"/>
      <c r="AH18" s="123">
        <f t="shared" si="10"/>
        <v>1</v>
      </c>
      <c r="AI18" s="123">
        <f t="shared" si="10"/>
        <v>1.0000000000000002</v>
      </c>
      <c r="AJ18" s="123">
        <f t="shared" si="10"/>
        <v>1</v>
      </c>
      <c r="AK18" s="123">
        <f t="shared" si="10"/>
        <v>1.0000000000000002</v>
      </c>
      <c r="AL18" s="123">
        <f t="shared" si="10"/>
        <v>0.99999999999999989</v>
      </c>
      <c r="AM18" s="290"/>
      <c r="AN18" s="123">
        <f t="shared" ref="AN18" si="11">SUM(AN11:AN17)</f>
        <v>1</v>
      </c>
      <c r="AO18" s="123">
        <f t="shared" si="10"/>
        <v>1.0000000000000002</v>
      </c>
      <c r="AP18" s="123">
        <f t="shared" si="10"/>
        <v>0.99999999999999989</v>
      </c>
      <c r="AQ18" s="123">
        <f t="shared" si="10"/>
        <v>1.0000000000000002</v>
      </c>
      <c r="AR18" s="123">
        <f t="shared" si="10"/>
        <v>1</v>
      </c>
      <c r="AS18" s="290"/>
      <c r="AT18" s="123">
        <f t="shared" ref="AT18" si="12">SUM(AT11:AT17)</f>
        <v>1</v>
      </c>
      <c r="AU18" s="123">
        <f t="shared" ref="AU18:AW18" si="13">SUM(AU11:AU17)</f>
        <v>1</v>
      </c>
      <c r="AV18" s="123">
        <f t="shared" si="13"/>
        <v>0.99999999999999989</v>
      </c>
      <c r="AW18" s="123">
        <f t="shared" si="13"/>
        <v>1</v>
      </c>
      <c r="AX18" s="123">
        <f t="shared" ref="AX18" si="14">SUM(AX11:AX17)</f>
        <v>1.0000000000000002</v>
      </c>
    </row>
    <row r="19" spans="2:61">
      <c r="B19" s="110"/>
      <c r="C19" s="53"/>
      <c r="D19" s="34"/>
      <c r="E19" s="34"/>
      <c r="F19" s="34"/>
      <c r="G19" s="34"/>
      <c r="H19" s="34"/>
      <c r="I19" s="53"/>
      <c r="J19" s="34"/>
      <c r="K19" s="34"/>
      <c r="L19" s="34"/>
      <c r="M19" s="34"/>
      <c r="N19" s="34"/>
      <c r="O19" s="53"/>
      <c r="P19" s="34"/>
      <c r="Q19" s="34"/>
      <c r="R19" s="34"/>
      <c r="S19" s="34"/>
      <c r="T19" s="34"/>
      <c r="U19" s="53"/>
      <c r="V19" s="34"/>
      <c r="W19" s="34"/>
      <c r="X19" s="34"/>
      <c r="Y19" s="34"/>
      <c r="Z19" s="34"/>
      <c r="AA19" s="53"/>
      <c r="AB19" s="34"/>
      <c r="AC19" s="34"/>
      <c r="AD19" s="34"/>
      <c r="AE19" s="34"/>
      <c r="AF19" s="34"/>
      <c r="AG19" s="53"/>
      <c r="AH19" s="34"/>
      <c r="AI19" s="34"/>
      <c r="AJ19" s="34"/>
      <c r="AK19" s="34"/>
      <c r="AL19" s="34"/>
      <c r="AM19" s="53"/>
      <c r="AN19" s="34"/>
      <c r="AO19" s="34"/>
      <c r="AP19" s="34"/>
      <c r="AQ19" s="34"/>
      <c r="AR19" s="34"/>
      <c r="AS19" s="53"/>
      <c r="AT19" s="34"/>
      <c r="AU19" s="34"/>
      <c r="AV19" s="34"/>
      <c r="AW19" s="34"/>
      <c r="AX19" s="34"/>
    </row>
    <row r="20" spans="2:61" s="68" customFormat="1" ht="13.5" customHeight="1">
      <c r="B20" s="322" t="s">
        <v>51</v>
      </c>
      <c r="C20" s="299"/>
      <c r="D20" s="321" t="s">
        <v>177</v>
      </c>
      <c r="E20" s="321" t="s">
        <v>177</v>
      </c>
      <c r="F20" s="321" t="s">
        <v>177</v>
      </c>
      <c r="G20" s="321"/>
      <c r="H20" s="321" t="s">
        <v>177</v>
      </c>
      <c r="I20" s="299"/>
      <c r="J20" s="321" t="s">
        <v>197</v>
      </c>
      <c r="K20" s="321"/>
      <c r="L20" s="321"/>
      <c r="M20" s="321"/>
      <c r="N20" s="321"/>
      <c r="O20" s="299"/>
      <c r="P20" s="321" t="s">
        <v>220</v>
      </c>
      <c r="Q20" s="321"/>
      <c r="R20" s="321"/>
      <c r="S20" s="321"/>
      <c r="T20" s="321"/>
      <c r="U20" s="299"/>
      <c r="V20" s="321" t="str">
        <f>V8</f>
        <v>FY 2024-25</v>
      </c>
      <c r="W20" s="321"/>
      <c r="X20" s="321"/>
      <c r="Y20" s="321"/>
      <c r="Z20" s="321"/>
      <c r="AA20" s="105"/>
      <c r="AB20" s="321" t="s">
        <v>177</v>
      </c>
      <c r="AC20" s="321" t="s">
        <v>177</v>
      </c>
      <c r="AD20" s="321"/>
      <c r="AE20" s="321"/>
      <c r="AF20" s="321" t="s">
        <v>177</v>
      </c>
      <c r="AG20" s="299"/>
      <c r="AH20" s="321" t="s">
        <v>197</v>
      </c>
      <c r="AI20" s="321"/>
      <c r="AJ20" s="321"/>
      <c r="AK20" s="321"/>
      <c r="AL20" s="321"/>
      <c r="AM20" s="299"/>
      <c r="AN20" s="321" t="s">
        <v>220</v>
      </c>
      <c r="AO20" s="321"/>
      <c r="AP20" s="321"/>
      <c r="AQ20" s="321"/>
      <c r="AR20" s="321"/>
      <c r="AS20" s="299"/>
      <c r="AT20" s="321" t="str">
        <f>AT8</f>
        <v>FY 2024-25</v>
      </c>
      <c r="AU20" s="321"/>
      <c r="AV20" s="321"/>
      <c r="AW20" s="321"/>
      <c r="AX20" s="321"/>
      <c r="AY20" s="212"/>
      <c r="AZ20" s="212"/>
      <c r="BA20" s="212"/>
      <c r="BB20" s="212"/>
      <c r="BC20" s="212"/>
      <c r="BD20" s="212"/>
      <c r="BE20" s="212"/>
      <c r="BF20" s="212"/>
      <c r="BG20" s="212"/>
      <c r="BH20" s="212"/>
      <c r="BI20" s="212"/>
    </row>
    <row r="21" spans="2:61" s="48" customFormat="1" ht="13.5" customHeight="1">
      <c r="B21" s="323"/>
      <c r="C21" s="300"/>
      <c r="D21" s="291" t="s">
        <v>173</v>
      </c>
      <c r="E21" s="69" t="s">
        <v>174</v>
      </c>
      <c r="F21" s="69" t="s">
        <v>175</v>
      </c>
      <c r="G21" s="69" t="s">
        <v>176</v>
      </c>
      <c r="H21" s="69" t="s">
        <v>177</v>
      </c>
      <c r="I21" s="300"/>
      <c r="J21" s="69" t="s">
        <v>194</v>
      </c>
      <c r="K21" s="69" t="s">
        <v>198</v>
      </c>
      <c r="L21" s="69" t="s">
        <v>205</v>
      </c>
      <c r="M21" s="69" t="s">
        <v>212</v>
      </c>
      <c r="N21" s="69" t="s">
        <v>197</v>
      </c>
      <c r="O21" s="300"/>
      <c r="P21" s="69" t="s">
        <v>216</v>
      </c>
      <c r="Q21" s="69" t="s">
        <v>217</v>
      </c>
      <c r="R21" s="69" t="str">
        <f>R9</f>
        <v>QE Dec-23</v>
      </c>
      <c r="S21" s="69" t="s">
        <v>219</v>
      </c>
      <c r="T21" s="69" t="s">
        <v>220</v>
      </c>
      <c r="U21" s="300"/>
      <c r="V21" s="69" t="str">
        <f t="shared" ref="V21:W21" si="15">V9</f>
        <v>QE Jun-24</v>
      </c>
      <c r="W21" s="69" t="str">
        <f t="shared" si="15"/>
        <v>QE Sep-24</v>
      </c>
      <c r="X21" s="69" t="str">
        <f>X9</f>
        <v>QE Dec-24</v>
      </c>
      <c r="Y21" s="69" t="str">
        <f t="shared" ref="Y21:Z21" si="16">Y9</f>
        <v>QE Mar-25</v>
      </c>
      <c r="Z21" s="69" t="str">
        <f t="shared" si="16"/>
        <v>FY 2024-25</v>
      </c>
      <c r="AA21" s="49"/>
      <c r="AB21" s="69" t="s">
        <v>173</v>
      </c>
      <c r="AC21" s="69" t="s">
        <v>174</v>
      </c>
      <c r="AD21" s="69" t="s">
        <v>175</v>
      </c>
      <c r="AE21" s="69" t="s">
        <v>176</v>
      </c>
      <c r="AF21" s="69" t="s">
        <v>177</v>
      </c>
      <c r="AG21" s="300"/>
      <c r="AH21" s="69" t="s">
        <v>194</v>
      </c>
      <c r="AI21" s="69" t="s">
        <v>198</v>
      </c>
      <c r="AJ21" s="69" t="s">
        <v>205</v>
      </c>
      <c r="AK21" s="69" t="s">
        <v>212</v>
      </c>
      <c r="AL21" s="69" t="s">
        <v>197</v>
      </c>
      <c r="AM21" s="300"/>
      <c r="AN21" s="69" t="s">
        <v>216</v>
      </c>
      <c r="AO21" s="69" t="s">
        <v>217</v>
      </c>
      <c r="AP21" s="69" t="str">
        <f>AP9</f>
        <v>QE Dec-23</v>
      </c>
      <c r="AQ21" s="69" t="s">
        <v>219</v>
      </c>
      <c r="AR21" s="69" t="s">
        <v>220</v>
      </c>
      <c r="AS21" s="300"/>
      <c r="AT21" s="69" t="str">
        <f t="shared" ref="AT21:AU21" si="17">AT9</f>
        <v>QE Jun-24</v>
      </c>
      <c r="AU21" s="69" t="str">
        <f t="shared" si="17"/>
        <v>QE Sep-24</v>
      </c>
      <c r="AV21" s="69" t="str">
        <f>AV9</f>
        <v>QE Dec-24</v>
      </c>
      <c r="AW21" s="69" t="str">
        <f t="shared" ref="AW21:AX21" si="18">AW9</f>
        <v>QE Mar-25</v>
      </c>
      <c r="AX21" s="69" t="str">
        <f t="shared" si="18"/>
        <v>FY 2024-25</v>
      </c>
      <c r="AY21" s="213"/>
      <c r="AZ21" s="213"/>
      <c r="BA21" s="213"/>
      <c r="BB21" s="213"/>
      <c r="BC21" s="213"/>
      <c r="BD21" s="213"/>
      <c r="BE21" s="213"/>
      <c r="BF21" s="213"/>
      <c r="BG21" s="213"/>
      <c r="BH21" s="213"/>
      <c r="BI21" s="213"/>
    </row>
    <row r="22" spans="2:61">
      <c r="B22" s="27"/>
      <c r="C22" s="290"/>
      <c r="D22" s="293"/>
      <c r="E22" s="100"/>
      <c r="F22" s="100"/>
      <c r="G22" s="100"/>
      <c r="H22" s="100"/>
      <c r="I22" s="290"/>
      <c r="J22" s="100"/>
      <c r="K22" s="100"/>
      <c r="L22" s="100"/>
      <c r="M22" s="100"/>
      <c r="N22" s="100"/>
      <c r="O22" s="290"/>
      <c r="P22" s="100"/>
      <c r="Q22" s="100"/>
      <c r="R22" s="100"/>
      <c r="S22" s="100"/>
      <c r="T22" s="100"/>
      <c r="U22" s="290"/>
      <c r="V22" s="100"/>
      <c r="W22" s="100"/>
      <c r="X22" s="100"/>
      <c r="Y22" s="100"/>
      <c r="Z22" s="100"/>
      <c r="AA22" s="53"/>
      <c r="AB22" s="100"/>
      <c r="AC22" s="100"/>
      <c r="AD22" s="100"/>
      <c r="AE22" s="100"/>
      <c r="AF22" s="100"/>
      <c r="AG22" s="290"/>
      <c r="AH22" s="100"/>
      <c r="AI22" s="100"/>
      <c r="AJ22" s="100"/>
      <c r="AK22" s="100"/>
      <c r="AL22" s="100"/>
      <c r="AM22" s="290"/>
      <c r="AN22" s="100"/>
      <c r="AO22" s="100"/>
      <c r="AP22" s="100"/>
      <c r="AQ22" s="100"/>
      <c r="AR22" s="100"/>
      <c r="AS22" s="290"/>
      <c r="AT22" s="100"/>
      <c r="AU22" s="100"/>
      <c r="AV22" s="100"/>
      <c r="AW22" s="100"/>
      <c r="AX22" s="100"/>
    </row>
    <row r="23" spans="2:61">
      <c r="B23" s="27" t="s">
        <v>12</v>
      </c>
      <c r="C23" s="290"/>
      <c r="D23" s="293">
        <v>6.3447712355186883E-2</v>
      </c>
      <c r="E23" s="100">
        <v>6.0264138177882995E-2</v>
      </c>
      <c r="F23" s="205">
        <v>6.0769784994922395E-2</v>
      </c>
      <c r="G23" s="100">
        <v>6.0556504201885623E-2</v>
      </c>
      <c r="H23" s="100">
        <v>6.1198779494458053E-2</v>
      </c>
      <c r="I23" s="290"/>
      <c r="J23" s="100">
        <v>6.4673250091857051E-2</v>
      </c>
      <c r="K23" s="100">
        <v>6.782931031470317E-2</v>
      </c>
      <c r="L23" s="100">
        <v>7.1155970685634562E-2</v>
      </c>
      <c r="M23" s="100">
        <v>7.8544707824317495E-2</v>
      </c>
      <c r="N23" s="100">
        <v>7.0657987128533814E-2</v>
      </c>
      <c r="O23" s="290"/>
      <c r="P23" s="100">
        <v>8.4501702720588726E-2</v>
      </c>
      <c r="Q23" s="100">
        <v>8.2466415161844886E-2</v>
      </c>
      <c r="R23" s="100">
        <v>8.3647815985626692E-2</v>
      </c>
      <c r="S23" s="100">
        <v>7.9695437990828191E-2</v>
      </c>
      <c r="T23" s="100">
        <v>8.255461131041858E-2</v>
      </c>
      <c r="U23" s="290"/>
      <c r="V23" s="100">
        <v>7.4683393072931842E-2</v>
      </c>
      <c r="W23" s="100">
        <v>7.93108897736787E-2</v>
      </c>
      <c r="X23" s="100">
        <v>7.4471076867398026E-2</v>
      </c>
      <c r="Y23" s="100">
        <v>7.5754049920682298E-2</v>
      </c>
      <c r="Z23" s="100">
        <v>7.6038725818715555E-2</v>
      </c>
      <c r="AA23" s="53"/>
      <c r="AB23" s="100">
        <v>6.8010103012944287E-2</v>
      </c>
      <c r="AC23" s="100">
        <v>6.4813908479235932E-2</v>
      </c>
      <c r="AD23" s="100">
        <v>6.6113012181687594E-2</v>
      </c>
      <c r="AE23" s="100">
        <v>6.5795953017035197E-2</v>
      </c>
      <c r="AF23" s="100">
        <v>6.6142719177043577E-2</v>
      </c>
      <c r="AG23" s="290"/>
      <c r="AH23" s="100">
        <v>6.9504377596055419E-2</v>
      </c>
      <c r="AI23" s="100">
        <v>7.2003555130842514E-2</v>
      </c>
      <c r="AJ23" s="100">
        <v>7.4553387295268517E-2</v>
      </c>
      <c r="AK23" s="100">
        <v>8.1099918425660333E-2</v>
      </c>
      <c r="AL23" s="100">
        <v>7.4442584357253996E-2</v>
      </c>
      <c r="AM23" s="290"/>
      <c r="AN23" s="100">
        <v>8.6900627010977671E-2</v>
      </c>
      <c r="AO23" s="100">
        <v>8.4728409320328088E-2</v>
      </c>
      <c r="AP23" s="100">
        <v>8.6373516599781083E-2</v>
      </c>
      <c r="AQ23" s="100">
        <v>8.2354588667825357E-2</v>
      </c>
      <c r="AR23" s="100">
        <v>8.5067696689595074E-2</v>
      </c>
      <c r="AS23" s="290"/>
      <c r="AT23" s="100">
        <v>7.7235316284381184E-2</v>
      </c>
      <c r="AU23" s="100">
        <v>8.235404605553584E-2</v>
      </c>
      <c r="AV23" s="100">
        <v>7.7706456665176546E-2</v>
      </c>
      <c r="AW23" s="100">
        <v>7.8792255525600374E-2</v>
      </c>
      <c r="AX23" s="100">
        <v>7.900850775282886E-2</v>
      </c>
    </row>
    <row r="24" spans="2:61">
      <c r="B24" s="27" t="s">
        <v>13</v>
      </c>
      <c r="C24" s="290"/>
      <c r="D24" s="293">
        <v>0.44338704311146515</v>
      </c>
      <c r="E24" s="100">
        <v>0.44812075398445333</v>
      </c>
      <c r="F24" s="205">
        <v>0.45744413069296175</v>
      </c>
      <c r="G24" s="100">
        <v>0.46647707506521807</v>
      </c>
      <c r="H24" s="100">
        <v>0.45436993021213634</v>
      </c>
      <c r="I24" s="290"/>
      <c r="J24" s="100">
        <v>0.47798023419774949</v>
      </c>
      <c r="K24" s="100">
        <v>0.4943240076519323</v>
      </c>
      <c r="L24" s="100">
        <v>0.49857938749631542</v>
      </c>
      <c r="M24" s="100">
        <v>0.49684077458438491</v>
      </c>
      <c r="N24" s="100">
        <v>0.49209530563345666</v>
      </c>
      <c r="O24" s="290"/>
      <c r="P24" s="100">
        <v>0.48326162640187759</v>
      </c>
      <c r="Q24" s="100">
        <v>0.47354752292351471</v>
      </c>
      <c r="R24" s="100">
        <v>0.45696122142880335</v>
      </c>
      <c r="S24" s="100">
        <v>0.47037862511934997</v>
      </c>
      <c r="T24" s="100">
        <v>0.47104931057216731</v>
      </c>
      <c r="U24" s="290"/>
      <c r="V24" s="100">
        <v>0.45872379205438291</v>
      </c>
      <c r="W24" s="100">
        <v>0.42788369247886376</v>
      </c>
      <c r="X24" s="100">
        <v>0.44613153394871724</v>
      </c>
      <c r="Y24" s="100">
        <v>0.46710207968442091</v>
      </c>
      <c r="Z24" s="100">
        <v>0.45011144181155321</v>
      </c>
      <c r="AA24" s="53"/>
      <c r="AB24" s="100">
        <v>0.47527006659918358</v>
      </c>
      <c r="AC24" s="100">
        <v>0.48195259095323645</v>
      </c>
      <c r="AD24" s="100">
        <v>0.49766523589761291</v>
      </c>
      <c r="AE24" s="100">
        <v>0.50683744246847362</v>
      </c>
      <c r="AF24" s="100">
        <v>0.49107617741356657</v>
      </c>
      <c r="AG24" s="290"/>
      <c r="AH24" s="100">
        <v>0.5136856217051986</v>
      </c>
      <c r="AI24" s="100">
        <v>0.52474491886068186</v>
      </c>
      <c r="AJ24" s="100">
        <v>0.52238458438955482</v>
      </c>
      <c r="AK24" s="100">
        <v>0.51300396176227858</v>
      </c>
      <c r="AL24" s="100">
        <v>0.51845301274700262</v>
      </c>
      <c r="AM24" s="290"/>
      <c r="AN24" s="100">
        <v>0.49698097189272145</v>
      </c>
      <c r="AO24" s="100">
        <v>0.48653658918176013</v>
      </c>
      <c r="AP24" s="100">
        <v>0.47185150239091778</v>
      </c>
      <c r="AQ24" s="100">
        <v>0.486073471285765</v>
      </c>
      <c r="AR24" s="100">
        <v>0.48538875347522759</v>
      </c>
      <c r="AS24" s="290"/>
      <c r="AT24" s="100">
        <v>0.47439833286487432</v>
      </c>
      <c r="AU24" s="100">
        <v>0.44430157595472691</v>
      </c>
      <c r="AV24" s="100">
        <v>0.46551362177134564</v>
      </c>
      <c r="AW24" s="100">
        <v>0.485835760036191</v>
      </c>
      <c r="AX24" s="100">
        <v>0.4676910739507944</v>
      </c>
    </row>
    <row r="25" spans="2:61">
      <c r="B25" s="27" t="s">
        <v>14</v>
      </c>
      <c r="C25" s="290"/>
      <c r="D25" s="293">
        <v>0.32552560739525416</v>
      </c>
      <c r="E25" s="100">
        <v>0.32724157980731738</v>
      </c>
      <c r="F25" s="205">
        <v>0.33051797883012984</v>
      </c>
      <c r="G25" s="100">
        <v>0.32791858330497747</v>
      </c>
      <c r="H25" s="100">
        <v>0.32787106277308525</v>
      </c>
      <c r="I25" s="290"/>
      <c r="J25" s="100">
        <v>0.31485503431218365</v>
      </c>
      <c r="K25" s="100">
        <v>0.28788326010262055</v>
      </c>
      <c r="L25" s="100">
        <v>0.27905412813203628</v>
      </c>
      <c r="M25" s="100">
        <v>0.26671414328891235</v>
      </c>
      <c r="N25" s="100">
        <v>0.28673178428292589</v>
      </c>
      <c r="O25" s="290"/>
      <c r="P25" s="100">
        <v>0.27461404067133544</v>
      </c>
      <c r="Q25" s="100">
        <v>0.27613429942798012</v>
      </c>
      <c r="R25" s="100">
        <v>0.29213311544786474</v>
      </c>
      <c r="S25" s="100">
        <v>0.29052521005073034</v>
      </c>
      <c r="T25" s="100">
        <v>0.28336506987394461</v>
      </c>
      <c r="U25" s="290"/>
      <c r="V25" s="100">
        <v>0.29537053216063019</v>
      </c>
      <c r="W25" s="100">
        <v>0.30718479720674519</v>
      </c>
      <c r="X25" s="100">
        <v>0.29302925310010508</v>
      </c>
      <c r="Y25" s="100">
        <v>0.26797316527156106</v>
      </c>
      <c r="Z25" s="100">
        <v>0.29067014412655029</v>
      </c>
      <c r="AA25" s="53"/>
      <c r="AB25" s="100">
        <v>0.27702558188621895</v>
      </c>
      <c r="AC25" s="100">
        <v>0.27645024066723262</v>
      </c>
      <c r="AD25" s="100">
        <v>0.27165328913500825</v>
      </c>
      <c r="AE25" s="100">
        <v>0.26976898849601666</v>
      </c>
      <c r="AF25" s="100">
        <v>0.27357316742255644</v>
      </c>
      <c r="AG25" s="290"/>
      <c r="AH25" s="100">
        <v>0.26367432693477261</v>
      </c>
      <c r="AI25" s="100">
        <v>0.24405929084491859</v>
      </c>
      <c r="AJ25" s="100">
        <v>0.24463180972178727</v>
      </c>
      <c r="AK25" s="100">
        <v>0.24285894226029714</v>
      </c>
      <c r="AL25" s="100">
        <v>0.24852756955449767</v>
      </c>
      <c r="AM25" s="290"/>
      <c r="AN25" s="100">
        <v>0.25402101187173165</v>
      </c>
      <c r="AO25" s="100">
        <v>0.2562791864949539</v>
      </c>
      <c r="AP25" s="100">
        <v>0.26906696387858953</v>
      </c>
      <c r="AQ25" s="100">
        <v>0.26685258316557364</v>
      </c>
      <c r="AR25" s="100">
        <v>0.26154963477565502</v>
      </c>
      <c r="AS25" s="290"/>
      <c r="AT25" s="100">
        <v>0.27129342183578881</v>
      </c>
      <c r="AU25" s="100">
        <v>0.28060150022744279</v>
      </c>
      <c r="AV25" s="100">
        <v>0.26231506219061851</v>
      </c>
      <c r="AW25" s="100">
        <v>0.23861436485691606</v>
      </c>
      <c r="AX25" s="100">
        <v>0.26296643172712864</v>
      </c>
    </row>
    <row r="26" spans="2:61">
      <c r="B26" s="27" t="s">
        <v>121</v>
      </c>
      <c r="C26" s="290"/>
      <c r="D26" s="293">
        <v>2.9992387985674922E-2</v>
      </c>
      <c r="E26" s="100">
        <v>2.6888218140365822E-2</v>
      </c>
      <c r="F26" s="205">
        <v>1.3274273346989909E-2</v>
      </c>
      <c r="G26" s="100">
        <v>1.186646830266024E-2</v>
      </c>
      <c r="H26" s="100">
        <v>2.0066645585635975E-2</v>
      </c>
      <c r="I26" s="290"/>
      <c r="J26" s="100">
        <v>1.1070582439078129E-2</v>
      </c>
      <c r="K26" s="100">
        <v>1.01266523818496E-2</v>
      </c>
      <c r="L26" s="100">
        <v>1.1502114274798581E-2</v>
      </c>
      <c r="M26" s="100">
        <v>1.1483275917521735E-2</v>
      </c>
      <c r="N26" s="100">
        <v>1.1048136400900679E-2</v>
      </c>
      <c r="O26" s="290"/>
      <c r="P26" s="100">
        <v>1.07035671635389E-2</v>
      </c>
      <c r="Q26" s="100">
        <v>1.049484552236526E-2</v>
      </c>
      <c r="R26" s="100">
        <v>1.0533708878354742E-2</v>
      </c>
      <c r="S26" s="100">
        <v>8.8680192923645904E-3</v>
      </c>
      <c r="T26" s="100">
        <v>1.0141925103480789E-2</v>
      </c>
      <c r="U26" s="290"/>
      <c r="V26" s="100">
        <v>9.0020460316997189E-3</v>
      </c>
      <c r="W26" s="100">
        <v>9.8303603286517514E-3</v>
      </c>
      <c r="X26" s="100">
        <v>8.7336090484134796E-3</v>
      </c>
      <c r="Y26" s="100">
        <v>8.6355503385970745E-3</v>
      </c>
      <c r="Z26" s="100">
        <v>9.043571513243906E-3</v>
      </c>
      <c r="AA26" s="53"/>
      <c r="AB26" s="100">
        <v>3.2149077102906619E-2</v>
      </c>
      <c r="AC26" s="100">
        <v>2.8918201809761977E-2</v>
      </c>
      <c r="AD26" s="100">
        <v>1.4441423407470054E-2</v>
      </c>
      <c r="AE26" s="100">
        <v>1.2893174749933118E-2</v>
      </c>
      <c r="AF26" s="100">
        <v>2.1687728329879089E-2</v>
      </c>
      <c r="AG26" s="290"/>
      <c r="AH26" s="100">
        <v>1.1897561062124938E-2</v>
      </c>
      <c r="AI26" s="100">
        <v>1.074985090787999E-2</v>
      </c>
      <c r="AJ26" s="100">
        <v>1.2051294810269762E-2</v>
      </c>
      <c r="AK26" s="100">
        <v>1.1856848996795602E-2</v>
      </c>
      <c r="AL26" s="100">
        <v>1.163989889095449E-2</v>
      </c>
      <c r="AM26" s="290"/>
      <c r="AN26" s="100">
        <v>1.100743142231397E-2</v>
      </c>
      <c r="AO26" s="100">
        <v>1.0782711549028164E-2</v>
      </c>
      <c r="AP26" s="100">
        <v>1.0876954382385458E-2</v>
      </c>
      <c r="AQ26" s="100">
        <v>9.1639132619495151E-3</v>
      </c>
      <c r="AR26" s="100">
        <v>1.0450660415654007E-2</v>
      </c>
      <c r="AS26" s="290"/>
      <c r="AT26" s="100">
        <v>9.3096449405548117E-3</v>
      </c>
      <c r="AU26" s="100">
        <v>1.0207550937311195E-2</v>
      </c>
      <c r="AV26" s="100">
        <v>9.1130388010843832E-3</v>
      </c>
      <c r="AW26" s="100">
        <v>8.9818892797856788E-3</v>
      </c>
      <c r="AX26" s="100">
        <v>9.3967788429396258E-3</v>
      </c>
    </row>
    <row r="27" spans="2:61">
      <c r="B27" s="27" t="s">
        <v>15</v>
      </c>
      <c r="C27" s="290"/>
      <c r="D27" s="293">
        <v>0.13764724915241894</v>
      </c>
      <c r="E27" s="100">
        <v>0.13748530988998037</v>
      </c>
      <c r="F27" s="205">
        <v>0.13799383213499605</v>
      </c>
      <c r="G27" s="100">
        <v>0.1331813691252586</v>
      </c>
      <c r="H27" s="100">
        <v>0.13649358193468422</v>
      </c>
      <c r="I27" s="290"/>
      <c r="J27" s="100">
        <v>0.13142089895913164</v>
      </c>
      <c r="K27" s="100">
        <v>0.13983676954889426</v>
      </c>
      <c r="L27" s="100">
        <v>0.13970839941121532</v>
      </c>
      <c r="M27" s="100">
        <v>0.14641709838486347</v>
      </c>
      <c r="N27" s="100">
        <v>0.13946678655418299</v>
      </c>
      <c r="O27" s="290"/>
      <c r="P27" s="100">
        <v>0.14691906304265956</v>
      </c>
      <c r="Q27" s="100">
        <v>0.15735691696429494</v>
      </c>
      <c r="R27" s="100">
        <v>0.1567241382593505</v>
      </c>
      <c r="S27" s="100">
        <v>0.15053270754672682</v>
      </c>
      <c r="T27" s="100">
        <v>0.15288908313998864</v>
      </c>
      <c r="U27" s="290"/>
      <c r="V27" s="100">
        <v>0.16222023668035535</v>
      </c>
      <c r="W27" s="100">
        <v>0.17579026021206051</v>
      </c>
      <c r="X27" s="100">
        <v>0.17763452703536611</v>
      </c>
      <c r="Y27" s="100">
        <v>0.18053515478473858</v>
      </c>
      <c r="Z27" s="100">
        <v>0.17413611672993701</v>
      </c>
      <c r="AA27" s="100"/>
      <c r="AB27" s="100">
        <v>0.14754517139874657</v>
      </c>
      <c r="AC27" s="100">
        <v>0.14786505809053305</v>
      </c>
      <c r="AD27" s="100">
        <v>0.15012703937822117</v>
      </c>
      <c r="AE27" s="100">
        <v>0.14470444126854137</v>
      </c>
      <c r="AF27" s="100">
        <v>0.14752020765695428</v>
      </c>
      <c r="AG27" s="290"/>
      <c r="AH27" s="100">
        <v>0.14123811270184841</v>
      </c>
      <c r="AI27" s="100">
        <v>0.14844238425567707</v>
      </c>
      <c r="AJ27" s="100">
        <v>0.14637892378311967</v>
      </c>
      <c r="AK27" s="100">
        <v>0.15118032855496832</v>
      </c>
      <c r="AL27" s="100">
        <v>0.14693693445029138</v>
      </c>
      <c r="AM27" s="290"/>
      <c r="AN27" s="100">
        <v>0.15108995780225526</v>
      </c>
      <c r="AO27" s="100">
        <v>0.16167310345392963</v>
      </c>
      <c r="AP27" s="100">
        <v>0.1618310627483262</v>
      </c>
      <c r="AQ27" s="100">
        <v>0.15555544361888649</v>
      </c>
      <c r="AR27" s="100">
        <v>0.1575432546438682</v>
      </c>
      <c r="AS27" s="290"/>
      <c r="AT27" s="100">
        <v>0.16776328407440103</v>
      </c>
      <c r="AU27" s="100">
        <v>0.18253532682498322</v>
      </c>
      <c r="AV27" s="100">
        <v>0.18535182057177479</v>
      </c>
      <c r="AW27" s="100">
        <v>0.18777573030150699</v>
      </c>
      <c r="AX27" s="100">
        <v>0.18093720772630831</v>
      </c>
    </row>
    <row r="28" spans="2:61">
      <c r="B28" s="130"/>
      <c r="C28" s="290"/>
      <c r="D28" s="294"/>
      <c r="E28" s="129"/>
      <c r="F28" s="206"/>
      <c r="G28" s="129"/>
      <c r="H28" s="129"/>
      <c r="I28" s="290"/>
      <c r="J28" s="129"/>
      <c r="K28" s="129"/>
      <c r="L28" s="129"/>
      <c r="M28" s="129"/>
      <c r="N28" s="129"/>
      <c r="O28" s="290"/>
      <c r="P28" s="129"/>
      <c r="Q28" s="129"/>
      <c r="R28" s="129"/>
      <c r="S28" s="129"/>
      <c r="T28" s="129"/>
      <c r="U28" s="290"/>
      <c r="V28" s="129"/>
      <c r="W28" s="129"/>
      <c r="X28" s="129"/>
      <c r="Y28" s="129"/>
      <c r="Z28" s="129"/>
      <c r="AA28" s="34"/>
      <c r="AB28" s="129"/>
      <c r="AC28" s="129"/>
      <c r="AD28" s="129"/>
      <c r="AE28" s="129"/>
      <c r="AF28" s="129"/>
      <c r="AG28" s="290"/>
      <c r="AH28" s="129"/>
      <c r="AI28" s="129"/>
      <c r="AJ28" s="129"/>
      <c r="AK28" s="129"/>
      <c r="AL28" s="129"/>
      <c r="AM28" s="290"/>
      <c r="AN28" s="129"/>
      <c r="AO28" s="129"/>
      <c r="AP28" s="129"/>
      <c r="AQ28" s="129"/>
      <c r="AR28" s="129"/>
      <c r="AS28" s="290"/>
      <c r="AT28" s="129"/>
      <c r="AU28" s="129"/>
      <c r="AV28" s="129"/>
      <c r="AW28" s="129"/>
      <c r="AX28" s="129"/>
    </row>
    <row r="29" spans="2:61">
      <c r="B29" s="73"/>
      <c r="C29" s="290"/>
      <c r="D29" s="123">
        <f t="shared" ref="D29" si="19">SUM(D22:D27)</f>
        <v>1</v>
      </c>
      <c r="E29" s="54">
        <f t="shared" ref="E29:F29" si="20">SUM(E22:E27)</f>
        <v>0.99999999999999978</v>
      </c>
      <c r="F29" s="54">
        <f t="shared" si="20"/>
        <v>1</v>
      </c>
      <c r="G29" s="54">
        <f t="shared" ref="G29:H29" si="21">SUM(G22:G27)</f>
        <v>1</v>
      </c>
      <c r="H29" s="54">
        <f t="shared" si="21"/>
        <v>0.99999999999999978</v>
      </c>
      <c r="I29" s="290"/>
      <c r="J29" s="54">
        <f t="shared" ref="J29:K29" si="22">SUM(J22:J27)</f>
        <v>1</v>
      </c>
      <c r="K29" s="54">
        <f t="shared" si="22"/>
        <v>0.99999999999999989</v>
      </c>
      <c r="L29" s="54">
        <f t="shared" ref="L29" si="23">SUM(L22:L27)</f>
        <v>1.0000000000000002</v>
      </c>
      <c r="M29" s="54">
        <f t="shared" ref="M29:Q29" si="24">SUM(M22:M27)</f>
        <v>1</v>
      </c>
      <c r="N29" s="54">
        <f t="shared" si="24"/>
        <v>1</v>
      </c>
      <c r="O29" s="290"/>
      <c r="P29" s="54">
        <f t="shared" ref="P29" si="25">SUM(P22:P27)</f>
        <v>1.0000000000000002</v>
      </c>
      <c r="Q29" s="54">
        <f t="shared" si="24"/>
        <v>1</v>
      </c>
      <c r="R29" s="54">
        <f>SUM(R22:R27)</f>
        <v>0.99999999999999989</v>
      </c>
      <c r="S29" s="54">
        <f t="shared" ref="S29" si="26">SUM(S22:S27)</f>
        <v>0.99999999999999978</v>
      </c>
      <c r="T29" s="54">
        <f t="shared" ref="T29" si="27">SUM(T22:T27)</f>
        <v>0.99999999999999989</v>
      </c>
      <c r="U29" s="290"/>
      <c r="V29" s="54">
        <f t="shared" ref="V29:W29" si="28">SUM(V22:V27)</f>
        <v>1</v>
      </c>
      <c r="W29" s="54">
        <f t="shared" si="28"/>
        <v>0.99999999999999978</v>
      </c>
      <c r="X29" s="54">
        <f>SUM(X22:X27)</f>
        <v>0.99999999999999989</v>
      </c>
      <c r="Y29" s="54">
        <f t="shared" ref="Y29:Z29" si="29">SUM(Y22:Y27)</f>
        <v>0.99999999999999989</v>
      </c>
      <c r="Z29" s="54">
        <f t="shared" si="29"/>
        <v>1</v>
      </c>
      <c r="AA29" s="34"/>
      <c r="AB29" s="54">
        <f t="shared" ref="AB29" si="30">SUM(AB22:AB27)</f>
        <v>1</v>
      </c>
      <c r="AC29" s="54">
        <f t="shared" ref="AC29:AD29" si="31">SUM(AC22:AC27)</f>
        <v>1</v>
      </c>
      <c r="AD29" s="54">
        <f t="shared" si="31"/>
        <v>1</v>
      </c>
      <c r="AE29" s="54">
        <f t="shared" ref="AE29:AH29" si="32">SUM(AE22:AE27)</f>
        <v>1</v>
      </c>
      <c r="AF29" s="54">
        <f t="shared" si="32"/>
        <v>1</v>
      </c>
      <c r="AG29" s="290"/>
      <c r="AH29" s="54">
        <f t="shared" si="32"/>
        <v>1</v>
      </c>
      <c r="AI29" s="54">
        <f t="shared" ref="AI29" si="33">SUM(AI22:AI27)</f>
        <v>1</v>
      </c>
      <c r="AJ29" s="54">
        <f t="shared" ref="AJ29" si="34">SUM(AJ22:AJ27)</f>
        <v>1</v>
      </c>
      <c r="AK29" s="54">
        <f t="shared" ref="AK29:AQ29" si="35">SUM(AK22:AK27)</f>
        <v>1</v>
      </c>
      <c r="AL29" s="54">
        <f t="shared" si="35"/>
        <v>1.0000000000000002</v>
      </c>
      <c r="AM29" s="290"/>
      <c r="AN29" s="54">
        <f t="shared" ref="AN29" si="36">SUM(AN22:AN27)</f>
        <v>1</v>
      </c>
      <c r="AO29" s="54">
        <f t="shared" si="35"/>
        <v>1</v>
      </c>
      <c r="AP29" s="54">
        <f t="shared" si="35"/>
        <v>1</v>
      </c>
      <c r="AQ29" s="54">
        <f t="shared" si="35"/>
        <v>1</v>
      </c>
      <c r="AR29" s="54">
        <f t="shared" ref="AR29" si="37">SUM(AR22:AR27)</f>
        <v>0.99999999999999978</v>
      </c>
      <c r="AS29" s="290"/>
      <c r="AT29" s="54">
        <f t="shared" ref="AT29:AU29" si="38">SUM(AT22:AT27)</f>
        <v>1.0000000000000002</v>
      </c>
      <c r="AU29" s="54">
        <f t="shared" si="38"/>
        <v>0.99999999999999989</v>
      </c>
      <c r="AV29" s="54">
        <f>SUM(AV22:AV27)</f>
        <v>0.99999999999999989</v>
      </c>
      <c r="AW29" s="54">
        <f t="shared" ref="AW29:AX29" si="39">SUM(AW22:AW27)</f>
        <v>1.0000000000000002</v>
      </c>
      <c r="AX29" s="54">
        <f t="shared" si="39"/>
        <v>0.99999999999999989</v>
      </c>
    </row>
    <row r="30" spans="2:61">
      <c r="C30" s="53"/>
      <c r="D30" s="34"/>
      <c r="E30" s="34"/>
      <c r="F30" s="154"/>
      <c r="G30" s="34"/>
      <c r="H30" s="34"/>
      <c r="I30" s="53"/>
      <c r="J30" s="34"/>
      <c r="K30" s="34"/>
      <c r="L30" s="34"/>
      <c r="M30" s="34"/>
      <c r="N30" s="34"/>
      <c r="O30" s="53"/>
      <c r="P30" s="34"/>
      <c r="Q30" s="34"/>
      <c r="R30" s="34"/>
      <c r="S30" s="34"/>
      <c r="T30" s="34"/>
      <c r="U30" s="53"/>
      <c r="V30" s="34"/>
      <c r="W30" s="34"/>
      <c r="X30" s="34"/>
      <c r="Y30" s="34"/>
      <c r="Z30" s="34"/>
      <c r="AB30" s="34"/>
      <c r="AC30" s="34"/>
      <c r="AD30" s="34"/>
      <c r="AE30" s="34"/>
      <c r="AF30" s="34"/>
      <c r="AG30" s="53"/>
      <c r="AH30" s="34"/>
      <c r="AI30" s="34"/>
      <c r="AJ30" s="34"/>
      <c r="AK30" s="34"/>
      <c r="AL30" s="34"/>
      <c r="AM30" s="53"/>
      <c r="AN30" s="34"/>
      <c r="AO30" s="34"/>
      <c r="AP30" s="34"/>
      <c r="AQ30" s="34"/>
      <c r="AR30" s="34"/>
      <c r="AS30" s="53"/>
      <c r="AT30" s="34"/>
      <c r="AU30" s="34"/>
      <c r="AV30" s="34"/>
      <c r="AW30" s="34"/>
      <c r="AX30" s="34"/>
    </row>
    <row r="31" spans="2:61" ht="12.75" hidden="1" customHeight="1">
      <c r="B31" s="67"/>
    </row>
    <row r="32" spans="2:61" ht="12.75" hidden="1" customHeight="1"/>
    <row r="33" spans="2:50" ht="12.75" customHeight="1">
      <c r="B33" s="322" t="s">
        <v>52</v>
      </c>
      <c r="C33" s="299"/>
      <c r="D33" s="321" t="str">
        <f t="shared" ref="D33:F34" si="40">D20</f>
        <v>FY 2021-22</v>
      </c>
      <c r="E33" s="321" t="str">
        <f t="shared" si="40"/>
        <v>FY 2021-22</v>
      </c>
      <c r="F33" s="321" t="str">
        <f t="shared" si="40"/>
        <v>FY 2021-22</v>
      </c>
      <c r="G33" s="321"/>
      <c r="H33" s="321" t="str">
        <f>H20</f>
        <v>FY 2021-22</v>
      </c>
      <c r="I33" s="299"/>
      <c r="J33" s="321" t="s">
        <v>197</v>
      </c>
      <c r="K33" s="321"/>
      <c r="L33" s="321"/>
      <c r="M33" s="321"/>
      <c r="N33" s="321"/>
      <c r="O33" s="299"/>
      <c r="P33" s="321" t="s">
        <v>220</v>
      </c>
      <c r="Q33" s="321"/>
      <c r="R33" s="321"/>
      <c r="S33" s="321"/>
      <c r="T33" s="321"/>
      <c r="U33" s="299"/>
      <c r="V33" s="321" t="str">
        <f>V20</f>
        <v>FY 2024-25</v>
      </c>
      <c r="W33" s="321"/>
      <c r="X33" s="321"/>
      <c r="Y33" s="321"/>
      <c r="Z33" s="321"/>
      <c r="AA33" s="105"/>
      <c r="AB33" s="321" t="str">
        <f>AB20</f>
        <v>FY 2021-22</v>
      </c>
      <c r="AC33" s="321" t="str">
        <f>AC20</f>
        <v>FY 2021-22</v>
      </c>
      <c r="AD33" s="321"/>
      <c r="AE33" s="321"/>
      <c r="AF33" s="321" t="str">
        <f>AF20</f>
        <v>FY 2021-22</v>
      </c>
      <c r="AG33" s="299"/>
      <c r="AH33" s="321" t="s">
        <v>197</v>
      </c>
      <c r="AI33" s="321"/>
      <c r="AJ33" s="321"/>
      <c r="AK33" s="321"/>
      <c r="AL33" s="321"/>
      <c r="AM33" s="299"/>
      <c r="AN33" s="321" t="s">
        <v>220</v>
      </c>
      <c r="AO33" s="321"/>
      <c r="AP33" s="321"/>
      <c r="AQ33" s="321"/>
      <c r="AR33" s="321"/>
      <c r="AS33" s="299"/>
      <c r="AT33" s="321" t="str">
        <f>AT20</f>
        <v>FY 2024-25</v>
      </c>
      <c r="AU33" s="321"/>
      <c r="AV33" s="321"/>
      <c r="AW33" s="321"/>
      <c r="AX33" s="321"/>
    </row>
    <row r="34" spans="2:50">
      <c r="B34" s="323"/>
      <c r="C34" s="300"/>
      <c r="D34" s="291" t="str">
        <f t="shared" si="40"/>
        <v>QE Jun-21</v>
      </c>
      <c r="E34" s="69" t="str">
        <f t="shared" si="40"/>
        <v>QE Sep-21</v>
      </c>
      <c r="F34" s="69" t="str">
        <f t="shared" si="40"/>
        <v>QE Dec-21</v>
      </c>
      <c r="G34" s="69" t="str">
        <f t="shared" ref="G34" si="41">G21</f>
        <v>QE Mar-22</v>
      </c>
      <c r="H34" s="69" t="str">
        <f>H21</f>
        <v>FY 2021-22</v>
      </c>
      <c r="I34" s="300"/>
      <c r="J34" s="69" t="str">
        <f>J21</f>
        <v>QE Jun-22</v>
      </c>
      <c r="K34" s="69" t="str">
        <f>K21</f>
        <v>QE Sep-22</v>
      </c>
      <c r="L34" s="69" t="str">
        <f>L21</f>
        <v>QE Dec-22</v>
      </c>
      <c r="M34" s="69" t="str">
        <f t="shared" ref="M34:N34" si="42">M21</f>
        <v>QE Mar-23</v>
      </c>
      <c r="N34" s="69" t="str">
        <f t="shared" si="42"/>
        <v>FY 2022-23</v>
      </c>
      <c r="O34" s="300"/>
      <c r="P34" s="69" t="str">
        <f>P21</f>
        <v>QE Jun-23</v>
      </c>
      <c r="Q34" s="69" t="str">
        <f>Q21</f>
        <v>QE Sep-23</v>
      </c>
      <c r="R34" s="69" t="str">
        <f>R21</f>
        <v>QE Dec-23</v>
      </c>
      <c r="S34" s="69" t="str">
        <f t="shared" ref="S34:T34" si="43">S21</f>
        <v>QE Mar-24</v>
      </c>
      <c r="T34" s="69" t="str">
        <f t="shared" si="43"/>
        <v>FY 2023-24</v>
      </c>
      <c r="U34" s="300"/>
      <c r="V34" s="69" t="str">
        <f>V21</f>
        <v>QE Jun-24</v>
      </c>
      <c r="W34" s="69" t="str">
        <f>W21</f>
        <v>QE Sep-24</v>
      </c>
      <c r="X34" s="69" t="str">
        <f>X21</f>
        <v>QE Dec-24</v>
      </c>
      <c r="Y34" s="69" t="str">
        <f t="shared" ref="Y34:Z34" si="44">Y21</f>
        <v>QE Mar-25</v>
      </c>
      <c r="Z34" s="69" t="str">
        <f t="shared" si="44"/>
        <v>FY 2024-25</v>
      </c>
      <c r="AA34" s="49"/>
      <c r="AB34" s="69" t="str">
        <f>AB21</f>
        <v>QE Jun-21</v>
      </c>
      <c r="AC34" s="69" t="str">
        <f>AC21</f>
        <v>QE Sep-21</v>
      </c>
      <c r="AD34" s="69" t="str">
        <f>AD21</f>
        <v>QE Dec-21</v>
      </c>
      <c r="AE34" s="69" t="str">
        <f t="shared" ref="AE34" si="45">AE21</f>
        <v>QE Mar-22</v>
      </c>
      <c r="AF34" s="69" t="str">
        <f>AF21</f>
        <v>FY 2021-22</v>
      </c>
      <c r="AG34" s="300"/>
      <c r="AH34" s="69" t="str">
        <f t="shared" ref="AH34:AP34" si="46">AH21</f>
        <v>QE Jun-22</v>
      </c>
      <c r="AI34" s="69" t="str">
        <f t="shared" si="46"/>
        <v>QE Sep-22</v>
      </c>
      <c r="AJ34" s="69" t="str">
        <f t="shared" si="46"/>
        <v>QE Dec-22</v>
      </c>
      <c r="AK34" s="69" t="str">
        <f t="shared" si="46"/>
        <v>QE Mar-23</v>
      </c>
      <c r="AL34" s="69" t="str">
        <f t="shared" si="46"/>
        <v>FY 2022-23</v>
      </c>
      <c r="AM34" s="300"/>
      <c r="AN34" s="69" t="str">
        <f t="shared" ref="AN34" si="47">AN21</f>
        <v>QE Jun-23</v>
      </c>
      <c r="AO34" s="69" t="str">
        <f t="shared" si="46"/>
        <v>QE Sep-23</v>
      </c>
      <c r="AP34" s="69" t="str">
        <f t="shared" si="46"/>
        <v>QE Dec-23</v>
      </c>
      <c r="AQ34" s="69" t="str">
        <f t="shared" ref="AQ34:AR34" si="48">AQ21</f>
        <v>QE Mar-24</v>
      </c>
      <c r="AR34" s="69" t="str">
        <f t="shared" si="48"/>
        <v>FY 2023-24</v>
      </c>
      <c r="AS34" s="300"/>
      <c r="AT34" s="69" t="str">
        <f>AT21</f>
        <v>QE Jun-24</v>
      </c>
      <c r="AU34" s="69" t="str">
        <f>AU21</f>
        <v>QE Sep-24</v>
      </c>
      <c r="AV34" s="69" t="str">
        <f>AV21</f>
        <v>QE Dec-24</v>
      </c>
      <c r="AW34" s="69" t="str">
        <f t="shared" ref="AW34:AX34" si="49">AW21</f>
        <v>QE Mar-25</v>
      </c>
      <c r="AX34" s="69" t="str">
        <f t="shared" si="49"/>
        <v>FY 2024-25</v>
      </c>
    </row>
    <row r="35" spans="2:50">
      <c r="B35" s="12"/>
      <c r="C35" s="301"/>
      <c r="D35" s="292"/>
      <c r="E35" s="70"/>
      <c r="F35" s="70"/>
      <c r="G35" s="70"/>
      <c r="H35" s="70"/>
      <c r="I35" s="301"/>
      <c r="J35" s="70"/>
      <c r="K35" s="70"/>
      <c r="L35" s="70"/>
      <c r="M35" s="70"/>
      <c r="N35" s="70"/>
      <c r="O35" s="301"/>
      <c r="P35" s="70"/>
      <c r="Q35" s="70"/>
      <c r="R35" s="70"/>
      <c r="S35" s="70"/>
      <c r="T35" s="70"/>
      <c r="U35" s="301"/>
      <c r="V35" s="70"/>
      <c r="W35" s="70"/>
      <c r="X35" s="70"/>
      <c r="Y35" s="70"/>
      <c r="Z35" s="70"/>
      <c r="AA35" s="71"/>
      <c r="AB35" s="70"/>
      <c r="AC35" s="70"/>
      <c r="AD35" s="70"/>
      <c r="AE35" s="70"/>
      <c r="AF35" s="70"/>
      <c r="AG35" s="301"/>
      <c r="AH35" s="70"/>
      <c r="AI35" s="70"/>
      <c r="AJ35" s="70"/>
      <c r="AK35" s="70"/>
      <c r="AL35" s="70"/>
      <c r="AM35" s="301"/>
      <c r="AN35" s="70"/>
      <c r="AO35" s="70"/>
      <c r="AP35" s="70"/>
      <c r="AQ35" s="70"/>
      <c r="AR35" s="70"/>
      <c r="AS35" s="301"/>
      <c r="AT35" s="70"/>
      <c r="AU35" s="70"/>
      <c r="AV35" s="70"/>
      <c r="AW35" s="70"/>
      <c r="AX35" s="70"/>
    </row>
    <row r="36" spans="2:50">
      <c r="B36" s="27" t="s">
        <v>16</v>
      </c>
      <c r="C36" s="290"/>
      <c r="D36" s="293">
        <v>0.29668760783683201</v>
      </c>
      <c r="E36" s="100">
        <v>0.29221788339485333</v>
      </c>
      <c r="F36" s="205">
        <v>0.29845321445028689</v>
      </c>
      <c r="G36" s="100">
        <v>0.29395863417348689</v>
      </c>
      <c r="H36" s="100">
        <v>0.29530282326817014</v>
      </c>
      <c r="I36" s="290"/>
      <c r="J36" s="100">
        <v>0.28464762647803132</v>
      </c>
      <c r="K36" s="100">
        <v>0.2548473742269291</v>
      </c>
      <c r="L36" s="100">
        <v>0.24522182126076064</v>
      </c>
      <c r="M36" s="100">
        <v>0.23346760652619047</v>
      </c>
      <c r="N36" s="100">
        <v>0.2541244106827919</v>
      </c>
      <c r="O36" s="290"/>
      <c r="P36" s="100">
        <v>0.23424015380688748</v>
      </c>
      <c r="Q36" s="100">
        <v>0.23456442706557698</v>
      </c>
      <c r="R36" s="100">
        <v>0.25028437788154034</v>
      </c>
      <c r="S36" s="100">
        <v>0.24884859917329111</v>
      </c>
      <c r="T36" s="100">
        <v>0.24199436904930929</v>
      </c>
      <c r="U36" s="290"/>
      <c r="V36" s="100">
        <v>0.26117700402542088</v>
      </c>
      <c r="W36" s="100">
        <v>0.27484482292507739</v>
      </c>
      <c r="X36" s="100">
        <v>0.26936570266993626</v>
      </c>
      <c r="Y36" s="100">
        <v>0.2424863585697721</v>
      </c>
      <c r="Z36" s="100">
        <v>0.26182419839100418</v>
      </c>
      <c r="AA36" s="101"/>
      <c r="AB36" s="100">
        <v>0.24611390283818491</v>
      </c>
      <c r="AC36" s="100">
        <v>0.238782355213009</v>
      </c>
      <c r="AD36" s="100">
        <v>0.23676920721461611</v>
      </c>
      <c r="AE36" s="100">
        <v>0.23287076844574367</v>
      </c>
      <c r="AF36" s="100">
        <v>0.23837390466831521</v>
      </c>
      <c r="AG36" s="290"/>
      <c r="AH36" s="100">
        <v>0.23121040905031678</v>
      </c>
      <c r="AI36" s="100">
        <v>0.2089903623992328</v>
      </c>
      <c r="AJ36" s="100">
        <v>0.20918414379913303</v>
      </c>
      <c r="AK36" s="100">
        <v>0.20853083163286562</v>
      </c>
      <c r="AL36" s="100">
        <v>0.21417367329248244</v>
      </c>
      <c r="AM36" s="290"/>
      <c r="AN36" s="100">
        <v>0.2125009481282592</v>
      </c>
      <c r="AO36" s="100">
        <v>0.21356908258170573</v>
      </c>
      <c r="AP36" s="100">
        <v>0.22585456692269126</v>
      </c>
      <c r="AQ36" s="100">
        <v>0.22378537339284463</v>
      </c>
      <c r="AR36" s="100">
        <v>0.21891954817330961</v>
      </c>
      <c r="AS36" s="290"/>
      <c r="AT36" s="100">
        <v>0.23593150465799217</v>
      </c>
      <c r="AU36" s="100">
        <v>0.24702064217595215</v>
      </c>
      <c r="AV36" s="100">
        <v>0.23762345393953513</v>
      </c>
      <c r="AW36" s="100">
        <v>0.21210537968342943</v>
      </c>
      <c r="AX36" s="100">
        <v>0.23299387362932256</v>
      </c>
    </row>
    <row r="37" spans="2:50">
      <c r="B37" s="27" t="s">
        <v>17</v>
      </c>
      <c r="C37" s="290"/>
      <c r="D37" s="293">
        <v>0.53578017199489181</v>
      </c>
      <c r="E37" s="100">
        <v>0.55436366369579115</v>
      </c>
      <c r="F37" s="205">
        <v>0.56087530940907637</v>
      </c>
      <c r="G37" s="100">
        <v>0.5708672794269789</v>
      </c>
      <c r="H37" s="100">
        <v>0.55623373701343604</v>
      </c>
      <c r="I37" s="290"/>
      <c r="J37" s="100">
        <v>0.57694252805317414</v>
      </c>
      <c r="K37" s="100">
        <v>0.59436510969955281</v>
      </c>
      <c r="L37" s="100">
        <v>0.6018021489083405</v>
      </c>
      <c r="M37" s="100">
        <v>0.60375631950121056</v>
      </c>
      <c r="N37" s="100">
        <v>0.59444194734275568</v>
      </c>
      <c r="O37" s="290"/>
      <c r="P37" s="100">
        <v>0.59648664070263813</v>
      </c>
      <c r="Q37" s="100">
        <v>0.59877173908189396</v>
      </c>
      <c r="R37" s="100">
        <v>0.58378374520977871</v>
      </c>
      <c r="S37" s="100">
        <v>0.59419124291694458</v>
      </c>
      <c r="T37" s="100">
        <v>0.59334783544070646</v>
      </c>
      <c r="U37" s="290"/>
      <c r="V37" s="100">
        <v>0.58253066479344828</v>
      </c>
      <c r="W37" s="100">
        <v>0.55178567408138901</v>
      </c>
      <c r="X37" s="100">
        <v>0.56214877344120717</v>
      </c>
      <c r="Y37" s="100">
        <v>0.58572992936276114</v>
      </c>
      <c r="Z37" s="100">
        <v>0.57064481487706376</v>
      </c>
      <c r="AA37" s="101"/>
      <c r="AB37" s="100">
        <v>0.57430698975684547</v>
      </c>
      <c r="AC37" s="100">
        <v>0.59621653688859144</v>
      </c>
      <c r="AD37" s="100">
        <v>0.61019067562059626</v>
      </c>
      <c r="AE37" s="100">
        <v>0.62025965981983855</v>
      </c>
      <c r="AF37" s="100">
        <v>0.60116904565733797</v>
      </c>
      <c r="AG37" s="290"/>
      <c r="AH37" s="100">
        <v>0.62004045357354864</v>
      </c>
      <c r="AI37" s="100">
        <v>0.63094259318783197</v>
      </c>
      <c r="AJ37" s="100">
        <v>0.6305358250385904</v>
      </c>
      <c r="AK37" s="100">
        <v>0.62339767524560863</v>
      </c>
      <c r="AL37" s="100">
        <v>0.62628156573516669</v>
      </c>
      <c r="AM37" s="290"/>
      <c r="AN37" s="100">
        <v>0.61342033842948207</v>
      </c>
      <c r="AO37" s="100">
        <v>0.61519561507322851</v>
      </c>
      <c r="AP37" s="100">
        <v>0.60280659349460519</v>
      </c>
      <c r="AQ37" s="100">
        <v>0.61401727167972275</v>
      </c>
      <c r="AR37" s="100">
        <v>0.6114102276722585</v>
      </c>
      <c r="AS37" s="290"/>
      <c r="AT37" s="100">
        <v>0.6024356726365675</v>
      </c>
      <c r="AU37" s="100">
        <v>0.5729576725939669</v>
      </c>
      <c r="AV37" s="100">
        <v>0.58657120509445304</v>
      </c>
      <c r="AW37" s="100">
        <v>0.60922131967418958</v>
      </c>
      <c r="AX37" s="100">
        <v>0.5929320197686565</v>
      </c>
    </row>
    <row r="38" spans="2:50">
      <c r="B38" s="27" t="s">
        <v>136</v>
      </c>
      <c r="C38" s="290"/>
      <c r="D38" s="293">
        <v>2.9735338033871433E-2</v>
      </c>
      <c r="E38" s="100">
        <v>2.6670596582019791E-2</v>
      </c>
      <c r="F38" s="208">
        <v>1.3086632376444238E-2</v>
      </c>
      <c r="G38" s="136">
        <v>1.1691596530315772E-2</v>
      </c>
      <c r="H38" s="100">
        <v>1.985921251017737E-2</v>
      </c>
      <c r="I38" s="290"/>
      <c r="J38" s="100">
        <v>1.1409252289248254E-2</v>
      </c>
      <c r="K38" s="100">
        <v>9.5616947601407289E-3</v>
      </c>
      <c r="L38" s="100">
        <v>1.1033087022225604E-2</v>
      </c>
      <c r="M38" s="100">
        <v>1.0991729455304034E-2</v>
      </c>
      <c r="N38" s="100">
        <v>1.0744107130466267E-2</v>
      </c>
      <c r="O38" s="290"/>
      <c r="P38" s="100">
        <v>1.0227091323103454E-2</v>
      </c>
      <c r="Q38" s="100">
        <v>9.9071223944810546E-3</v>
      </c>
      <c r="R38" s="100">
        <v>9.6527623349722761E-3</v>
      </c>
      <c r="S38" s="100">
        <v>7.9749364323236076E-3</v>
      </c>
      <c r="T38" s="100">
        <v>9.4316624289523723E-3</v>
      </c>
      <c r="U38" s="290"/>
      <c r="V38" s="100">
        <v>8.3556406274275189E-3</v>
      </c>
      <c r="W38" s="100">
        <v>8.6138990854296299E-3</v>
      </c>
      <c r="X38" s="100">
        <v>7.9801046738171306E-3</v>
      </c>
      <c r="Y38" s="100">
        <v>7.7160520143932368E-3</v>
      </c>
      <c r="Z38" s="100">
        <v>8.1603547079473898E-3</v>
      </c>
      <c r="AA38" s="101"/>
      <c r="AB38" s="100">
        <v>3.1873543233320242E-2</v>
      </c>
      <c r="AC38" s="100">
        <v>2.8684150445348302E-2</v>
      </c>
      <c r="AD38" s="100">
        <v>1.4237283969219515E-2</v>
      </c>
      <c r="AE38" s="136">
        <v>1.2703172782864088E-2</v>
      </c>
      <c r="AF38" s="100">
        <v>2.1463537786024681E-2</v>
      </c>
      <c r="AG38" s="290"/>
      <c r="AH38" s="100">
        <v>1.2261529737167405E-2</v>
      </c>
      <c r="AI38" s="100">
        <v>1.0150125552092507E-2</v>
      </c>
      <c r="AJ38" s="100">
        <v>1.1559873358546545E-2</v>
      </c>
      <c r="AK38" s="100">
        <v>1.1349311581576704E-2</v>
      </c>
      <c r="AL38" s="100">
        <v>1.1319585143971899E-2</v>
      </c>
      <c r="AM38" s="290"/>
      <c r="AN38" s="100">
        <v>1.0517428878503286E-2</v>
      </c>
      <c r="AO38" s="100">
        <v>1.0178867600571477E-2</v>
      </c>
      <c r="AP38" s="100">
        <v>9.9673018111642395E-3</v>
      </c>
      <c r="AQ38" s="100">
        <v>8.2410314328362228E-3</v>
      </c>
      <c r="AR38" s="100">
        <v>9.7187762869827086E-3</v>
      </c>
      <c r="AS38" s="290"/>
      <c r="AT38" s="100">
        <v>8.6411519357158188E-3</v>
      </c>
      <c r="AU38" s="100">
        <v>8.9444141154325883E-3</v>
      </c>
      <c r="AV38" s="100">
        <v>8.3267985922063879E-3</v>
      </c>
      <c r="AW38" s="100">
        <v>8.0255133897588361E-3</v>
      </c>
      <c r="AX38" s="100">
        <v>8.4790669657697597E-3</v>
      </c>
    </row>
    <row r="39" spans="2:50">
      <c r="B39" s="27" t="s">
        <v>141</v>
      </c>
      <c r="C39" s="290"/>
      <c r="D39" s="293">
        <v>5.8854270785916575E-2</v>
      </c>
      <c r="E39" s="100">
        <v>5.7189743429646923E-2</v>
      </c>
      <c r="F39" s="205">
        <v>5.5688855971992815E-2</v>
      </c>
      <c r="G39" s="100">
        <v>5.5174966361615674E-2</v>
      </c>
      <c r="H39" s="100">
        <v>5.6642853732718129E-2</v>
      </c>
      <c r="I39" s="290"/>
      <c r="J39" s="100">
        <v>5.7571890828112877E-2</v>
      </c>
      <c r="K39" s="100">
        <v>6.2742925436908736E-2</v>
      </c>
      <c r="L39" s="100">
        <v>6.5543356835067165E-2</v>
      </c>
      <c r="M39" s="100">
        <v>7.1619780951177131E-2</v>
      </c>
      <c r="N39" s="100">
        <v>6.4480687477371651E-2</v>
      </c>
      <c r="O39" s="290"/>
      <c r="P39" s="100">
        <v>7.5762868003800679E-2</v>
      </c>
      <c r="Q39" s="100">
        <v>7.4994040276864946E-2</v>
      </c>
      <c r="R39" s="100">
        <v>7.4765560435356662E-2</v>
      </c>
      <c r="S39" s="100">
        <v>7.0150973235367772E-2</v>
      </c>
      <c r="T39" s="100">
        <v>7.3894939068497492E-2</v>
      </c>
      <c r="U39" s="290"/>
      <c r="V39" s="100">
        <v>6.0917587125444289E-2</v>
      </c>
      <c r="W39" s="100">
        <v>6.7016904086142054E-2</v>
      </c>
      <c r="X39" s="100">
        <v>6.2342034403976961E-2</v>
      </c>
      <c r="Y39" s="100">
        <v>6.6160995956423774E-2</v>
      </c>
      <c r="Z39" s="100">
        <v>6.4115523418551576E-2</v>
      </c>
      <c r="AA39" s="101"/>
      <c r="AB39" s="100">
        <v>6.308635678611163E-2</v>
      </c>
      <c r="AC39" s="100">
        <v>6.1507405708831342E-2</v>
      </c>
      <c r="AD39" s="100">
        <v>6.0585338808887265E-2</v>
      </c>
      <c r="AE39" s="100">
        <v>5.9948795629657908E-2</v>
      </c>
      <c r="AF39" s="100">
        <v>6.1218743229492043E-2</v>
      </c>
      <c r="AG39" s="290"/>
      <c r="AH39" s="100">
        <v>6.1872542872866379E-2</v>
      </c>
      <c r="AI39" s="100">
        <v>6.6604151948564089E-2</v>
      </c>
      <c r="AJ39" s="100">
        <v>6.8672793297207588E-2</v>
      </c>
      <c r="AK39" s="100">
        <v>7.3949710345804553E-2</v>
      </c>
      <c r="AL39" s="100">
        <v>6.7934414947543001E-2</v>
      </c>
      <c r="AM39" s="290"/>
      <c r="AN39" s="100">
        <v>7.7913704951605364E-2</v>
      </c>
      <c r="AO39" s="100">
        <v>7.7051072593528641E-2</v>
      </c>
      <c r="AP39" s="100">
        <v>7.7201828873390582E-2</v>
      </c>
      <c r="AQ39" s="100">
        <v>7.2491659385964066E-2</v>
      </c>
      <c r="AR39" s="100">
        <v>7.6144411121244565E-2</v>
      </c>
      <c r="AS39" s="290"/>
      <c r="AT39" s="100">
        <v>6.2999134283044683E-2</v>
      </c>
      <c r="AU39" s="100">
        <v>6.9588340533801779E-2</v>
      </c>
      <c r="AV39" s="100">
        <v>6.5050470580107239E-2</v>
      </c>
      <c r="AW39" s="100">
        <v>6.8814460806847388E-2</v>
      </c>
      <c r="AX39" s="100">
        <v>6.6619630649366976E-2</v>
      </c>
    </row>
    <row r="40" spans="2:50">
      <c r="B40" s="27" t="s">
        <v>137</v>
      </c>
      <c r="C40" s="290"/>
      <c r="D40" s="293">
        <v>6.4692360843621247E-2</v>
      </c>
      <c r="E40" s="100">
        <v>5.5817780061856351E-2</v>
      </c>
      <c r="F40" s="208">
        <v>5.6788699295846734E-2</v>
      </c>
      <c r="G40" s="136">
        <v>5.2822691051269369E-2</v>
      </c>
      <c r="H40" s="100">
        <v>5.7285016744492025E-2</v>
      </c>
      <c r="I40" s="290"/>
      <c r="J40" s="100">
        <v>5.3414072593300305E-2</v>
      </c>
      <c r="K40" s="100">
        <v>5.783556428986613E-2</v>
      </c>
      <c r="L40" s="100">
        <v>5.629944246758832E-2</v>
      </c>
      <c r="M40" s="100">
        <v>5.8622672769471827E-2</v>
      </c>
      <c r="N40" s="100">
        <v>5.6586233453529769E-2</v>
      </c>
      <c r="O40" s="290"/>
      <c r="P40" s="100">
        <v>5.830572445513961E-2</v>
      </c>
      <c r="Q40" s="100">
        <v>5.9663087634879576E-2</v>
      </c>
      <c r="R40" s="100">
        <v>6.0117803089557192E-2</v>
      </c>
      <c r="S40" s="100">
        <v>6.0924970353098955E-2</v>
      </c>
      <c r="T40" s="100">
        <v>5.9761409232772275E-2</v>
      </c>
      <c r="U40" s="290"/>
      <c r="V40" s="100">
        <v>6.6628235866677044E-2</v>
      </c>
      <c r="W40" s="100">
        <v>7.4648881472733936E-2</v>
      </c>
      <c r="X40" s="100">
        <v>7.6012696515990644E-2</v>
      </c>
      <c r="Y40" s="100">
        <v>7.7467050951211272E-2</v>
      </c>
      <c r="Z40" s="100">
        <v>7.374400333470324E-2</v>
      </c>
      <c r="AA40" s="101"/>
      <c r="AB40" s="100">
        <v>6.93442515388904E-2</v>
      </c>
      <c r="AC40" s="100">
        <v>6.0031863025480123E-2</v>
      </c>
      <c r="AD40" s="100">
        <v>6.1781886650449938E-2</v>
      </c>
      <c r="AE40" s="136">
        <v>5.7392997572248611E-2</v>
      </c>
      <c r="AF40" s="100">
        <v>6.1912783341149691E-2</v>
      </c>
      <c r="AG40" s="290"/>
      <c r="AH40" s="100">
        <v>5.7404133319338108E-2</v>
      </c>
      <c r="AI40" s="100">
        <v>6.1394789694125214E-2</v>
      </c>
      <c r="AJ40" s="100">
        <v>5.8987518522337849E-2</v>
      </c>
      <c r="AK40" s="100">
        <v>6.052978120604087E-2</v>
      </c>
      <c r="AL40" s="100">
        <v>5.9617116599441779E-2</v>
      </c>
      <c r="AM40" s="290"/>
      <c r="AN40" s="100">
        <v>5.9960969428446892E-2</v>
      </c>
      <c r="AO40" s="100">
        <v>6.129960300228466E-2</v>
      </c>
      <c r="AP40" s="100">
        <v>6.2076767957581692E-2</v>
      </c>
      <c r="AQ40" s="100">
        <v>6.2957817906796054E-2</v>
      </c>
      <c r="AR40" s="100">
        <v>6.1580635577587174E-2</v>
      </c>
      <c r="AS40" s="290"/>
      <c r="AT40" s="100">
        <v>6.8904915254825061E-2</v>
      </c>
      <c r="AU40" s="100">
        <v>7.751315664649136E-2</v>
      </c>
      <c r="AV40" s="100">
        <v>7.9315051645357224E-2</v>
      </c>
      <c r="AW40" s="100">
        <v>8.0573958484773806E-2</v>
      </c>
      <c r="AX40" s="100">
        <v>7.6624162181324687E-2</v>
      </c>
    </row>
    <row r="41" spans="2:50">
      <c r="B41" s="27" t="s">
        <v>15</v>
      </c>
      <c r="C41" s="290"/>
      <c r="D41" s="293">
        <v>1.4250250504866798E-2</v>
      </c>
      <c r="E41" s="100">
        <v>1.3740332835832479E-2</v>
      </c>
      <c r="F41" s="208">
        <v>1.5107288496352801E-2</v>
      </c>
      <c r="G41" s="136">
        <v>1.5484832456333395E-2</v>
      </c>
      <c r="H41" s="100">
        <v>1.4676356731006198E-2</v>
      </c>
      <c r="I41" s="290"/>
      <c r="J41" s="100">
        <v>1.6014629758133354E-2</v>
      </c>
      <c r="K41" s="100">
        <v>2.0647331586602802E-2</v>
      </c>
      <c r="L41" s="100">
        <v>2.010014350601768E-2</v>
      </c>
      <c r="M41" s="100">
        <v>2.1541890796646115E-2</v>
      </c>
      <c r="N41" s="100">
        <v>1.9622613913084633E-2</v>
      </c>
      <c r="O41" s="290"/>
      <c r="P41" s="100">
        <v>2.4977521708430442E-2</v>
      </c>
      <c r="Q41" s="100">
        <v>2.2099583546303446E-2</v>
      </c>
      <c r="R41" s="100">
        <v>2.1395751048794997E-2</v>
      </c>
      <c r="S41" s="100">
        <v>1.7909277888974208E-2</v>
      </c>
      <c r="T41" s="100">
        <v>2.1569784779761944E-2</v>
      </c>
      <c r="U41" s="290"/>
      <c r="V41" s="100">
        <v>2.039086756158202E-2</v>
      </c>
      <c r="W41" s="100">
        <v>2.3089818349228165E-2</v>
      </c>
      <c r="X41" s="100">
        <v>2.2150688295071587E-2</v>
      </c>
      <c r="Y41" s="100">
        <v>2.0439613145438726E-2</v>
      </c>
      <c r="Z41" s="100">
        <v>2.1511105270730146E-2</v>
      </c>
      <c r="AA41" s="101"/>
      <c r="AB41" s="100">
        <v>1.5274955846647204E-2</v>
      </c>
      <c r="AC41" s="100">
        <v>1.477768871873995E-2</v>
      </c>
      <c r="AD41" s="100">
        <v>1.6435607736231008E-2</v>
      </c>
      <c r="AE41" s="136">
        <v>1.6824605749647101E-2</v>
      </c>
      <c r="AF41" s="100">
        <v>1.586198531768044E-2</v>
      </c>
      <c r="AG41" s="290"/>
      <c r="AH41" s="100">
        <v>1.7210931446763226E-2</v>
      </c>
      <c r="AI41" s="100">
        <v>2.1917977218153677E-2</v>
      </c>
      <c r="AJ41" s="100">
        <v>2.1059845984184512E-2</v>
      </c>
      <c r="AK41" s="100">
        <v>2.2242689988103768E-2</v>
      </c>
      <c r="AL41" s="100">
        <v>2.0673644281394059E-2</v>
      </c>
      <c r="AM41" s="290"/>
      <c r="AN41" s="100">
        <v>2.5686610183702933E-2</v>
      </c>
      <c r="AO41" s="100">
        <v>2.2705759148681001E-2</v>
      </c>
      <c r="AP41" s="100">
        <v>2.209294094056715E-2</v>
      </c>
      <c r="AQ41" s="100">
        <v>1.8506846201836437E-2</v>
      </c>
      <c r="AR41" s="100">
        <v>2.22264011686173E-2</v>
      </c>
      <c r="AS41" s="290"/>
      <c r="AT41" s="100">
        <v>2.1087621231854831E-2</v>
      </c>
      <c r="AU41" s="100">
        <v>2.3975773934355304E-2</v>
      </c>
      <c r="AV41" s="100">
        <v>2.311302014834089E-2</v>
      </c>
      <c r="AW41" s="100">
        <v>2.1259367961001047E-2</v>
      </c>
      <c r="AX41" s="100">
        <v>2.2351246805559773E-2</v>
      </c>
    </row>
    <row r="42" spans="2:50" ht="12.75" customHeight="1">
      <c r="B42" s="27"/>
      <c r="C42" s="290"/>
      <c r="D42" s="295"/>
      <c r="E42" s="74"/>
      <c r="F42" s="209"/>
      <c r="G42" s="74"/>
      <c r="H42" s="74"/>
      <c r="I42" s="290"/>
      <c r="J42" s="74"/>
      <c r="K42" s="74"/>
      <c r="L42" s="74"/>
      <c r="M42" s="74"/>
      <c r="N42" s="74"/>
      <c r="O42" s="290"/>
      <c r="P42" s="74"/>
      <c r="Q42" s="74"/>
      <c r="R42" s="74"/>
      <c r="S42" s="74"/>
      <c r="T42" s="74"/>
      <c r="U42" s="290"/>
      <c r="V42" s="74"/>
      <c r="W42" s="74"/>
      <c r="X42" s="74"/>
      <c r="Y42" s="74"/>
      <c r="Z42" s="74"/>
      <c r="AA42" s="53"/>
      <c r="AB42" s="74"/>
      <c r="AC42" s="74"/>
      <c r="AD42" s="74"/>
      <c r="AE42" s="74"/>
      <c r="AF42" s="74"/>
      <c r="AG42" s="290"/>
      <c r="AH42" s="74"/>
      <c r="AI42" s="74"/>
      <c r="AJ42" s="74"/>
      <c r="AK42" s="74"/>
      <c r="AL42" s="74"/>
      <c r="AM42" s="290"/>
      <c r="AN42" s="74"/>
      <c r="AO42" s="74"/>
      <c r="AP42" s="74"/>
      <c r="AQ42" s="74"/>
      <c r="AR42" s="74"/>
      <c r="AS42" s="290"/>
      <c r="AT42" s="74"/>
      <c r="AU42" s="74"/>
      <c r="AV42" s="74"/>
      <c r="AW42" s="74"/>
      <c r="AX42" s="74"/>
    </row>
    <row r="43" spans="2:50">
      <c r="B43" s="23"/>
      <c r="C43" s="290"/>
      <c r="D43" s="296"/>
      <c r="E43" s="72"/>
      <c r="F43" s="210"/>
      <c r="G43" s="72"/>
      <c r="H43" s="72"/>
      <c r="I43" s="290"/>
      <c r="J43" s="72"/>
      <c r="K43" s="72"/>
      <c r="L43" s="72"/>
      <c r="M43" s="72"/>
      <c r="N43" s="72"/>
      <c r="O43" s="290"/>
      <c r="P43" s="72"/>
      <c r="Q43" s="72"/>
      <c r="R43" s="72"/>
      <c r="S43" s="72"/>
      <c r="T43" s="72"/>
      <c r="U43" s="290"/>
      <c r="V43" s="72"/>
      <c r="W43" s="72"/>
      <c r="X43" s="72"/>
      <c r="Y43" s="72"/>
      <c r="Z43" s="72"/>
      <c r="AA43" s="53"/>
      <c r="AB43" s="72"/>
      <c r="AC43" s="72"/>
      <c r="AD43" s="72"/>
      <c r="AE43" s="72"/>
      <c r="AF43" s="72"/>
      <c r="AG43" s="290"/>
      <c r="AH43" s="72"/>
      <c r="AI43" s="72"/>
      <c r="AJ43" s="72"/>
      <c r="AK43" s="72"/>
      <c r="AL43" s="72"/>
      <c r="AM43" s="290"/>
      <c r="AN43" s="72"/>
      <c r="AO43" s="72"/>
      <c r="AP43" s="72"/>
      <c r="AQ43" s="72"/>
      <c r="AR43" s="72"/>
      <c r="AS43" s="290"/>
      <c r="AT43" s="72"/>
      <c r="AU43" s="72"/>
      <c r="AV43" s="72"/>
      <c r="AW43" s="72"/>
      <c r="AX43" s="72"/>
    </row>
    <row r="44" spans="2:50">
      <c r="B44" s="73"/>
      <c r="C44" s="290"/>
      <c r="D44" s="123">
        <f t="shared" ref="D44" si="50">SUM(D35:D43)</f>
        <v>0.99999999999999989</v>
      </c>
      <c r="E44" s="54">
        <f t="shared" ref="E44:F44" si="51">SUM(E35:E43)</f>
        <v>0.99999999999999989</v>
      </c>
      <c r="F44" s="54">
        <f t="shared" si="51"/>
        <v>0.99999999999999989</v>
      </c>
      <c r="G44" s="54">
        <f t="shared" ref="G44:H44" si="52">SUM(G35:G43)</f>
        <v>1</v>
      </c>
      <c r="H44" s="54">
        <f t="shared" si="52"/>
        <v>1</v>
      </c>
      <c r="I44" s="290"/>
      <c r="J44" s="54">
        <f t="shared" ref="J44:K44" si="53">SUM(J35:J43)</f>
        <v>1.0000000000000002</v>
      </c>
      <c r="K44" s="54">
        <f t="shared" si="53"/>
        <v>1.0000000000000002</v>
      </c>
      <c r="L44" s="54">
        <f t="shared" ref="L44" si="54">SUM(L35:L43)</f>
        <v>0.99999999999999989</v>
      </c>
      <c r="M44" s="54">
        <f t="shared" ref="M44:R44" si="55">SUM(M35:M43)</f>
        <v>1.0000000000000002</v>
      </c>
      <c r="N44" s="54">
        <f t="shared" si="55"/>
        <v>0.99999999999999989</v>
      </c>
      <c r="O44" s="290"/>
      <c r="P44" s="54">
        <f t="shared" ref="P44" si="56">SUM(P35:P43)</f>
        <v>0.99999999999999989</v>
      </c>
      <c r="Q44" s="54">
        <f t="shared" si="55"/>
        <v>1</v>
      </c>
      <c r="R44" s="54">
        <f t="shared" si="55"/>
        <v>1.0000000000000002</v>
      </c>
      <c r="S44" s="54">
        <f t="shared" ref="S44" si="57">SUM(S35:S43)</f>
        <v>1.0000000000000002</v>
      </c>
      <c r="T44" s="54">
        <f t="shared" ref="T44" si="58">SUM(T35:T43)</f>
        <v>0.99999999999999978</v>
      </c>
      <c r="U44" s="290"/>
      <c r="V44" s="54">
        <f t="shared" ref="V44:Z44" si="59">SUM(V35:V43)</f>
        <v>1</v>
      </c>
      <c r="W44" s="54">
        <f t="shared" si="59"/>
        <v>1.0000000000000002</v>
      </c>
      <c r="X44" s="54">
        <f t="shared" si="59"/>
        <v>0.99999999999999989</v>
      </c>
      <c r="Y44" s="54">
        <f t="shared" si="59"/>
        <v>1.0000000000000002</v>
      </c>
      <c r="Z44" s="54">
        <f t="shared" si="59"/>
        <v>1.0000000000000002</v>
      </c>
      <c r="AA44" s="53"/>
      <c r="AB44" s="54">
        <f t="shared" ref="AB44" si="60">SUM(AB35:AB43)</f>
        <v>0.99999999999999978</v>
      </c>
      <c r="AC44" s="54">
        <f t="shared" ref="AC44:AD44" si="61">SUM(AC35:AC43)</f>
        <v>1.0000000000000002</v>
      </c>
      <c r="AD44" s="54">
        <f t="shared" si="61"/>
        <v>1.0000000000000002</v>
      </c>
      <c r="AE44" s="54">
        <f t="shared" ref="AE44:AH44" si="62">SUM(AE35:AE43)</f>
        <v>0.99999999999999989</v>
      </c>
      <c r="AF44" s="54">
        <f t="shared" si="62"/>
        <v>1</v>
      </c>
      <c r="AG44" s="290"/>
      <c r="AH44" s="54">
        <f t="shared" si="62"/>
        <v>1.0000000000000007</v>
      </c>
      <c r="AI44" s="54">
        <f t="shared" ref="AI44" si="63">SUM(AI35:AI43)</f>
        <v>1.0000000000000002</v>
      </c>
      <c r="AJ44" s="54">
        <f t="shared" ref="AJ44" si="64">SUM(AJ35:AJ43)</f>
        <v>1</v>
      </c>
      <c r="AK44" s="54">
        <f t="shared" ref="AK44:AQ44" si="65">SUM(AK35:AK43)</f>
        <v>1.0000000000000002</v>
      </c>
      <c r="AL44" s="54">
        <f t="shared" si="65"/>
        <v>1</v>
      </c>
      <c r="AM44" s="290"/>
      <c r="AN44" s="54">
        <f t="shared" ref="AN44" si="66">SUM(AN35:AN43)</f>
        <v>0.99999999999999956</v>
      </c>
      <c r="AO44" s="54">
        <f t="shared" si="65"/>
        <v>1</v>
      </c>
      <c r="AP44" s="54">
        <f t="shared" si="65"/>
        <v>1</v>
      </c>
      <c r="AQ44" s="54">
        <f t="shared" si="65"/>
        <v>1.0000000000000002</v>
      </c>
      <c r="AR44" s="54">
        <f t="shared" ref="AR44" si="67">SUM(AR35:AR43)</f>
        <v>0.99999999999999989</v>
      </c>
      <c r="AS44" s="290"/>
      <c r="AT44" s="54">
        <f t="shared" ref="AT44:AX44" si="68">SUM(AT35:AT43)</f>
        <v>1.0000000000000002</v>
      </c>
      <c r="AU44" s="54">
        <f t="shared" si="68"/>
        <v>1.0000000000000002</v>
      </c>
      <c r="AV44" s="54">
        <f t="shared" si="68"/>
        <v>1</v>
      </c>
      <c r="AW44" s="54">
        <f t="shared" si="68"/>
        <v>1.0000000000000002</v>
      </c>
      <c r="AX44" s="54">
        <f t="shared" si="68"/>
        <v>1.0000000000000002</v>
      </c>
    </row>
    <row r="45" spans="2:50" ht="12.75" hidden="1" customHeight="1">
      <c r="B45" s="44"/>
      <c r="C45" s="53"/>
      <c r="D45" s="34"/>
      <c r="E45" s="34"/>
      <c r="F45" s="34"/>
      <c r="G45" s="34"/>
      <c r="H45" s="34"/>
      <c r="I45" s="53"/>
      <c r="J45" s="34"/>
      <c r="K45" s="34"/>
      <c r="L45" s="34"/>
      <c r="M45" s="34"/>
      <c r="N45" s="34"/>
      <c r="O45" s="53"/>
      <c r="P45" s="34"/>
      <c r="Q45" s="34"/>
      <c r="R45" s="34"/>
      <c r="S45" s="34"/>
      <c r="T45" s="34"/>
      <c r="U45" s="53"/>
      <c r="V45" s="34"/>
      <c r="W45" s="34"/>
      <c r="X45" s="34"/>
      <c r="Y45" s="34"/>
      <c r="Z45" s="34"/>
      <c r="AA45" s="53"/>
      <c r="AB45" s="34"/>
      <c r="AC45" s="34"/>
      <c r="AD45" s="34"/>
      <c r="AE45" s="34"/>
      <c r="AF45" s="34"/>
      <c r="AG45" s="53"/>
      <c r="AH45" s="34"/>
      <c r="AI45" s="34"/>
      <c r="AJ45" s="34"/>
      <c r="AK45" s="34"/>
      <c r="AL45" s="34"/>
      <c r="AM45" s="53"/>
      <c r="AN45" s="34"/>
      <c r="AO45" s="34"/>
      <c r="AP45" s="34"/>
      <c r="AQ45" s="34"/>
      <c r="AR45" s="34"/>
      <c r="AS45" s="53"/>
      <c r="AT45" s="34"/>
      <c r="AU45" s="34"/>
      <c r="AV45" s="34"/>
      <c r="AW45" s="34"/>
      <c r="AX45" s="34"/>
    </row>
    <row r="46" spans="2:50">
      <c r="B46" s="110"/>
      <c r="C46" s="53"/>
      <c r="D46" s="34"/>
      <c r="E46" s="34"/>
      <c r="F46" s="34"/>
      <c r="G46" s="34"/>
      <c r="H46" s="34"/>
      <c r="I46" s="53"/>
      <c r="J46" s="34"/>
      <c r="K46" s="34"/>
      <c r="L46" s="34"/>
      <c r="M46" s="34"/>
      <c r="N46" s="34"/>
      <c r="O46" s="53"/>
      <c r="P46" s="34"/>
      <c r="Q46" s="34"/>
      <c r="R46" s="34"/>
      <c r="S46" s="34"/>
      <c r="T46" s="34"/>
      <c r="U46" s="53"/>
      <c r="V46" s="34"/>
      <c r="W46" s="34"/>
      <c r="X46" s="34"/>
      <c r="Y46" s="34"/>
      <c r="Z46" s="34"/>
      <c r="AA46" s="53"/>
      <c r="AB46" s="34"/>
      <c r="AC46" s="34"/>
      <c r="AD46" s="34"/>
      <c r="AE46" s="34"/>
      <c r="AF46" s="34"/>
      <c r="AG46" s="53"/>
      <c r="AH46" s="34"/>
      <c r="AI46" s="34"/>
      <c r="AJ46" s="34"/>
      <c r="AK46" s="34"/>
      <c r="AL46" s="34"/>
      <c r="AM46" s="53"/>
      <c r="AN46" s="34"/>
      <c r="AO46" s="34"/>
      <c r="AP46" s="34"/>
      <c r="AQ46" s="34"/>
      <c r="AR46" s="34"/>
      <c r="AS46" s="53"/>
      <c r="AT46" s="34"/>
      <c r="AU46" s="34"/>
      <c r="AV46" s="34"/>
      <c r="AW46" s="34"/>
      <c r="AX46" s="34"/>
    </row>
    <row r="47" spans="2:50">
      <c r="B47" s="322" t="s">
        <v>320</v>
      </c>
      <c r="C47" s="299"/>
      <c r="D47" s="321" t="s">
        <v>177</v>
      </c>
      <c r="E47" s="321" t="s">
        <v>177</v>
      </c>
      <c r="F47" s="321" t="s">
        <v>177</v>
      </c>
      <c r="G47" s="321"/>
      <c r="H47" s="321" t="s">
        <v>177</v>
      </c>
      <c r="I47" s="299"/>
      <c r="J47" s="321" t="s">
        <v>197</v>
      </c>
      <c r="K47" s="321"/>
      <c r="L47" s="321"/>
      <c r="M47" s="321"/>
      <c r="N47" s="321"/>
      <c r="O47" s="299"/>
      <c r="P47" s="321" t="s">
        <v>220</v>
      </c>
      <c r="Q47" s="321"/>
      <c r="R47" s="321"/>
      <c r="S47" s="321"/>
      <c r="T47" s="321"/>
      <c r="U47" s="299"/>
      <c r="V47" s="321" t="s">
        <v>257</v>
      </c>
      <c r="W47" s="321"/>
      <c r="X47" s="321"/>
      <c r="Y47" s="321"/>
      <c r="Z47" s="321"/>
      <c r="AA47" s="105"/>
      <c r="AB47" s="321" t="s">
        <v>177</v>
      </c>
      <c r="AC47" s="321" t="s">
        <v>177</v>
      </c>
      <c r="AD47" s="321"/>
      <c r="AE47" s="321"/>
      <c r="AF47" s="321" t="s">
        <v>177</v>
      </c>
      <c r="AG47" s="299"/>
      <c r="AH47" s="321" t="s">
        <v>197</v>
      </c>
      <c r="AI47" s="321"/>
      <c r="AJ47" s="321"/>
      <c r="AK47" s="321"/>
      <c r="AL47" s="321"/>
      <c r="AM47" s="299"/>
      <c r="AN47" s="321" t="s">
        <v>220</v>
      </c>
      <c r="AO47" s="321"/>
      <c r="AP47" s="321"/>
      <c r="AQ47" s="321"/>
      <c r="AR47" s="321"/>
      <c r="AS47" s="299"/>
      <c r="AT47" s="321" t="s">
        <v>257</v>
      </c>
      <c r="AU47" s="321"/>
      <c r="AV47" s="321"/>
      <c r="AW47" s="321"/>
      <c r="AX47" s="321"/>
    </row>
    <row r="48" spans="2:50">
      <c r="B48" s="323"/>
      <c r="C48" s="300"/>
      <c r="D48" s="291" t="s">
        <v>173</v>
      </c>
      <c r="E48" s="69" t="s">
        <v>174</v>
      </c>
      <c r="F48" s="69" t="s">
        <v>175</v>
      </c>
      <c r="G48" s="69" t="s">
        <v>176</v>
      </c>
      <c r="H48" s="69" t="s">
        <v>177</v>
      </c>
      <c r="I48" s="300"/>
      <c r="J48" s="69" t="s">
        <v>194</v>
      </c>
      <c r="K48" s="69" t="s">
        <v>198</v>
      </c>
      <c r="L48" s="69" t="s">
        <v>205</v>
      </c>
      <c r="M48" s="69" t="s">
        <v>212</v>
      </c>
      <c r="N48" s="69" t="s">
        <v>197</v>
      </c>
      <c r="O48" s="300"/>
      <c r="P48" s="69" t="s">
        <v>216</v>
      </c>
      <c r="Q48" s="69" t="s">
        <v>217</v>
      </c>
      <c r="R48" s="69" t="s">
        <v>218</v>
      </c>
      <c r="S48" s="69" t="s">
        <v>219</v>
      </c>
      <c r="T48" s="69" t="s">
        <v>220</v>
      </c>
      <c r="U48" s="300"/>
      <c r="V48" s="69" t="s">
        <v>253</v>
      </c>
      <c r="W48" s="69" t="s">
        <v>254</v>
      </c>
      <c r="X48" s="69" t="s">
        <v>255</v>
      </c>
      <c r="Y48" s="69" t="s">
        <v>256</v>
      </c>
      <c r="Z48" s="69" t="s">
        <v>257</v>
      </c>
      <c r="AA48" s="49"/>
      <c r="AB48" s="69" t="s">
        <v>173</v>
      </c>
      <c r="AC48" s="69" t="s">
        <v>174</v>
      </c>
      <c r="AD48" s="69" t="s">
        <v>175</v>
      </c>
      <c r="AE48" s="69" t="s">
        <v>176</v>
      </c>
      <c r="AF48" s="69" t="s">
        <v>177</v>
      </c>
      <c r="AG48" s="300"/>
      <c r="AH48" s="69" t="s">
        <v>194</v>
      </c>
      <c r="AI48" s="69" t="s">
        <v>198</v>
      </c>
      <c r="AJ48" s="69" t="s">
        <v>205</v>
      </c>
      <c r="AK48" s="69" t="s">
        <v>212</v>
      </c>
      <c r="AL48" s="69" t="s">
        <v>197</v>
      </c>
      <c r="AM48" s="300"/>
      <c r="AN48" s="69" t="s">
        <v>216</v>
      </c>
      <c r="AO48" s="69" t="s">
        <v>217</v>
      </c>
      <c r="AP48" s="69" t="s">
        <v>218</v>
      </c>
      <c r="AQ48" s="69" t="s">
        <v>219</v>
      </c>
      <c r="AR48" s="69" t="s">
        <v>220</v>
      </c>
      <c r="AS48" s="300"/>
      <c r="AT48" s="69" t="s">
        <v>253</v>
      </c>
      <c r="AU48" s="69" t="s">
        <v>254</v>
      </c>
      <c r="AV48" s="69" t="s">
        <v>255</v>
      </c>
      <c r="AW48" s="69" t="s">
        <v>256</v>
      </c>
      <c r="AX48" s="69" t="s">
        <v>257</v>
      </c>
    </row>
    <row r="49" spans="2:55">
      <c r="B49" s="12"/>
      <c r="C49" s="301"/>
      <c r="D49" s="292"/>
      <c r="E49" s="70"/>
      <c r="F49" s="70"/>
      <c r="G49" s="70"/>
      <c r="H49" s="70"/>
      <c r="I49" s="301"/>
      <c r="J49" s="70"/>
      <c r="K49" s="70"/>
      <c r="L49" s="70"/>
      <c r="M49" s="70"/>
      <c r="N49" s="70"/>
      <c r="O49" s="301"/>
      <c r="P49" s="70"/>
      <c r="Q49" s="70"/>
      <c r="R49" s="70"/>
      <c r="S49" s="70"/>
      <c r="T49" s="70"/>
      <c r="U49" s="301"/>
      <c r="V49" s="70"/>
      <c r="W49" s="70"/>
      <c r="X49" s="70"/>
      <c r="Y49" s="70"/>
      <c r="Z49" s="70"/>
      <c r="AA49" s="71"/>
      <c r="AB49" s="70"/>
      <c r="AC49" s="70"/>
      <c r="AD49" s="70"/>
      <c r="AE49" s="70"/>
      <c r="AF49" s="70"/>
      <c r="AG49" s="301"/>
      <c r="AH49" s="70"/>
      <c r="AI49" s="70"/>
      <c r="AJ49" s="70"/>
      <c r="AK49" s="70"/>
      <c r="AL49" s="70"/>
      <c r="AM49" s="301"/>
      <c r="AN49" s="70"/>
      <c r="AO49" s="70"/>
      <c r="AP49" s="70"/>
      <c r="AQ49" s="70"/>
      <c r="AR49" s="70"/>
      <c r="AS49" s="301"/>
      <c r="AT49" s="70"/>
      <c r="AU49" s="70"/>
      <c r="AV49" s="70"/>
      <c r="AW49" s="70"/>
      <c r="AX49" s="70"/>
    </row>
    <row r="50" spans="2:55">
      <c r="B50" s="27" t="s">
        <v>321</v>
      </c>
      <c r="C50" s="290"/>
      <c r="D50" s="293">
        <v>0.12966475606944827</v>
      </c>
      <c r="E50" s="100">
        <v>0.14616853074727545</v>
      </c>
      <c r="F50" s="205">
        <v>0.1512392315704626</v>
      </c>
      <c r="G50" s="100">
        <v>0.16079218790821259</v>
      </c>
      <c r="H50" s="100">
        <v>0.14763810444255568</v>
      </c>
      <c r="I50" s="290"/>
      <c r="J50" s="100">
        <v>0.16315636942759965</v>
      </c>
      <c r="K50" s="100">
        <v>0.1769557598569946</v>
      </c>
      <c r="L50" s="100">
        <v>0.16977636762891105</v>
      </c>
      <c r="M50" s="100">
        <v>0.16764420665469509</v>
      </c>
      <c r="N50" s="100">
        <v>0.16943182904323129</v>
      </c>
      <c r="O50" s="290"/>
      <c r="P50" s="100">
        <v>0.17383561781288906</v>
      </c>
      <c r="Q50" s="100">
        <v>0.16561866979273426</v>
      </c>
      <c r="R50" s="100">
        <v>0.15674482746663926</v>
      </c>
      <c r="S50" s="100">
        <v>0.14980197043900034</v>
      </c>
      <c r="T50" s="100">
        <v>0.16143354617701811</v>
      </c>
      <c r="U50" s="290"/>
      <c r="V50" s="100">
        <v>0.13207233448485489</v>
      </c>
      <c r="W50" s="100">
        <v>0.13416526127483283</v>
      </c>
      <c r="X50" s="100">
        <v>0.12115544065389779</v>
      </c>
      <c r="Y50" s="100">
        <v>0.11791661785215962</v>
      </c>
      <c r="Z50" s="100">
        <v>0.12620159084223709</v>
      </c>
      <c r="AA50" s="101"/>
      <c r="AB50" s="100">
        <v>0.13898867413949464</v>
      </c>
      <c r="AC50" s="100">
        <v>0.15720383732086909</v>
      </c>
      <c r="AD50" s="100">
        <v>0.16453705011466654</v>
      </c>
      <c r="AE50" s="100">
        <v>0.17470419372037699</v>
      </c>
      <c r="AF50" s="100">
        <v>0.1595650397384033</v>
      </c>
      <c r="AG50" s="290"/>
      <c r="AH50" s="100">
        <v>0.17534424034343099</v>
      </c>
      <c r="AI50" s="100">
        <v>0.18784569312982252</v>
      </c>
      <c r="AJ50" s="100">
        <v>0.17788251874663064</v>
      </c>
      <c r="AK50" s="100">
        <v>0.17309799553447455</v>
      </c>
      <c r="AL50" s="100">
        <v>0.17850697053413633</v>
      </c>
      <c r="AM50" s="290"/>
      <c r="AN50" s="100">
        <v>0.17877064838245066</v>
      </c>
      <c r="AO50" s="100">
        <v>0.17016147019058944</v>
      </c>
      <c r="AP50" s="100">
        <v>0.16185242612246972</v>
      </c>
      <c r="AQ50" s="100">
        <v>0.1548003244370576</v>
      </c>
      <c r="AR50" s="100">
        <v>0.16634782386746233</v>
      </c>
      <c r="AS50" s="290"/>
      <c r="AT50" s="100">
        <v>0.13658523142344306</v>
      </c>
      <c r="AU50" s="100">
        <v>0.1393131780214561</v>
      </c>
      <c r="AV50" s="100">
        <v>0.12641901252060428</v>
      </c>
      <c r="AW50" s="100">
        <v>0.12264580301977127</v>
      </c>
      <c r="AX50" s="100">
        <v>0.13113054251132691</v>
      </c>
      <c r="AY50" s="318"/>
      <c r="AZ50" s="318"/>
      <c r="BA50" s="318"/>
      <c r="BB50" s="318"/>
      <c r="BC50" s="318"/>
    </row>
    <row r="51" spans="2:55">
      <c r="B51" s="27" t="s">
        <v>322</v>
      </c>
      <c r="C51" s="290"/>
      <c r="D51" s="293">
        <v>0.30142545656588404</v>
      </c>
      <c r="E51" s="100">
        <v>0.29440946649249405</v>
      </c>
      <c r="F51" s="205">
        <v>0.30577686343904886</v>
      </c>
      <c r="G51" s="100">
        <v>0.29639546255836169</v>
      </c>
      <c r="H51" s="100">
        <v>0.29945530983136148</v>
      </c>
      <c r="I51" s="290"/>
      <c r="J51" s="100">
        <v>0.28319854679234896</v>
      </c>
      <c r="K51" s="100">
        <v>0.26866494985076872</v>
      </c>
      <c r="L51" s="100">
        <v>0.25823919292781783</v>
      </c>
      <c r="M51" s="100">
        <v>0.26416938312228239</v>
      </c>
      <c r="N51" s="100">
        <v>0.26840105694038552</v>
      </c>
      <c r="O51" s="290"/>
      <c r="P51" s="100">
        <v>0.26888746816572529</v>
      </c>
      <c r="Q51" s="100">
        <v>0.26814217373176624</v>
      </c>
      <c r="R51" s="100">
        <v>0.27356675533506597</v>
      </c>
      <c r="S51" s="100">
        <v>0.28095665556473615</v>
      </c>
      <c r="T51" s="100">
        <v>0.27292422714601783</v>
      </c>
      <c r="U51" s="290"/>
      <c r="V51" s="100">
        <v>0.2805863620977318</v>
      </c>
      <c r="W51" s="100">
        <v>0.29162828278799513</v>
      </c>
      <c r="X51" s="100">
        <v>0.30873065333328481</v>
      </c>
      <c r="Y51" s="100">
        <v>0.31898695687288037</v>
      </c>
      <c r="Z51" s="100">
        <v>0.30024173369392781</v>
      </c>
      <c r="AA51" s="101"/>
      <c r="AB51" s="100">
        <v>0.25119244023790704</v>
      </c>
      <c r="AC51" s="100">
        <v>0.24113939657475308</v>
      </c>
      <c r="AD51" s="100">
        <v>0.24473679332420809</v>
      </c>
      <c r="AE51" s="100">
        <v>0.23551843524941632</v>
      </c>
      <c r="AF51" s="100">
        <v>0.2428618496061799</v>
      </c>
      <c r="AG51" s="290"/>
      <c r="AH51" s="100">
        <v>0.22965308231171233</v>
      </c>
      <c r="AI51" s="100">
        <v>0.22365827754667661</v>
      </c>
      <c r="AJ51" s="100">
        <v>0.22282304355848212</v>
      </c>
      <c r="AK51" s="100">
        <v>0.24023139614492819</v>
      </c>
      <c r="AL51" s="100">
        <v>0.22921500813034446</v>
      </c>
      <c r="AM51" s="290"/>
      <c r="AN51" s="100">
        <v>0.24813186732979459</v>
      </c>
      <c r="AO51" s="100">
        <v>0.24806784256786157</v>
      </c>
      <c r="AP51" s="100">
        <v>0.24989561081330575</v>
      </c>
      <c r="AQ51" s="100">
        <v>0.25696476036534727</v>
      </c>
      <c r="AR51" s="100">
        <v>0.25079095723766281</v>
      </c>
      <c r="AS51" s="290"/>
      <c r="AT51" s="100">
        <v>0.25600407833080091</v>
      </c>
      <c r="AU51" s="100">
        <v>0.26444808285233573</v>
      </c>
      <c r="AV51" s="100">
        <v>0.2786986063546793</v>
      </c>
      <c r="AW51" s="100">
        <v>0.291674124795685</v>
      </c>
      <c r="AX51" s="100">
        <v>0.27291185099078219</v>
      </c>
      <c r="AY51" s="318"/>
      <c r="AZ51" s="318"/>
      <c r="BA51" s="318"/>
      <c r="BB51" s="318"/>
      <c r="BC51" s="318"/>
    </row>
    <row r="52" spans="2:55">
      <c r="B52" s="27" t="s">
        <v>323</v>
      </c>
      <c r="C52" s="290"/>
      <c r="D52" s="293">
        <v>0.18531992918883355</v>
      </c>
      <c r="E52" s="100">
        <v>0.17737069073981626</v>
      </c>
      <c r="F52" s="205">
        <v>0.1795657971099365</v>
      </c>
      <c r="G52" s="100">
        <v>0.16776997733835988</v>
      </c>
      <c r="H52" s="100">
        <v>0.17716155731101885</v>
      </c>
      <c r="I52" s="290"/>
      <c r="J52" s="100">
        <v>0.17004195724949259</v>
      </c>
      <c r="K52" s="100">
        <v>0.15986339150269643</v>
      </c>
      <c r="L52" s="100">
        <v>0.16307044254141731</v>
      </c>
      <c r="M52" s="100">
        <v>0.13697538240441703</v>
      </c>
      <c r="N52" s="100">
        <v>0.15723603602231481</v>
      </c>
      <c r="O52" s="290"/>
      <c r="P52" s="100">
        <v>0.1357056293958793</v>
      </c>
      <c r="Q52" s="100">
        <v>0.13789867822594029</v>
      </c>
      <c r="R52" s="100">
        <v>0.13563379601155193</v>
      </c>
      <c r="S52" s="100">
        <v>0.12810961693777792</v>
      </c>
      <c r="T52" s="100">
        <v>0.13430819839197852</v>
      </c>
      <c r="U52" s="290"/>
      <c r="V52" s="100">
        <v>0.13569852293474988</v>
      </c>
      <c r="W52" s="100">
        <v>0.1004606451405769</v>
      </c>
      <c r="X52" s="100">
        <v>0.10307455887247993</v>
      </c>
      <c r="Y52" s="100">
        <v>0.10478754253169847</v>
      </c>
      <c r="Z52" s="100">
        <v>0.11088785146580744</v>
      </c>
      <c r="AA52" s="101"/>
      <c r="AB52" s="100">
        <v>0.19864589291931725</v>
      </c>
      <c r="AC52" s="100">
        <v>0.19076167127083196</v>
      </c>
      <c r="AD52" s="100">
        <v>0.19535424936480519</v>
      </c>
      <c r="AE52" s="100">
        <v>0.18228571302304575</v>
      </c>
      <c r="AF52" s="100">
        <v>0.1914735429527897</v>
      </c>
      <c r="AG52" s="290"/>
      <c r="AH52" s="100">
        <v>0.1827441853788809</v>
      </c>
      <c r="AI52" s="100">
        <v>0.16970145310430368</v>
      </c>
      <c r="AJ52" s="100">
        <v>0.17085641221749984</v>
      </c>
      <c r="AK52" s="100">
        <v>0.14143145537149218</v>
      </c>
      <c r="AL52" s="100">
        <v>0.16565794400990702</v>
      </c>
      <c r="AM52" s="290"/>
      <c r="AN52" s="100">
        <v>0.13955818526421182</v>
      </c>
      <c r="AO52" s="100">
        <v>0.1416811392920295</v>
      </c>
      <c r="AP52" s="100">
        <v>0.14005348248791255</v>
      </c>
      <c r="AQ52" s="100">
        <v>0.13238417497018559</v>
      </c>
      <c r="AR52" s="100">
        <v>0.13839674007759392</v>
      </c>
      <c r="AS52" s="290"/>
      <c r="AT52" s="100">
        <v>0.14033532632822204</v>
      </c>
      <c r="AU52" s="100">
        <v>0.10431531685352026</v>
      </c>
      <c r="AV52" s="100">
        <v>0.10755261074803896</v>
      </c>
      <c r="AW52" s="100">
        <v>0.10899017063380959</v>
      </c>
      <c r="AX52" s="100">
        <v>0.11521870701934341</v>
      </c>
      <c r="AY52" s="318"/>
      <c r="AZ52" s="318"/>
      <c r="BA52" s="318"/>
      <c r="BB52" s="318"/>
      <c r="BC52" s="318"/>
    </row>
    <row r="53" spans="2:55">
      <c r="B53" s="27" t="s">
        <v>324</v>
      </c>
      <c r="C53" s="290"/>
      <c r="D53" s="293">
        <v>4.4330169262998438E-2</v>
      </c>
      <c r="E53" s="100">
        <v>4.2349391523155047E-2</v>
      </c>
      <c r="F53" s="205">
        <v>4.3645233468227088E-2</v>
      </c>
      <c r="G53" s="100">
        <v>4.4620725448592545E-2</v>
      </c>
      <c r="H53" s="100">
        <v>4.374470513064653E-2</v>
      </c>
      <c r="I53" s="290"/>
      <c r="J53" s="100">
        <v>4.4865306088060844E-2</v>
      </c>
      <c r="K53" s="100">
        <v>4.638930057013383E-2</v>
      </c>
      <c r="L53" s="100">
        <v>5.1924405032660215E-2</v>
      </c>
      <c r="M53" s="100">
        <v>5.2874755135138368E-2</v>
      </c>
      <c r="N53" s="100">
        <v>4.9077409664228432E-2</v>
      </c>
      <c r="O53" s="290"/>
      <c r="P53" s="100">
        <v>5.1109242914069285E-2</v>
      </c>
      <c r="Q53" s="100">
        <v>5.5522145601062126E-2</v>
      </c>
      <c r="R53" s="100">
        <v>6.3878543189821599E-2</v>
      </c>
      <c r="S53" s="100">
        <v>6.6169950784469425E-2</v>
      </c>
      <c r="T53" s="100">
        <v>5.9202871488215535E-2</v>
      </c>
      <c r="U53" s="290"/>
      <c r="V53" s="100">
        <v>7.0675648777081851E-2</v>
      </c>
      <c r="W53" s="100">
        <v>8.2111856596494698E-2</v>
      </c>
      <c r="X53" s="100">
        <v>8.2941704816775708E-2</v>
      </c>
      <c r="Y53" s="100">
        <v>6.4178907484048905E-2</v>
      </c>
      <c r="Z53" s="100">
        <v>7.4926011438520096E-2</v>
      </c>
      <c r="AA53" s="101"/>
      <c r="AB53" s="100">
        <v>4.7517857874529133E-2</v>
      </c>
      <c r="AC53" s="100">
        <v>4.5546649621556468E-2</v>
      </c>
      <c r="AD53" s="100">
        <v>4.7482772107859089E-2</v>
      </c>
      <c r="AE53" s="100">
        <v>4.8481384351611957E-2</v>
      </c>
      <c r="AF53" s="100">
        <v>4.727861847638553E-2</v>
      </c>
      <c r="AG53" s="290"/>
      <c r="AH53" s="100">
        <v>4.8216769234237275E-2</v>
      </c>
      <c r="AI53" s="100">
        <v>4.9244118001282554E-2</v>
      </c>
      <c r="AJ53" s="100">
        <v>5.4403590326648966E-2</v>
      </c>
      <c r="AK53" s="100">
        <v>5.4594872742131158E-2</v>
      </c>
      <c r="AL53" s="100">
        <v>5.1706103689577947E-2</v>
      </c>
      <c r="AM53" s="290"/>
      <c r="AN53" s="100">
        <v>5.2560186508606783E-2</v>
      </c>
      <c r="AO53" s="100">
        <v>5.7045077921687143E-2</v>
      </c>
      <c r="AP53" s="100">
        <v>6.5960053416385098E-2</v>
      </c>
      <c r="AQ53" s="100">
        <v>6.8377804506857418E-2</v>
      </c>
      <c r="AR53" s="100">
        <v>6.1005095111834308E-2</v>
      </c>
      <c r="AS53" s="290"/>
      <c r="AT53" s="100">
        <v>7.3090627812947992E-2</v>
      </c>
      <c r="AU53" s="100">
        <v>8.526248588497741E-2</v>
      </c>
      <c r="AV53" s="100">
        <v>8.6545089210361428E-2</v>
      </c>
      <c r="AW53" s="100">
        <v>6.6752878336296562E-2</v>
      </c>
      <c r="AX53" s="100">
        <v>7.7852335002854572E-2</v>
      </c>
      <c r="AY53" s="318"/>
      <c r="AZ53" s="318"/>
      <c r="BA53" s="318"/>
      <c r="BB53" s="318"/>
      <c r="BC53" s="318"/>
    </row>
    <row r="54" spans="2:55">
      <c r="B54" s="27" t="s">
        <v>325</v>
      </c>
      <c r="C54" s="290"/>
      <c r="D54" s="293">
        <v>5.8977756447212488E-2</v>
      </c>
      <c r="E54" s="100">
        <v>5.8399364958516727E-2</v>
      </c>
      <c r="F54" s="205">
        <v>5.4769767444869152E-2</v>
      </c>
      <c r="G54" s="100">
        <v>5.875773589299281E-2</v>
      </c>
      <c r="H54" s="100">
        <v>5.7698654357425085E-2</v>
      </c>
      <c r="I54" s="290"/>
      <c r="J54" s="100">
        <v>5.8329129808098679E-2</v>
      </c>
      <c r="K54" s="100">
        <v>6.8623691050236801E-2</v>
      </c>
      <c r="L54" s="100">
        <v>7.0743634117238108E-2</v>
      </c>
      <c r="M54" s="100">
        <v>7.1727689035390896E-2</v>
      </c>
      <c r="N54" s="100">
        <v>6.7470012850031763E-2</v>
      </c>
      <c r="O54" s="290"/>
      <c r="P54" s="100">
        <v>7.3291551351622353E-2</v>
      </c>
      <c r="Q54" s="100">
        <v>7.8157779262958374E-2</v>
      </c>
      <c r="R54" s="100">
        <v>8.6386015011977305E-2</v>
      </c>
      <c r="S54" s="100">
        <v>8.4509910961625509E-2</v>
      </c>
      <c r="T54" s="100">
        <v>8.0601903449566803E-2</v>
      </c>
      <c r="U54" s="290"/>
      <c r="V54" s="100">
        <v>8.9916849624797693E-2</v>
      </c>
      <c r="W54" s="100">
        <v>9.5650938204622796E-2</v>
      </c>
      <c r="X54" s="100">
        <v>9.6293551344628692E-2</v>
      </c>
      <c r="Y54" s="100">
        <v>0.10629477164351511</v>
      </c>
      <c r="Z54" s="100">
        <v>9.7126481669263506E-2</v>
      </c>
      <c r="AA54" s="101"/>
      <c r="AB54" s="100">
        <v>6.3218722039855346E-2</v>
      </c>
      <c r="AC54" s="100">
        <v>6.2808350208116537E-2</v>
      </c>
      <c r="AD54" s="100">
        <v>5.9585438759959079E-2</v>
      </c>
      <c r="AE54" s="100">
        <v>6.3841552301533558E-2</v>
      </c>
      <c r="AF54" s="100">
        <v>6.2359836643507909E-2</v>
      </c>
      <c r="AG54" s="290"/>
      <c r="AH54" s="100">
        <v>6.2686348022918906E-2</v>
      </c>
      <c r="AI54" s="100">
        <v>7.2846822397168762E-2</v>
      </c>
      <c r="AJ54" s="100">
        <v>7.4121363284023176E-2</v>
      </c>
      <c r="AK54" s="100">
        <v>7.4061128887799532E-2</v>
      </c>
      <c r="AL54" s="100">
        <v>7.1083855163278517E-2</v>
      </c>
      <c r="AM54" s="290"/>
      <c r="AN54" s="100">
        <v>7.5372229931544715E-2</v>
      </c>
      <c r="AO54" s="100">
        <v>8.0301590653157201E-2</v>
      </c>
      <c r="AP54" s="100">
        <v>8.9200941037218137E-2</v>
      </c>
      <c r="AQ54" s="100">
        <v>8.7329703318779511E-2</v>
      </c>
      <c r="AR54" s="100">
        <v>8.305554549181747E-2</v>
      </c>
      <c r="AS54" s="290"/>
      <c r="AT54" s="100">
        <v>9.2989298347552526E-2</v>
      </c>
      <c r="AU54" s="100">
        <v>9.9321061617606232E-2</v>
      </c>
      <c r="AV54" s="100">
        <v>0.10047700381747922</v>
      </c>
      <c r="AW54" s="100">
        <v>0.11055784894854292</v>
      </c>
      <c r="AX54" s="100">
        <v>0.10091987072832058</v>
      </c>
      <c r="AY54" s="318"/>
      <c r="AZ54" s="318"/>
      <c r="BA54" s="318"/>
      <c r="BB54" s="318"/>
      <c r="BC54" s="318"/>
    </row>
    <row r="55" spans="2:55">
      <c r="B55" s="315" t="s">
        <v>326</v>
      </c>
      <c r="C55" s="290"/>
      <c r="D55" s="293">
        <v>0.14538304437235608</v>
      </c>
      <c r="E55" s="100">
        <v>0.13702447092411357</v>
      </c>
      <c r="F55" s="205">
        <v>0.12601111645145871</v>
      </c>
      <c r="G55" s="100">
        <v>0.13309737145106804</v>
      </c>
      <c r="H55" s="100">
        <v>0.13505499118930506</v>
      </c>
      <c r="I55" s="290"/>
      <c r="J55" s="100">
        <v>0.13836695373397465</v>
      </c>
      <c r="K55" s="100">
        <v>0.14253571540050927</v>
      </c>
      <c r="L55" s="100">
        <v>0.14376478101656454</v>
      </c>
      <c r="M55" s="100">
        <v>0.16126840895270811</v>
      </c>
      <c r="N55" s="100">
        <v>0.14665629630311486</v>
      </c>
      <c r="O55" s="290"/>
      <c r="P55" s="100">
        <v>0.15131697757989604</v>
      </c>
      <c r="Q55" s="100">
        <v>0.14290506780507228</v>
      </c>
      <c r="R55" s="100">
        <v>0.13623018051988128</v>
      </c>
      <c r="S55" s="100">
        <v>0.14275518755142266</v>
      </c>
      <c r="T55" s="100">
        <v>0.1432969811538477</v>
      </c>
      <c r="U55" s="290"/>
      <c r="V55" s="100">
        <v>0.13716053065510442</v>
      </c>
      <c r="W55" s="100">
        <v>0.1379847407376936</v>
      </c>
      <c r="X55" s="100">
        <v>0.13491415210153446</v>
      </c>
      <c r="Y55" s="100">
        <v>0.13320907453114889</v>
      </c>
      <c r="Z55" s="100">
        <v>0.13578345916593507</v>
      </c>
      <c r="AA55" s="101"/>
      <c r="AB55" s="100">
        <v>0.15583723127396673</v>
      </c>
      <c r="AC55" s="100">
        <v>0.14736942709902706</v>
      </c>
      <c r="AD55" s="100">
        <v>0.13709073477352982</v>
      </c>
      <c r="AE55" s="100">
        <v>0.14461317597677095</v>
      </c>
      <c r="AF55" s="100">
        <v>0.14596540044562853</v>
      </c>
      <c r="AG55" s="290"/>
      <c r="AH55" s="100">
        <v>0.14870304160503275</v>
      </c>
      <c r="AI55" s="100">
        <v>0.15130742439128039</v>
      </c>
      <c r="AJ55" s="100">
        <v>0.15062898159171978</v>
      </c>
      <c r="AK55" s="100">
        <v>0.1665147808551837</v>
      </c>
      <c r="AL55" s="100">
        <v>0.15451153015733518</v>
      </c>
      <c r="AM55" s="290"/>
      <c r="AN55" s="100">
        <v>0.15561272501903264</v>
      </c>
      <c r="AO55" s="100">
        <v>0.14682485051853592</v>
      </c>
      <c r="AP55" s="100">
        <v>0.14066930044589593</v>
      </c>
      <c r="AQ55" s="100">
        <v>0.14751841570089233</v>
      </c>
      <c r="AR55" s="100">
        <v>0.1476591547805125</v>
      </c>
      <c r="AS55" s="290"/>
      <c r="AT55" s="100">
        <v>0.14184729068931526</v>
      </c>
      <c r="AU55" s="100">
        <v>0.14327921078808128</v>
      </c>
      <c r="AV55" s="100">
        <v>0.14077546820578446</v>
      </c>
      <c r="AW55" s="100">
        <v>0.13855158172766482</v>
      </c>
      <c r="AX55" s="100">
        <v>0.14108664198022597</v>
      </c>
      <c r="AY55" s="318"/>
      <c r="AZ55" s="318"/>
      <c r="BA55" s="318"/>
      <c r="BB55" s="318"/>
      <c r="BC55" s="318"/>
    </row>
    <row r="56" spans="2:55">
      <c r="B56" s="27" t="s">
        <v>327</v>
      </c>
      <c r="C56" s="290"/>
      <c r="D56" s="293">
        <v>6.499276739793497E-2</v>
      </c>
      <c r="E56" s="100">
        <v>6.2924930644935664E-2</v>
      </c>
      <c r="F56" s="205">
        <v>6.0125926765693082E-2</v>
      </c>
      <c r="G56" s="100">
        <v>6.1971714546920145E-2</v>
      </c>
      <c r="H56" s="100">
        <v>6.2423583746929072E-2</v>
      </c>
      <c r="I56" s="290"/>
      <c r="J56" s="100">
        <v>6.2311315753722223E-2</v>
      </c>
      <c r="K56" s="100">
        <v>6.607633843594396E-2</v>
      </c>
      <c r="L56" s="100">
        <v>6.7071210413063076E-2</v>
      </c>
      <c r="M56" s="100">
        <v>6.8177602750658498E-2</v>
      </c>
      <c r="N56" s="100">
        <v>6.5957916624339974E-2</v>
      </c>
      <c r="O56" s="290"/>
      <c r="P56" s="100">
        <v>7.0429787706755329E-2</v>
      </c>
      <c r="Q56" s="100">
        <v>7.5670823487149125E-2</v>
      </c>
      <c r="R56" s="100">
        <v>7.1365966415324292E-2</v>
      </c>
      <c r="S56" s="100">
        <v>7.052493130356223E-2</v>
      </c>
      <c r="T56" s="100">
        <v>7.2007096213027061E-2</v>
      </c>
      <c r="U56" s="290"/>
      <c r="V56" s="100">
        <v>7.4957800988999457E-2</v>
      </c>
      <c r="W56" s="100">
        <v>7.8063557833186095E-2</v>
      </c>
      <c r="X56" s="100">
        <v>7.1159030587278363E-2</v>
      </c>
      <c r="Y56" s="100">
        <v>7.4640734518211724E-2</v>
      </c>
      <c r="Z56" s="100">
        <v>7.467677732083286E-2</v>
      </c>
      <c r="AA56" s="316"/>
      <c r="AB56" s="100">
        <v>6.9666259692474614E-2</v>
      </c>
      <c r="AC56" s="100">
        <v>6.7675583177590509E-2</v>
      </c>
      <c r="AD56" s="100">
        <v>6.5412542253155237E-2</v>
      </c>
      <c r="AE56" s="100">
        <v>6.7333609699803454E-2</v>
      </c>
      <c r="AF56" s="100">
        <v>6.7466469166622564E-2</v>
      </c>
      <c r="AG56" s="290"/>
      <c r="AH56" s="100">
        <v>6.6966005458245062E-2</v>
      </c>
      <c r="AI56" s="100">
        <v>7.0142704611657794E-2</v>
      </c>
      <c r="AJ56" s="100">
        <v>7.027359585015186E-2</v>
      </c>
      <c r="AK56" s="100">
        <v>7.0395551459720845E-2</v>
      </c>
      <c r="AL56" s="100">
        <v>6.9490767737329331E-2</v>
      </c>
      <c r="AM56" s="290"/>
      <c r="AN56" s="100">
        <v>7.2429223493929204E-2</v>
      </c>
      <c r="AO56" s="100">
        <v>7.7746419478070011E-2</v>
      </c>
      <c r="AP56" s="100">
        <v>7.3691457597561447E-2</v>
      </c>
      <c r="AQ56" s="100">
        <v>7.2878095092468578E-2</v>
      </c>
      <c r="AR56" s="100">
        <v>7.4199099516264452E-2</v>
      </c>
      <c r="AS56" s="290"/>
      <c r="AT56" s="100">
        <v>7.7519100688334661E-2</v>
      </c>
      <c r="AU56" s="100">
        <v>8.1058854028728436E-2</v>
      </c>
      <c r="AV56" s="100">
        <v>7.4250519252086047E-2</v>
      </c>
      <c r="AW56" s="100">
        <v>7.7634289294568476E-2</v>
      </c>
      <c r="AX56" s="100">
        <v>7.7593366753353543E-2</v>
      </c>
      <c r="AY56" s="318"/>
      <c r="AZ56" s="318"/>
      <c r="BA56" s="318"/>
      <c r="BB56" s="318"/>
      <c r="BC56" s="318"/>
    </row>
    <row r="57" spans="2:55">
      <c r="B57" s="27" t="s">
        <v>328</v>
      </c>
      <c r="C57" s="290"/>
      <c r="D57" s="293">
        <v>6.9906120695332044E-2</v>
      </c>
      <c r="E57" s="100">
        <v>8.1353153969693268E-2</v>
      </c>
      <c r="F57" s="205">
        <v>7.8866063750304111E-2</v>
      </c>
      <c r="G57" s="100">
        <v>7.6594824855492336E-2</v>
      </c>
      <c r="H57" s="100">
        <v>7.6823093990758234E-2</v>
      </c>
      <c r="I57" s="290"/>
      <c r="J57" s="100">
        <v>7.9730421146702396E-2</v>
      </c>
      <c r="K57" s="100">
        <v>7.0890853332716414E-2</v>
      </c>
      <c r="L57" s="100">
        <v>7.540996632232784E-2</v>
      </c>
      <c r="M57" s="100">
        <v>7.7162571944709699E-2</v>
      </c>
      <c r="N57" s="100">
        <v>7.5769442552353392E-2</v>
      </c>
      <c r="O57" s="290"/>
      <c r="P57" s="100">
        <v>7.5423725073163347E-2</v>
      </c>
      <c r="Q57" s="100">
        <v>7.6084662093317157E-2</v>
      </c>
      <c r="R57" s="100">
        <v>7.6193916049738394E-2</v>
      </c>
      <c r="S57" s="100">
        <v>7.7171776457405722E-2</v>
      </c>
      <c r="T57" s="100">
        <v>7.6225175980328463E-2</v>
      </c>
      <c r="U57" s="290"/>
      <c r="V57" s="100">
        <v>7.8931950436680054E-2</v>
      </c>
      <c r="W57" s="100">
        <v>7.9934717424597859E-2</v>
      </c>
      <c r="X57" s="100">
        <v>8.1730908290120349E-2</v>
      </c>
      <c r="Y57" s="100">
        <v>7.9985394566337034E-2</v>
      </c>
      <c r="Z57" s="100">
        <v>8.0156094403476E-2</v>
      </c>
      <c r="AA57" s="101"/>
      <c r="AB57" s="100">
        <v>7.4932921822455187E-2</v>
      </c>
      <c r="AC57" s="100">
        <v>8.7495084727255215E-2</v>
      </c>
      <c r="AD57" s="100">
        <v>8.5800419301816908E-2</v>
      </c>
      <c r="AE57" s="100">
        <v>8.3221935677441031E-2</v>
      </c>
      <c r="AF57" s="100">
        <v>8.3029242970482531E-2</v>
      </c>
      <c r="AG57" s="290"/>
      <c r="AH57" s="100">
        <v>8.5686327645541766E-2</v>
      </c>
      <c r="AI57" s="100">
        <v>7.5253506817807805E-2</v>
      </c>
      <c r="AJ57" s="100">
        <v>7.9010494424843564E-2</v>
      </c>
      <c r="AK57" s="100">
        <v>7.9672819004269826E-2</v>
      </c>
      <c r="AL57" s="100">
        <v>7.9827820578091152E-2</v>
      </c>
      <c r="AM57" s="290"/>
      <c r="AN57" s="100">
        <v>7.7564934070429442E-2</v>
      </c>
      <c r="AO57" s="100">
        <v>7.8171609378069232E-2</v>
      </c>
      <c r="AP57" s="100">
        <v>7.8676728079251343E-2</v>
      </c>
      <c r="AQ57" s="100">
        <v>7.9746721608411772E-2</v>
      </c>
      <c r="AR57" s="100">
        <v>7.8545583916852138E-2</v>
      </c>
      <c r="AS57" s="290"/>
      <c r="AT57" s="100">
        <v>8.1629046379383591E-2</v>
      </c>
      <c r="AU57" s="100">
        <v>8.3001809953294606E-2</v>
      </c>
      <c r="AV57" s="100">
        <v>8.5281689890966308E-2</v>
      </c>
      <c r="AW57" s="100">
        <v>8.3193303243661421E-2</v>
      </c>
      <c r="AX57" s="100">
        <v>8.3286685013792675E-2</v>
      </c>
      <c r="AY57" s="318"/>
      <c r="AZ57" s="318"/>
      <c r="BA57" s="318"/>
      <c r="BB57" s="318"/>
      <c r="BC57" s="318"/>
    </row>
    <row r="58" spans="2:55">
      <c r="B58" s="27"/>
      <c r="C58" s="290"/>
      <c r="D58" s="293"/>
      <c r="E58" s="100"/>
      <c r="F58" s="205"/>
      <c r="G58" s="100"/>
      <c r="H58" s="100"/>
      <c r="I58" s="290"/>
      <c r="J58" s="100"/>
      <c r="K58" s="100"/>
      <c r="L58" s="100"/>
      <c r="M58" s="100"/>
      <c r="N58" s="100"/>
      <c r="O58" s="290"/>
      <c r="P58" s="100"/>
      <c r="Q58" s="100"/>
      <c r="R58" s="100"/>
      <c r="S58" s="100"/>
      <c r="T58" s="100"/>
      <c r="U58" s="290"/>
      <c r="V58" s="100"/>
      <c r="W58" s="100"/>
      <c r="X58" s="100"/>
      <c r="Y58" s="100"/>
      <c r="Z58" s="100"/>
      <c r="AA58" s="101"/>
      <c r="AB58" s="100"/>
      <c r="AC58" s="100"/>
      <c r="AD58" s="100"/>
      <c r="AE58" s="100"/>
      <c r="AF58" s="100"/>
      <c r="AG58" s="290"/>
      <c r="AH58" s="100"/>
      <c r="AI58" s="100"/>
      <c r="AJ58" s="100"/>
      <c r="AK58" s="100"/>
      <c r="AL58" s="100"/>
      <c r="AM58" s="290"/>
      <c r="AN58" s="100"/>
      <c r="AO58" s="100"/>
      <c r="AP58" s="100"/>
      <c r="AQ58" s="100"/>
      <c r="AR58" s="100"/>
      <c r="AS58" s="290"/>
      <c r="AT58" s="100"/>
      <c r="AU58" s="100"/>
      <c r="AV58" s="100"/>
      <c r="AW58" s="100"/>
      <c r="AX58" s="100"/>
    </row>
    <row r="59" spans="2:55">
      <c r="B59" s="106"/>
      <c r="C59" s="290"/>
      <c r="D59" s="107"/>
      <c r="E59" s="107"/>
      <c r="F59" s="317"/>
      <c r="G59" s="107"/>
      <c r="H59" s="107"/>
      <c r="I59" s="290"/>
      <c r="J59" s="107"/>
      <c r="K59" s="107"/>
      <c r="L59" s="107"/>
      <c r="M59" s="107"/>
      <c r="N59" s="107"/>
      <c r="O59" s="290"/>
      <c r="P59" s="107"/>
      <c r="Q59" s="107"/>
      <c r="R59" s="107"/>
      <c r="S59" s="107"/>
      <c r="T59" s="107"/>
      <c r="U59" s="290"/>
      <c r="V59" s="107"/>
      <c r="W59" s="107"/>
      <c r="X59" s="107"/>
      <c r="Y59" s="107"/>
      <c r="Z59" s="107"/>
      <c r="AA59" s="53"/>
      <c r="AB59" s="107"/>
      <c r="AC59" s="107"/>
      <c r="AD59" s="107"/>
      <c r="AE59" s="107"/>
      <c r="AF59" s="107"/>
      <c r="AG59" s="290"/>
      <c r="AH59" s="107"/>
      <c r="AI59" s="107"/>
      <c r="AJ59" s="107"/>
      <c r="AK59" s="107"/>
      <c r="AL59" s="107"/>
      <c r="AM59" s="290"/>
      <c r="AN59" s="107"/>
      <c r="AO59" s="107"/>
      <c r="AP59" s="107"/>
      <c r="AQ59" s="107"/>
      <c r="AR59" s="107"/>
      <c r="AS59" s="290"/>
      <c r="AT59" s="107"/>
      <c r="AU59" s="107"/>
      <c r="AV59" s="107"/>
      <c r="AW59" s="107"/>
      <c r="AX59" s="107"/>
    </row>
    <row r="60" spans="2:55">
      <c r="B60" s="108"/>
      <c r="C60" s="290"/>
      <c r="D60" s="109"/>
      <c r="E60" s="109"/>
      <c r="F60" s="109"/>
      <c r="G60" s="109"/>
      <c r="H60" s="109"/>
      <c r="I60" s="290"/>
      <c r="J60" s="109"/>
      <c r="K60" s="109"/>
      <c r="L60" s="109"/>
      <c r="M60" s="109"/>
      <c r="N60" s="109"/>
      <c r="O60" s="290"/>
      <c r="P60" s="109"/>
      <c r="Q60" s="109"/>
      <c r="R60" s="109"/>
      <c r="S60" s="109"/>
      <c r="T60" s="109"/>
      <c r="U60" s="290"/>
      <c r="V60" s="109"/>
      <c r="W60" s="109"/>
      <c r="X60" s="109"/>
      <c r="Y60" s="109"/>
      <c r="Z60" s="109"/>
      <c r="AA60" s="53"/>
      <c r="AB60" s="109"/>
      <c r="AC60" s="109"/>
      <c r="AD60" s="109"/>
      <c r="AE60" s="109"/>
      <c r="AF60" s="109"/>
      <c r="AG60" s="290"/>
      <c r="AH60" s="109"/>
      <c r="AI60" s="109"/>
      <c r="AJ60" s="109"/>
      <c r="AK60" s="109"/>
      <c r="AL60" s="109"/>
      <c r="AM60" s="290"/>
      <c r="AN60" s="109"/>
      <c r="AO60" s="109"/>
      <c r="AP60" s="109"/>
      <c r="AQ60" s="109"/>
      <c r="AR60" s="109"/>
      <c r="AS60" s="290"/>
      <c r="AT60" s="109"/>
      <c r="AU60" s="109"/>
      <c r="AV60" s="109"/>
      <c r="AW60" s="109"/>
      <c r="AX60" s="109"/>
    </row>
    <row r="61" spans="2:55">
      <c r="B61" s="122"/>
      <c r="C61" s="290"/>
      <c r="D61" s="123">
        <f t="shared" ref="D61:H61" si="69">SUM(D50:D60)</f>
        <v>0.99999999999999989</v>
      </c>
      <c r="E61" s="123">
        <f t="shared" si="69"/>
        <v>1.0000000000000002</v>
      </c>
      <c r="F61" s="123">
        <f t="shared" si="69"/>
        <v>1</v>
      </c>
      <c r="G61" s="123">
        <f t="shared" si="69"/>
        <v>1</v>
      </c>
      <c r="H61" s="123">
        <f t="shared" si="69"/>
        <v>0.99999999999999989</v>
      </c>
      <c r="I61" s="290"/>
      <c r="J61" s="123">
        <f t="shared" ref="J61:S61" si="70">SUM(J50:J60)</f>
        <v>0.99999999999999989</v>
      </c>
      <c r="K61" s="123">
        <f t="shared" si="70"/>
        <v>1</v>
      </c>
      <c r="L61" s="123">
        <f t="shared" si="70"/>
        <v>0.99999999999999989</v>
      </c>
      <c r="M61" s="123">
        <f t="shared" si="70"/>
        <v>1.0000000000000002</v>
      </c>
      <c r="N61" s="123">
        <f t="shared" si="70"/>
        <v>1</v>
      </c>
      <c r="O61" s="290"/>
      <c r="P61" s="123">
        <f t="shared" ref="P61" si="71">SUM(P50:P60)</f>
        <v>0.99999999999999989</v>
      </c>
      <c r="Q61" s="123">
        <f t="shared" si="70"/>
        <v>1</v>
      </c>
      <c r="R61" s="123">
        <f t="shared" si="70"/>
        <v>0.99999999999999989</v>
      </c>
      <c r="S61" s="123">
        <f t="shared" si="70"/>
        <v>0.99999999999999989</v>
      </c>
      <c r="T61" s="123">
        <f>SUM(T50:T60)</f>
        <v>1</v>
      </c>
      <c r="U61" s="290"/>
      <c r="V61" s="123">
        <f t="shared" ref="V61:Y61" si="72">SUM(V50:V60)</f>
        <v>1.0000000000000002</v>
      </c>
      <c r="W61" s="123">
        <f t="shared" si="72"/>
        <v>1</v>
      </c>
      <c r="X61" s="123">
        <f t="shared" si="72"/>
        <v>1</v>
      </c>
      <c r="Y61" s="123">
        <f t="shared" si="72"/>
        <v>1</v>
      </c>
      <c r="Z61" s="123">
        <f>SUM(Z50:Z60)</f>
        <v>0.99999999999999989</v>
      </c>
      <c r="AA61" s="34"/>
      <c r="AB61" s="123">
        <f t="shared" ref="AB61:AR61" si="73">SUM(AB50:AB60)</f>
        <v>0.99999999999999989</v>
      </c>
      <c r="AC61" s="123">
        <f t="shared" si="73"/>
        <v>1</v>
      </c>
      <c r="AD61" s="123">
        <f t="shared" si="73"/>
        <v>1</v>
      </c>
      <c r="AE61" s="123">
        <f t="shared" si="73"/>
        <v>1</v>
      </c>
      <c r="AF61" s="123">
        <f t="shared" si="73"/>
        <v>0.99999999999999989</v>
      </c>
      <c r="AG61" s="290"/>
      <c r="AH61" s="123">
        <f t="shared" si="73"/>
        <v>1</v>
      </c>
      <c r="AI61" s="123">
        <f t="shared" si="73"/>
        <v>1.0000000000000002</v>
      </c>
      <c r="AJ61" s="123">
        <f t="shared" si="73"/>
        <v>1</v>
      </c>
      <c r="AK61" s="123">
        <f t="shared" si="73"/>
        <v>1</v>
      </c>
      <c r="AL61" s="123">
        <f t="shared" si="73"/>
        <v>1</v>
      </c>
      <c r="AM61" s="290"/>
      <c r="AN61" s="123">
        <f t="shared" ref="AN61" si="74">SUM(AN50:AN60)</f>
        <v>0.99999999999999989</v>
      </c>
      <c r="AO61" s="123">
        <f t="shared" si="73"/>
        <v>1</v>
      </c>
      <c r="AP61" s="123">
        <f t="shared" si="73"/>
        <v>0.99999999999999989</v>
      </c>
      <c r="AQ61" s="123">
        <f t="shared" si="73"/>
        <v>1</v>
      </c>
      <c r="AR61" s="123">
        <f t="shared" si="73"/>
        <v>1</v>
      </c>
      <c r="AS61" s="290"/>
      <c r="AT61" s="123">
        <f t="shared" ref="AT61:AW61" si="75">SUM(AT50:AT60)</f>
        <v>1</v>
      </c>
      <c r="AU61" s="123">
        <f t="shared" si="75"/>
        <v>1</v>
      </c>
      <c r="AV61" s="123">
        <f t="shared" si="75"/>
        <v>1</v>
      </c>
      <c r="AW61" s="123">
        <f t="shared" si="75"/>
        <v>1</v>
      </c>
      <c r="AX61" s="123">
        <f>SUM(AX50:AX60)</f>
        <v>0.99999999999999989</v>
      </c>
    </row>
    <row r="62" spans="2:55">
      <c r="B62" s="110"/>
      <c r="C62" s="53"/>
      <c r="D62" s="34"/>
      <c r="E62" s="34"/>
      <c r="F62" s="34"/>
      <c r="G62" s="34"/>
      <c r="H62" s="34"/>
      <c r="I62" s="53"/>
      <c r="J62" s="34"/>
      <c r="K62" s="34"/>
      <c r="L62" s="34"/>
      <c r="M62" s="34"/>
      <c r="N62" s="34"/>
      <c r="O62" s="53"/>
      <c r="P62" s="34"/>
      <c r="Q62" s="34"/>
      <c r="R62" s="34"/>
      <c r="S62" s="34"/>
      <c r="T62" s="34"/>
      <c r="U62" s="53"/>
      <c r="V62" s="34"/>
      <c r="W62" s="34"/>
      <c r="X62" s="34"/>
      <c r="Y62" s="34"/>
      <c r="Z62" s="34"/>
      <c r="AA62" s="53"/>
      <c r="AB62" s="34"/>
      <c r="AC62" s="34"/>
      <c r="AD62" s="34"/>
      <c r="AE62" s="34"/>
      <c r="AF62" s="34"/>
      <c r="AG62" s="53"/>
      <c r="AH62" s="34"/>
      <c r="AI62" s="34"/>
      <c r="AJ62" s="34"/>
      <c r="AK62" s="34"/>
      <c r="AL62" s="34"/>
      <c r="AM62" s="53"/>
      <c r="AN62" s="34"/>
      <c r="AO62" s="34"/>
      <c r="AP62" s="34"/>
      <c r="AQ62" s="34"/>
      <c r="AR62" s="34"/>
      <c r="AS62" s="53"/>
      <c r="AT62" s="34"/>
      <c r="AU62" s="34"/>
      <c r="AV62" s="34"/>
      <c r="AW62" s="34"/>
      <c r="AX62" s="34"/>
    </row>
    <row r="63" spans="2:55">
      <c r="B63" s="322" t="s">
        <v>311</v>
      </c>
      <c r="C63" s="299"/>
      <c r="D63" s="321" t="str">
        <f t="shared" ref="D63:F64" si="76">D20</f>
        <v>FY 2021-22</v>
      </c>
      <c r="E63" s="321" t="str">
        <f t="shared" si="76"/>
        <v>FY 2021-22</v>
      </c>
      <c r="F63" s="321" t="str">
        <f t="shared" si="76"/>
        <v>FY 2021-22</v>
      </c>
      <c r="G63" s="321"/>
      <c r="H63" s="321" t="str">
        <f>H20</f>
        <v>FY 2021-22</v>
      </c>
      <c r="I63" s="299"/>
      <c r="J63" s="321" t="s">
        <v>197</v>
      </c>
      <c r="K63" s="321"/>
      <c r="L63" s="321"/>
      <c r="M63" s="321"/>
      <c r="N63" s="321"/>
      <c r="O63" s="299"/>
      <c r="P63" s="321" t="s">
        <v>220</v>
      </c>
      <c r="Q63" s="321"/>
      <c r="R63" s="321"/>
      <c r="S63" s="321"/>
      <c r="T63" s="321"/>
      <c r="U63" s="299"/>
      <c r="V63" s="321" t="s">
        <v>257</v>
      </c>
      <c r="W63" s="321"/>
      <c r="X63" s="321"/>
      <c r="Y63" s="321"/>
      <c r="Z63" s="321"/>
      <c r="AA63" s="105"/>
      <c r="AB63" s="321" t="str">
        <f>AB20</f>
        <v>FY 2021-22</v>
      </c>
      <c r="AC63" s="321" t="str">
        <f>AC20</f>
        <v>FY 2021-22</v>
      </c>
      <c r="AD63" s="321"/>
      <c r="AE63" s="321"/>
      <c r="AF63" s="321" t="str">
        <f>AF20</f>
        <v>FY 2021-22</v>
      </c>
      <c r="AG63" s="299"/>
      <c r="AH63" s="321" t="s">
        <v>197</v>
      </c>
      <c r="AI63" s="321"/>
      <c r="AJ63" s="321"/>
      <c r="AK63" s="321"/>
      <c r="AL63" s="321"/>
      <c r="AM63" s="299"/>
      <c r="AN63" s="321" t="s">
        <v>220</v>
      </c>
      <c r="AO63" s="321"/>
      <c r="AP63" s="321"/>
      <c r="AQ63" s="321"/>
      <c r="AR63" s="321"/>
      <c r="AS63" s="299"/>
      <c r="AT63" s="321" t="s">
        <v>257</v>
      </c>
      <c r="AU63" s="321"/>
      <c r="AV63" s="321"/>
      <c r="AW63" s="321"/>
      <c r="AX63" s="321"/>
    </row>
    <row r="64" spans="2:55">
      <c r="B64" s="323"/>
      <c r="C64" s="300"/>
      <c r="D64" s="291" t="str">
        <f t="shared" si="76"/>
        <v>QE Jun-21</v>
      </c>
      <c r="E64" s="69" t="str">
        <f t="shared" si="76"/>
        <v>QE Sep-21</v>
      </c>
      <c r="F64" s="69" t="str">
        <f t="shared" si="76"/>
        <v>QE Dec-21</v>
      </c>
      <c r="G64" s="69" t="str">
        <f>G21</f>
        <v>QE Mar-22</v>
      </c>
      <c r="H64" s="69" t="str">
        <f>H21</f>
        <v>FY 2021-22</v>
      </c>
      <c r="I64" s="300"/>
      <c r="J64" s="69" t="str">
        <f>J21</f>
        <v>QE Jun-22</v>
      </c>
      <c r="K64" s="69" t="str">
        <f>K21</f>
        <v>QE Sep-22</v>
      </c>
      <c r="L64" s="69" t="str">
        <f>L21</f>
        <v>QE Dec-22</v>
      </c>
      <c r="M64" s="69" t="str">
        <f>M21</f>
        <v>QE Mar-23</v>
      </c>
      <c r="N64" s="69" t="str">
        <f>N21</f>
        <v>FY 2022-23</v>
      </c>
      <c r="O64" s="300"/>
      <c r="P64" s="69" t="str">
        <f>P21</f>
        <v>QE Jun-23</v>
      </c>
      <c r="Q64" s="69" t="str">
        <f>Q21</f>
        <v>QE Sep-23</v>
      </c>
      <c r="R64" s="69" t="str">
        <f>R21</f>
        <v>QE Dec-23</v>
      </c>
      <c r="S64" s="69" t="str">
        <f>S21</f>
        <v>QE Mar-24</v>
      </c>
      <c r="T64" s="69" t="str">
        <f>T21</f>
        <v>FY 2023-24</v>
      </c>
      <c r="U64" s="300"/>
      <c r="V64" s="69" t="str">
        <f>V21</f>
        <v>QE Jun-24</v>
      </c>
      <c r="W64" s="69" t="str">
        <f>W21</f>
        <v>QE Sep-24</v>
      </c>
      <c r="X64" s="69" t="str">
        <f>X21</f>
        <v>QE Dec-24</v>
      </c>
      <c r="Y64" s="69" t="str">
        <f>Y21</f>
        <v>QE Mar-25</v>
      </c>
      <c r="Z64" s="69" t="str">
        <f>Z21</f>
        <v>FY 2024-25</v>
      </c>
      <c r="AA64" s="49"/>
      <c r="AB64" s="69" t="str">
        <f>AB21</f>
        <v>QE Jun-21</v>
      </c>
      <c r="AC64" s="69" t="str">
        <f>AC21</f>
        <v>QE Sep-21</v>
      </c>
      <c r="AD64" s="69" t="str">
        <f>AD21</f>
        <v>QE Dec-21</v>
      </c>
      <c r="AE64" s="69" t="str">
        <f>AE21</f>
        <v>QE Mar-22</v>
      </c>
      <c r="AF64" s="69" t="str">
        <f>AF21</f>
        <v>FY 2021-22</v>
      </c>
      <c r="AG64" s="300"/>
      <c r="AH64" s="69" t="str">
        <f>AH21</f>
        <v>QE Jun-22</v>
      </c>
      <c r="AI64" s="69" t="str">
        <f>AI21</f>
        <v>QE Sep-22</v>
      </c>
      <c r="AJ64" s="69" t="str">
        <f>AJ21</f>
        <v>QE Dec-22</v>
      </c>
      <c r="AK64" s="69" t="str">
        <f>AK21</f>
        <v>QE Mar-23</v>
      </c>
      <c r="AL64" s="69" t="str">
        <f>AL21</f>
        <v>FY 2022-23</v>
      </c>
      <c r="AM64" s="300"/>
      <c r="AN64" s="69" t="str">
        <f>AN21</f>
        <v>QE Jun-23</v>
      </c>
      <c r="AO64" s="69" t="str">
        <f>AO21</f>
        <v>QE Sep-23</v>
      </c>
      <c r="AP64" s="69" t="str">
        <f>AP21</f>
        <v>QE Dec-23</v>
      </c>
      <c r="AQ64" s="69" t="str">
        <f>AQ21</f>
        <v>QE Mar-24</v>
      </c>
      <c r="AR64" s="69" t="str">
        <f>AR21</f>
        <v>FY 2023-24</v>
      </c>
      <c r="AS64" s="300"/>
      <c r="AT64" s="69" t="str">
        <f>AT21</f>
        <v>QE Jun-24</v>
      </c>
      <c r="AU64" s="69" t="str">
        <f>AU21</f>
        <v>QE Sep-24</v>
      </c>
      <c r="AV64" s="69" t="str">
        <f>AV21</f>
        <v>QE Dec-24</v>
      </c>
      <c r="AW64" s="69" t="str">
        <f>AW21</f>
        <v>QE Mar-25</v>
      </c>
      <c r="AX64" s="69" t="str">
        <f>AX21</f>
        <v>FY 2024-25</v>
      </c>
    </row>
    <row r="65" spans="2:50">
      <c r="B65" s="12"/>
      <c r="C65" s="301"/>
      <c r="D65" s="292"/>
      <c r="E65" s="70"/>
      <c r="F65" s="70"/>
      <c r="G65" s="70"/>
      <c r="H65" s="70"/>
      <c r="I65" s="301"/>
      <c r="J65" s="70"/>
      <c r="K65" s="70"/>
      <c r="L65" s="70"/>
      <c r="M65" s="70"/>
      <c r="N65" s="70"/>
      <c r="O65" s="301"/>
      <c r="P65" s="70"/>
      <c r="Q65" s="70"/>
      <c r="R65" s="70"/>
      <c r="S65" s="70"/>
      <c r="T65" s="70"/>
      <c r="U65" s="301"/>
      <c r="V65" s="70"/>
      <c r="W65" s="70"/>
      <c r="X65" s="70"/>
      <c r="Y65" s="70"/>
      <c r="Z65" s="70"/>
      <c r="AA65" s="71"/>
      <c r="AB65" s="70"/>
      <c r="AC65" s="70"/>
      <c r="AD65" s="70"/>
      <c r="AE65" s="70"/>
      <c r="AF65" s="70"/>
      <c r="AG65" s="301"/>
      <c r="AH65" s="70"/>
      <c r="AI65" s="70"/>
      <c r="AJ65" s="70"/>
      <c r="AK65" s="70"/>
      <c r="AL65" s="70"/>
      <c r="AM65" s="301"/>
      <c r="AN65" s="70"/>
      <c r="AO65" s="70"/>
      <c r="AP65" s="70"/>
      <c r="AQ65" s="70"/>
      <c r="AR65" s="70"/>
      <c r="AS65" s="301"/>
      <c r="AT65" s="70"/>
      <c r="AU65" s="70"/>
      <c r="AV65" s="70"/>
      <c r="AW65" s="70"/>
      <c r="AX65" s="70"/>
    </row>
    <row r="66" spans="2:50">
      <c r="B66" s="27" t="s">
        <v>127</v>
      </c>
      <c r="C66" s="290"/>
      <c r="D66" s="293">
        <v>0.48433936852520687</v>
      </c>
      <c r="E66" s="100">
        <v>0.47678516030130941</v>
      </c>
      <c r="F66" s="205">
        <v>0.47885685338404227</v>
      </c>
      <c r="G66" s="100">
        <v>0.46425454812064604</v>
      </c>
      <c r="H66" s="100">
        <v>0.47566539415517678</v>
      </c>
      <c r="I66" s="290"/>
      <c r="J66" s="100">
        <v>0.45428061245061913</v>
      </c>
      <c r="K66" s="100">
        <v>0.43229634005093165</v>
      </c>
      <c r="L66" s="100">
        <v>0.42319110019258688</v>
      </c>
      <c r="M66" s="100">
        <v>0.40257386163094872</v>
      </c>
      <c r="N66" s="100">
        <v>0.42767245925901126</v>
      </c>
      <c r="O66" s="290"/>
      <c r="P66" s="100">
        <v>0.40264292854876754</v>
      </c>
      <c r="Q66" s="100">
        <v>0.39964879311032525</v>
      </c>
      <c r="R66" s="100">
        <v>0.40895929835739964</v>
      </c>
      <c r="S66" s="100">
        <v>0.41914153042816549</v>
      </c>
      <c r="T66" s="100">
        <v>0.40764303116316863</v>
      </c>
      <c r="U66" s="290"/>
      <c r="V66" s="100">
        <v>0.43341643164528448</v>
      </c>
      <c r="W66" s="100">
        <v>0.4135654544488031</v>
      </c>
      <c r="X66" s="100">
        <v>0.43400098640832174</v>
      </c>
      <c r="Y66" s="100">
        <v>0.45996098126503804</v>
      </c>
      <c r="Z66" s="100">
        <v>0.43548218676935524</v>
      </c>
      <c r="AA66" s="101"/>
      <c r="AB66" s="100">
        <v>0.44725930432299454</v>
      </c>
      <c r="AC66" s="100">
        <v>0.43728393435061796</v>
      </c>
      <c r="AD66" s="100">
        <v>0.43303496625004329</v>
      </c>
      <c r="AE66" s="100">
        <v>0.41790096628717466</v>
      </c>
      <c r="AF66" s="100">
        <v>0.43330705488431315</v>
      </c>
      <c r="AG66" s="290"/>
      <c r="AH66" s="100">
        <v>0.41351507277201149</v>
      </c>
      <c r="AI66" s="100">
        <v>0.39735961360257138</v>
      </c>
      <c r="AJ66" s="100">
        <v>0.39565075301008379</v>
      </c>
      <c r="AK66" s="100">
        <v>0.38313843886899263</v>
      </c>
      <c r="AL66" s="100">
        <v>0.39701733713292642</v>
      </c>
      <c r="AM66" s="290"/>
      <c r="AN66" s="100">
        <v>0.38568452010724358</v>
      </c>
      <c r="AO66" s="100">
        <v>0.38318159345871389</v>
      </c>
      <c r="AP66" s="100">
        <v>0.38969997897798764</v>
      </c>
      <c r="AQ66" s="100">
        <v>0.39976036845024604</v>
      </c>
      <c r="AR66" s="100">
        <v>0.38961080238748408</v>
      </c>
      <c r="AS66" s="290"/>
      <c r="AT66" s="100">
        <v>0.41405633430880939</v>
      </c>
      <c r="AU66" s="100">
        <v>0.39106397985578401</v>
      </c>
      <c r="AV66" s="100">
        <v>0.4094112819060261</v>
      </c>
      <c r="AW66" s="100">
        <v>0.43830207886558986</v>
      </c>
      <c r="AX66" s="100">
        <v>0.4134342791385191</v>
      </c>
    </row>
    <row r="67" spans="2:50">
      <c r="B67" s="27" t="s">
        <v>186</v>
      </c>
      <c r="C67" s="290"/>
      <c r="D67" s="293">
        <v>0.16185995128307828</v>
      </c>
      <c r="E67" s="100">
        <v>0.17456059016491571</v>
      </c>
      <c r="F67" s="205">
        <v>0.16624627811286305</v>
      </c>
      <c r="G67" s="100">
        <v>0.17946698823498641</v>
      </c>
      <c r="H67" s="100">
        <v>0.17085496833323791</v>
      </c>
      <c r="I67" s="290"/>
      <c r="J67" s="100">
        <v>0.18353740277276728</v>
      </c>
      <c r="K67" s="100">
        <v>0.19612144918628999</v>
      </c>
      <c r="L67" s="100">
        <v>0.19658427523852065</v>
      </c>
      <c r="M67" s="100">
        <v>0.19938750156361806</v>
      </c>
      <c r="N67" s="100">
        <v>0.19404167694235167</v>
      </c>
      <c r="O67" s="290"/>
      <c r="P67" s="100">
        <v>0.20223346892032559</v>
      </c>
      <c r="Q67" s="100">
        <v>0.20431203387898428</v>
      </c>
      <c r="R67" s="100">
        <v>0.20049052228139158</v>
      </c>
      <c r="S67" s="100">
        <v>0.20033403937737043</v>
      </c>
      <c r="T67" s="100">
        <v>0.20184490132381072</v>
      </c>
      <c r="U67" s="290"/>
      <c r="V67" s="100">
        <v>0.18981654004933846</v>
      </c>
      <c r="W67" s="100">
        <v>0.1915345327210029</v>
      </c>
      <c r="X67" s="100">
        <v>0.18829516507806396</v>
      </c>
      <c r="Y67" s="100">
        <v>0.17192610386242793</v>
      </c>
      <c r="Z67" s="100">
        <v>0.18527786071762778</v>
      </c>
      <c r="AA67" s="101"/>
      <c r="AB67" s="100">
        <v>0.17349895767411957</v>
      </c>
      <c r="AC67" s="100">
        <v>0.18773941612895234</v>
      </c>
      <c r="AD67" s="100">
        <v>0.18086360205082649</v>
      </c>
      <c r="AE67" s="100">
        <v>0.19499476863214121</v>
      </c>
      <c r="AF67" s="100">
        <v>0.18465747656767204</v>
      </c>
      <c r="AG67" s="290"/>
      <c r="AH67" s="100">
        <v>0.19724774813696752</v>
      </c>
      <c r="AI67" s="100">
        <v>0.20819084719139019</v>
      </c>
      <c r="AJ67" s="100">
        <v>0.20597039808180073</v>
      </c>
      <c r="AK67" s="100">
        <v>0.20587396095576682</v>
      </c>
      <c r="AL67" s="100">
        <v>0.20443497602510549</v>
      </c>
      <c r="AM67" s="290"/>
      <c r="AN67" s="100">
        <v>0.20797468791713983</v>
      </c>
      <c r="AO67" s="100">
        <v>0.2099161652849037</v>
      </c>
      <c r="AP67" s="100">
        <v>0.20702359350716543</v>
      </c>
      <c r="AQ67" s="100">
        <v>0.20701846711710165</v>
      </c>
      <c r="AR67" s="100">
        <v>0.20798936088005343</v>
      </c>
      <c r="AS67" s="290"/>
      <c r="AT67" s="100">
        <v>0.19630255005153366</v>
      </c>
      <c r="AU67" s="100">
        <v>0.19888370656214582</v>
      </c>
      <c r="AV67" s="100">
        <v>0.19647560772424288</v>
      </c>
      <c r="AW67" s="100">
        <v>0.17882140322838214</v>
      </c>
      <c r="AX67" s="100">
        <v>0.1925141056392245</v>
      </c>
    </row>
    <row r="68" spans="2:50">
      <c r="B68" s="27" t="s">
        <v>128</v>
      </c>
      <c r="C68" s="290"/>
      <c r="D68" s="293">
        <v>0.22924026634556263</v>
      </c>
      <c r="E68" s="100">
        <v>0.21997506352148793</v>
      </c>
      <c r="F68" s="205">
        <v>0.22208389365685996</v>
      </c>
      <c r="G68" s="100">
        <v>0.22498781588794661</v>
      </c>
      <c r="H68" s="100">
        <v>0.22397891220605451</v>
      </c>
      <c r="I68" s="290"/>
      <c r="J68" s="100">
        <v>0.22627280043133505</v>
      </c>
      <c r="K68" s="100">
        <v>0.23060410181496654</v>
      </c>
      <c r="L68" s="100">
        <v>0.23250157123160609</v>
      </c>
      <c r="M68" s="100">
        <v>0.23124960066454608</v>
      </c>
      <c r="N68" s="100">
        <v>0.23020092212918633</v>
      </c>
      <c r="O68" s="290"/>
      <c r="P68" s="100">
        <v>0.22553957738630806</v>
      </c>
      <c r="Q68" s="100">
        <v>0.21862735887976617</v>
      </c>
      <c r="R68" s="100">
        <v>0.21243596117977423</v>
      </c>
      <c r="S68" s="100">
        <v>0.20371650302370589</v>
      </c>
      <c r="T68" s="100">
        <v>0.21501206324419758</v>
      </c>
      <c r="U68" s="290"/>
      <c r="V68" s="100">
        <v>0.20024397211116601</v>
      </c>
      <c r="W68" s="100">
        <v>0.20697520435139938</v>
      </c>
      <c r="X68" s="100">
        <v>0.20176003886016672</v>
      </c>
      <c r="Y68" s="100">
        <v>0.19186748873890541</v>
      </c>
      <c r="Z68" s="100">
        <v>0.20013726855010336</v>
      </c>
      <c r="AA68" s="101"/>
      <c r="AB68" s="100">
        <v>0.2457244485285518</v>
      </c>
      <c r="AC68" s="100">
        <v>0.23658255250762597</v>
      </c>
      <c r="AD68" s="100">
        <v>0.24161078022440577</v>
      </c>
      <c r="AE68" s="100">
        <v>0.24445413351829104</v>
      </c>
      <c r="AF68" s="100">
        <v>0.2420730350180644</v>
      </c>
      <c r="AG68" s="290"/>
      <c r="AH68" s="100">
        <v>0.24317550360557147</v>
      </c>
      <c r="AI68" s="100">
        <v>0.24479557703586272</v>
      </c>
      <c r="AJ68" s="100">
        <v>0.24360260312333631</v>
      </c>
      <c r="AK68" s="100">
        <v>0.2387725954982147</v>
      </c>
      <c r="AL68" s="100">
        <v>0.24253098992964736</v>
      </c>
      <c r="AM68" s="290"/>
      <c r="AN68" s="100">
        <v>0.23194243500001918</v>
      </c>
      <c r="AO68" s="100">
        <v>0.22462414930287466</v>
      </c>
      <c r="AP68" s="100">
        <v>0.21935827974880517</v>
      </c>
      <c r="AQ68" s="100">
        <v>0.21051379143302912</v>
      </c>
      <c r="AR68" s="100">
        <v>0.22155735082908851</v>
      </c>
      <c r="AS68" s="290"/>
      <c r="AT68" s="100">
        <v>0.20708628630388456</v>
      </c>
      <c r="AU68" s="100">
        <v>0.21491683626484764</v>
      </c>
      <c r="AV68" s="100">
        <v>0.21052546003018011</v>
      </c>
      <c r="AW68" s="100">
        <v>0.19956256088750263</v>
      </c>
      <c r="AX68" s="100">
        <v>0.2079538651340585</v>
      </c>
    </row>
    <row r="69" spans="2:50">
      <c r="B69" s="27" t="s">
        <v>192</v>
      </c>
      <c r="C69" s="290"/>
      <c r="D69" s="293">
        <v>9.9837962160129703E-2</v>
      </c>
      <c r="E69" s="100">
        <v>0.10274517992637165</v>
      </c>
      <c r="F69" s="205">
        <v>0.10771238466130297</v>
      </c>
      <c r="G69" s="100">
        <v>0.10735984303912635</v>
      </c>
      <c r="H69" s="100">
        <v>0.10459592149956243</v>
      </c>
      <c r="I69" s="290"/>
      <c r="J69" s="100">
        <v>0.11304158626052792</v>
      </c>
      <c r="K69" s="100">
        <v>9.6529606430989345E-2</v>
      </c>
      <c r="L69" s="100">
        <v>0.10241132041161534</v>
      </c>
      <c r="M69" s="100">
        <v>0.11823301282313564</v>
      </c>
      <c r="N69" s="100">
        <v>0.10756985389180511</v>
      </c>
      <c r="O69" s="290"/>
      <c r="P69" s="100">
        <v>0.12085045773542749</v>
      </c>
      <c r="Q69" s="100">
        <v>0.12317504309916139</v>
      </c>
      <c r="R69" s="100">
        <v>0.12629520566068905</v>
      </c>
      <c r="S69" s="100">
        <v>0.12396115523414927</v>
      </c>
      <c r="T69" s="100">
        <v>0.12357067855079422</v>
      </c>
      <c r="U69" s="290"/>
      <c r="V69" s="100">
        <v>0.12537663921002531</v>
      </c>
      <c r="W69" s="100">
        <v>0.13363002671828564</v>
      </c>
      <c r="X69" s="100">
        <v>0.12501202448544091</v>
      </c>
      <c r="Y69" s="100">
        <v>0.12590082059912261</v>
      </c>
      <c r="Z69" s="100">
        <v>0.12744323649186212</v>
      </c>
      <c r="AA69" s="101"/>
      <c r="AB69" s="100">
        <v>0.10701709863236324</v>
      </c>
      <c r="AC69" s="100">
        <v>0.11050214754210919</v>
      </c>
      <c r="AD69" s="100">
        <v>0.11718307378948845</v>
      </c>
      <c r="AE69" s="100">
        <v>0.11664879407452115</v>
      </c>
      <c r="AF69" s="100">
        <v>0.11304569666191037</v>
      </c>
      <c r="AG69" s="290"/>
      <c r="AH69" s="100">
        <v>0.12148585519282662</v>
      </c>
      <c r="AI69" s="100">
        <v>0.10247007976588011</v>
      </c>
      <c r="AJ69" s="100">
        <v>0.10730105654518775</v>
      </c>
      <c r="AK69" s="100">
        <v>0.12207936041500803</v>
      </c>
      <c r="AL69" s="100">
        <v>0.11333153190553313</v>
      </c>
      <c r="AM69" s="290"/>
      <c r="AN69" s="100">
        <v>0.12428128917707022</v>
      </c>
      <c r="AO69" s="100">
        <v>0.12655364549644529</v>
      </c>
      <c r="AP69" s="100">
        <v>0.13041059009216358</v>
      </c>
      <c r="AQ69" s="100">
        <v>0.12809729399155445</v>
      </c>
      <c r="AR69" s="100">
        <v>0.12733235413295199</v>
      </c>
      <c r="AS69" s="290"/>
      <c r="AT69" s="100">
        <v>0.12966074498788044</v>
      </c>
      <c r="AU69" s="100">
        <v>0.13875740653224211</v>
      </c>
      <c r="AV69" s="100">
        <v>0.13044314480104696</v>
      </c>
      <c r="AW69" s="100">
        <v>0.13095022164379994</v>
      </c>
      <c r="AX69" s="100">
        <v>0.13242068209320995</v>
      </c>
    </row>
    <row r="70" spans="2:50">
      <c r="B70" s="27" t="s">
        <v>129</v>
      </c>
      <c r="C70" s="290"/>
      <c r="D70" s="293">
        <v>2.0220531158611998E-2</v>
      </c>
      <c r="E70" s="100">
        <v>2.1439994300887905E-2</v>
      </c>
      <c r="F70" s="205">
        <v>2.1112242972386543E-2</v>
      </c>
      <c r="G70" s="100">
        <v>2.0034919656508846E-2</v>
      </c>
      <c r="H70" s="100">
        <v>2.0699488863241609E-2</v>
      </c>
      <c r="I70" s="290"/>
      <c r="J70" s="100">
        <v>1.9326085100054884E-2</v>
      </c>
      <c r="K70" s="100">
        <v>4.1565795946447166E-2</v>
      </c>
      <c r="L70" s="100">
        <v>4.2441135553160481E-2</v>
      </c>
      <c r="M70" s="100">
        <v>4.5076546577085139E-2</v>
      </c>
      <c r="N70" s="100">
        <v>3.7322990272274495E-2</v>
      </c>
      <c r="O70" s="290"/>
      <c r="P70" s="100">
        <v>4.6089069519829974E-2</v>
      </c>
      <c r="Q70" s="100">
        <v>5.173182823900413E-2</v>
      </c>
      <c r="R70" s="100">
        <v>4.8910784124598081E-2</v>
      </c>
      <c r="S70" s="100">
        <v>5.1060648712060439E-2</v>
      </c>
      <c r="T70" s="100">
        <v>4.9473469421518673E-2</v>
      </c>
      <c r="U70" s="290"/>
      <c r="V70" s="100">
        <v>4.9669672382433978E-2</v>
      </c>
      <c r="W70" s="100">
        <v>5.2841611252605392E-2</v>
      </c>
      <c r="X70" s="100">
        <v>4.964022868437435E-2</v>
      </c>
      <c r="Y70" s="100">
        <v>4.8911625442275196E-2</v>
      </c>
      <c r="Z70" s="100">
        <v>5.0246570467956199E-2</v>
      </c>
      <c r="AA70" s="101"/>
      <c r="AB70" s="100">
        <v>2.1674546741340891E-2</v>
      </c>
      <c r="AC70" s="100">
        <v>2.3058652632040409E-2</v>
      </c>
      <c r="AD70" s="100">
        <v>2.2968552166718448E-2</v>
      </c>
      <c r="AE70" s="100">
        <v>2.1768374013549547E-2</v>
      </c>
      <c r="AF70" s="100">
        <v>2.237169581321E-2</v>
      </c>
      <c r="AG70" s="290"/>
      <c r="AH70" s="100">
        <v>2.076975433181211E-2</v>
      </c>
      <c r="AI70" s="100">
        <v>4.4123772836572657E-2</v>
      </c>
      <c r="AJ70" s="100">
        <v>4.4467532178358131E-2</v>
      </c>
      <c r="AK70" s="100">
        <v>4.6542973442448475E-2</v>
      </c>
      <c r="AL70" s="100">
        <v>3.9322091736841334E-2</v>
      </c>
      <c r="AM70" s="290"/>
      <c r="AN70" s="100">
        <v>4.7397495087988462E-2</v>
      </c>
      <c r="AO70" s="100">
        <v>5.3150794894152538E-2</v>
      </c>
      <c r="AP70" s="100">
        <v>5.0504563385375165E-2</v>
      </c>
      <c r="AQ70" s="100">
        <v>5.2764359263299504E-2</v>
      </c>
      <c r="AR70" s="100">
        <v>5.0979515548885836E-2</v>
      </c>
      <c r="AS70" s="290"/>
      <c r="AT70" s="100">
        <v>5.1366879547807914E-2</v>
      </c>
      <c r="AU70" s="100">
        <v>5.4869142171571142E-2</v>
      </c>
      <c r="AV70" s="100">
        <v>5.1796837663300482E-2</v>
      </c>
      <c r="AW70" s="100">
        <v>5.0873283924164479E-2</v>
      </c>
      <c r="AX70" s="100">
        <v>5.220900941758623E-2</v>
      </c>
    </row>
    <row r="71" spans="2:50">
      <c r="B71" s="27" t="s">
        <v>130</v>
      </c>
      <c r="C71" s="290"/>
      <c r="D71" s="293">
        <v>3.7551012233130957E-3</v>
      </c>
      <c r="E71" s="100">
        <v>3.2797148383121892E-3</v>
      </c>
      <c r="F71" s="205">
        <v>3.061014916986321E-3</v>
      </c>
      <c r="G71" s="100">
        <v>2.760427159140533E-3</v>
      </c>
      <c r="H71" s="100">
        <v>3.1923854852687361E-3</v>
      </c>
      <c r="I71" s="290"/>
      <c r="J71" s="100">
        <v>2.0515269411129186E-3</v>
      </c>
      <c r="K71" s="100">
        <v>1.8728957027823333E-3</v>
      </c>
      <c r="L71" s="100">
        <v>1.8570796146199584E-3</v>
      </c>
      <c r="M71" s="100">
        <v>2.1691986505460174E-3</v>
      </c>
      <c r="N71" s="100">
        <v>1.9882352596602465E-3</v>
      </c>
      <c r="O71" s="290"/>
      <c r="P71" s="100">
        <v>1.4513594008711151E-3</v>
      </c>
      <c r="Q71" s="100">
        <v>1.0744994152368736E-3</v>
      </c>
      <c r="R71" s="100">
        <v>1.0930684188030257E-3</v>
      </c>
      <c r="S71" s="100">
        <v>1.0759996714304917E-3</v>
      </c>
      <c r="T71" s="100">
        <v>1.1724372667597887E-3</v>
      </c>
      <c r="U71" s="290"/>
      <c r="V71" s="100">
        <v>1.1349568256695079E-3</v>
      </c>
      <c r="W71" s="100">
        <v>1.1358157686433118E-3</v>
      </c>
      <c r="X71" s="100">
        <v>1.138541669353057E-3</v>
      </c>
      <c r="Y71" s="100">
        <v>1.1106757592344656E-3</v>
      </c>
      <c r="Z71" s="100">
        <v>1.1298661523542249E-3</v>
      </c>
      <c r="AA71" s="101"/>
      <c r="AB71" s="100">
        <v>4.0251226016138402E-3</v>
      </c>
      <c r="AC71" s="100">
        <v>3.5273239408304051E-3</v>
      </c>
      <c r="AD71" s="100">
        <v>3.3301568618673435E-3</v>
      </c>
      <c r="AE71" s="100">
        <v>2.9992638786454744E-3</v>
      </c>
      <c r="AF71" s="100">
        <v>3.4502821527040593E-3</v>
      </c>
      <c r="AG71" s="290"/>
      <c r="AH71" s="100">
        <v>2.2047771367770847E-3</v>
      </c>
      <c r="AI71" s="100">
        <v>1.9881545067158605E-3</v>
      </c>
      <c r="AJ71" s="100">
        <v>1.9457478327234916E-3</v>
      </c>
      <c r="AK71" s="100">
        <v>2.2397668599369214E-3</v>
      </c>
      <c r="AL71" s="100">
        <v>2.0947295140191428E-3</v>
      </c>
      <c r="AM71" s="290"/>
      <c r="AN71" s="100">
        <v>1.4925621365407928E-3</v>
      </c>
      <c r="AO71" s="100">
        <v>1.1039721575137071E-3</v>
      </c>
      <c r="AP71" s="100">
        <v>1.1286865305891853E-3</v>
      </c>
      <c r="AQ71" s="100">
        <v>1.1119019178685182E-3</v>
      </c>
      <c r="AR71" s="100">
        <v>1.2081280041556283E-3</v>
      </c>
      <c r="AS71" s="290"/>
      <c r="AT71" s="100">
        <v>1.1737381738146102E-3</v>
      </c>
      <c r="AU71" s="100">
        <v>1.1793969830420235E-3</v>
      </c>
      <c r="AV71" s="100">
        <v>1.1880053654738053E-3</v>
      </c>
      <c r="AW71" s="100">
        <v>1.1552207217874371E-3</v>
      </c>
      <c r="AX71" s="100">
        <v>1.1739944047821709E-3</v>
      </c>
    </row>
    <row r="72" spans="2:50">
      <c r="B72" s="108" t="s">
        <v>133</v>
      </c>
      <c r="C72" s="290"/>
      <c r="D72" s="293">
        <v>7.4681930409749135E-4</v>
      </c>
      <c r="E72" s="100">
        <v>1.2142969467150186E-3</v>
      </c>
      <c r="F72" s="205">
        <v>9.273322955581563E-4</v>
      </c>
      <c r="G72" s="100">
        <v>1.1354579016452948E-3</v>
      </c>
      <c r="H72" s="100">
        <v>1.0129294574578614E-3</v>
      </c>
      <c r="I72" s="290"/>
      <c r="J72" s="100">
        <v>1.4899860435824274E-3</v>
      </c>
      <c r="K72" s="100">
        <v>1.0098108675933189E-3</v>
      </c>
      <c r="L72" s="100">
        <v>1.0135177578906788E-3</v>
      </c>
      <c r="M72" s="100">
        <v>1.3102780901203407E-3</v>
      </c>
      <c r="N72" s="100">
        <v>1.2038622457097711E-3</v>
      </c>
      <c r="O72" s="290"/>
      <c r="P72" s="100">
        <v>1.1931384884701207E-3</v>
      </c>
      <c r="Q72" s="100">
        <v>1.4304433775220054E-3</v>
      </c>
      <c r="R72" s="100">
        <v>1.8151599773441151E-3</v>
      </c>
      <c r="S72" s="100">
        <v>7.1012355311768187E-4</v>
      </c>
      <c r="T72" s="100">
        <v>1.2834190297498398E-3</v>
      </c>
      <c r="U72" s="290"/>
      <c r="V72" s="100">
        <v>3.417877760815511E-4</v>
      </c>
      <c r="W72" s="100">
        <v>3.1735473926107819E-4</v>
      </c>
      <c r="X72" s="100">
        <v>1.5301481427876804E-4</v>
      </c>
      <c r="Y72" s="100">
        <v>3.2230433299638929E-4</v>
      </c>
      <c r="Z72" s="100">
        <v>2.8301085074082966E-4</v>
      </c>
      <c r="AA72" s="53"/>
      <c r="AB72" s="100">
        <v>8.0052149901624424E-4</v>
      </c>
      <c r="AC72" s="100">
        <v>1.3059728978234532E-3</v>
      </c>
      <c r="AD72" s="100">
        <v>1.008868656649539E-3</v>
      </c>
      <c r="AE72" s="100">
        <v>1.2336995956769394E-3</v>
      </c>
      <c r="AF72" s="100">
        <v>1.0947589021257764E-3</v>
      </c>
      <c r="AG72" s="290"/>
      <c r="AH72" s="100">
        <v>1.6012888240333693E-3</v>
      </c>
      <c r="AI72" s="100">
        <v>1.0719550610072807E-3</v>
      </c>
      <c r="AJ72" s="100">
        <v>1.06190922850991E-3</v>
      </c>
      <c r="AK72" s="100">
        <v>1.3529039596324075E-3</v>
      </c>
      <c r="AL72" s="100">
        <v>1.2683437559258188E-3</v>
      </c>
      <c r="AM72" s="290"/>
      <c r="AN72" s="100">
        <v>1.2270105739978312E-3</v>
      </c>
      <c r="AO72" s="100">
        <v>1.469679405396451E-3</v>
      </c>
      <c r="AP72" s="100">
        <v>1.8743077579136099E-3</v>
      </c>
      <c r="AQ72" s="100">
        <v>7.3381782690085464E-4</v>
      </c>
      <c r="AR72" s="100">
        <v>1.3224882173799952E-3</v>
      </c>
      <c r="AS72" s="290"/>
      <c r="AT72" s="100">
        <v>3.5346662626877282E-4</v>
      </c>
      <c r="AU72" s="100">
        <v>3.2953163036790315E-4</v>
      </c>
      <c r="AV72" s="100">
        <v>1.5966250972917559E-4</v>
      </c>
      <c r="AW72" s="100">
        <v>3.3523072877356927E-4</v>
      </c>
      <c r="AX72" s="100">
        <v>2.9406417261910442E-4</v>
      </c>
    </row>
    <row r="73" spans="2:50">
      <c r="B73" s="108"/>
      <c r="C73" s="290"/>
      <c r="D73" s="294"/>
      <c r="E73" s="129"/>
      <c r="F73" s="206"/>
      <c r="G73" s="129"/>
      <c r="H73" s="129"/>
      <c r="I73" s="290"/>
      <c r="J73" s="129"/>
      <c r="K73" s="129"/>
      <c r="L73" s="129"/>
      <c r="M73" s="129"/>
      <c r="N73" s="129"/>
      <c r="O73" s="290"/>
      <c r="P73" s="129"/>
      <c r="Q73" s="129"/>
      <c r="R73" s="129"/>
      <c r="S73" s="129"/>
      <c r="T73" s="129"/>
      <c r="U73" s="290"/>
      <c r="V73" s="129"/>
      <c r="W73" s="129"/>
      <c r="X73" s="129"/>
      <c r="Y73" s="129"/>
      <c r="Z73" s="129"/>
      <c r="AA73" s="53"/>
      <c r="AB73" s="129"/>
      <c r="AC73" s="129"/>
      <c r="AD73" s="129"/>
      <c r="AE73" s="129"/>
      <c r="AF73" s="129"/>
      <c r="AG73" s="290"/>
      <c r="AH73" s="129"/>
      <c r="AI73" s="129"/>
      <c r="AJ73" s="129"/>
      <c r="AK73" s="129"/>
      <c r="AL73" s="129"/>
      <c r="AM73" s="290"/>
      <c r="AN73" s="129"/>
      <c r="AO73" s="129"/>
      <c r="AP73" s="129"/>
      <c r="AQ73" s="129"/>
      <c r="AR73" s="129"/>
      <c r="AS73" s="290"/>
      <c r="AT73" s="129"/>
      <c r="AU73" s="129"/>
      <c r="AV73" s="129"/>
      <c r="AW73" s="129"/>
      <c r="AX73" s="129"/>
    </row>
    <row r="74" spans="2:50">
      <c r="B74" s="122"/>
      <c r="C74" s="290"/>
      <c r="D74" s="123">
        <f>SUM(D66:D72)</f>
        <v>1.0000000000000002</v>
      </c>
      <c r="E74" s="54">
        <f>SUM(E66:E72)</f>
        <v>1</v>
      </c>
      <c r="F74" s="54">
        <f>SUM(F66:F72)</f>
        <v>0.99999999999999933</v>
      </c>
      <c r="G74" s="54">
        <f>SUM(G66:G72)</f>
        <v>1</v>
      </c>
      <c r="H74" s="54">
        <f>SUM(H66:H72)</f>
        <v>0.99999999999999989</v>
      </c>
      <c r="I74" s="290"/>
      <c r="J74" s="54">
        <f>SUM(J66:J72)</f>
        <v>0.99999999999999956</v>
      </c>
      <c r="K74" s="54">
        <f>SUM(K66:K72)</f>
        <v>1.0000000000000002</v>
      </c>
      <c r="L74" s="54">
        <f>SUM(L66:L72)</f>
        <v>1.0000000000000002</v>
      </c>
      <c r="M74" s="54">
        <f>SUM(M66:M72)</f>
        <v>1.0000000000000002</v>
      </c>
      <c r="N74" s="54">
        <f>SUM(N66:N72)</f>
        <v>0.99999999999999889</v>
      </c>
      <c r="O74" s="290"/>
      <c r="P74" s="54">
        <f t="shared" ref="P74" si="77">SUM(P66:P72)</f>
        <v>0.99999999999999989</v>
      </c>
      <c r="Q74" s="54">
        <f>SUM(Q66:Q72)</f>
        <v>1</v>
      </c>
      <c r="R74" s="54">
        <f t="shared" ref="R74" si="78">SUM(R66:R72)</f>
        <v>0.99999999999999989</v>
      </c>
      <c r="S74" s="54">
        <f>SUM(S66:S72)</f>
        <v>0.99999999999999967</v>
      </c>
      <c r="T74" s="54">
        <f t="shared" ref="T74" si="79">SUM(T66:T72)</f>
        <v>0.99999999999999933</v>
      </c>
      <c r="U74" s="290"/>
      <c r="V74" s="54">
        <f t="shared" ref="V74:Z74" si="80">SUM(V66:V72)</f>
        <v>0.99999999999999933</v>
      </c>
      <c r="W74" s="54">
        <f t="shared" si="80"/>
        <v>1.0000000000000007</v>
      </c>
      <c r="X74" s="54">
        <f t="shared" si="80"/>
        <v>0.99999999999999944</v>
      </c>
      <c r="Y74" s="54">
        <f t="shared" si="80"/>
        <v>1</v>
      </c>
      <c r="Z74" s="54">
        <f t="shared" si="80"/>
        <v>0.99999999999999978</v>
      </c>
      <c r="AA74" s="34"/>
      <c r="AB74" s="54">
        <f>SUM(AB66:AB72)</f>
        <v>1</v>
      </c>
      <c r="AC74" s="54">
        <f>SUM(AC66:AC72)</f>
        <v>0.99999999999999978</v>
      </c>
      <c r="AD74" s="54">
        <f>SUM(AD66:AD72)</f>
        <v>0.99999999999999922</v>
      </c>
      <c r="AE74" s="54">
        <f>SUM(AE66:AE72)</f>
        <v>1</v>
      </c>
      <c r="AF74" s="54">
        <f>SUM(AF66:AF72)</f>
        <v>0.99999999999999967</v>
      </c>
      <c r="AG74" s="290"/>
      <c r="AH74" s="54">
        <f>SUM(AH66:AH72)</f>
        <v>0.99999999999999978</v>
      </c>
      <c r="AI74" s="54">
        <f>SUM(AI66:AI72)</f>
        <v>1.0000000000000002</v>
      </c>
      <c r="AJ74" s="54">
        <f>SUM(AJ66:AJ72)</f>
        <v>1</v>
      </c>
      <c r="AK74" s="54">
        <f>SUM(AK66:AK72)</f>
        <v>0.99999999999999989</v>
      </c>
      <c r="AL74" s="54">
        <f>SUM(AL66:AL72)</f>
        <v>0.99999999999999867</v>
      </c>
      <c r="AM74" s="290"/>
      <c r="AN74" s="54">
        <f t="shared" ref="AN74" si="81">SUM(AN66:AN72)</f>
        <v>1</v>
      </c>
      <c r="AO74" s="54">
        <f>SUM(AO66:AO72)</f>
        <v>1.0000000000000002</v>
      </c>
      <c r="AP74" s="54">
        <f>SUM(AP66:AP72)</f>
        <v>0.99999999999999978</v>
      </c>
      <c r="AQ74" s="54">
        <f>SUM(AQ66:AQ72)</f>
        <v>1.0000000000000002</v>
      </c>
      <c r="AR74" s="54">
        <f t="shared" ref="AR74" si="82">SUM(AR66:AR72)</f>
        <v>0.99999999999999944</v>
      </c>
      <c r="AS74" s="290"/>
      <c r="AT74" s="54">
        <f t="shared" ref="AT74:AX74" si="83">SUM(AT66:AT72)</f>
        <v>0.99999999999999933</v>
      </c>
      <c r="AU74" s="54">
        <f t="shared" si="83"/>
        <v>1.0000000000000007</v>
      </c>
      <c r="AV74" s="54">
        <f t="shared" si="83"/>
        <v>0.99999999999999944</v>
      </c>
      <c r="AW74" s="54">
        <f t="shared" si="83"/>
        <v>1</v>
      </c>
      <c r="AX74" s="54">
        <f t="shared" si="83"/>
        <v>0.99999999999999944</v>
      </c>
    </row>
    <row r="76" spans="2:50" ht="12.75" hidden="1" customHeight="1">
      <c r="B76" s="67"/>
    </row>
    <row r="77" spans="2:50" ht="12.75" hidden="1" customHeight="1"/>
    <row r="78" spans="2:50">
      <c r="B78" s="322" t="s">
        <v>53</v>
      </c>
      <c r="C78" s="299"/>
      <c r="D78" s="321" t="str">
        <f>D20</f>
        <v>FY 2021-22</v>
      </c>
      <c r="E78" s="321" t="str">
        <f>E20</f>
        <v>FY 2021-22</v>
      </c>
      <c r="F78" s="321" t="str">
        <f>F20</f>
        <v>FY 2021-22</v>
      </c>
      <c r="G78" s="321"/>
      <c r="H78" s="321" t="str">
        <f>H20</f>
        <v>FY 2021-22</v>
      </c>
      <c r="I78" s="299"/>
      <c r="J78" s="324" t="s">
        <v>197</v>
      </c>
      <c r="K78" s="324"/>
      <c r="L78" s="324"/>
      <c r="M78" s="324"/>
      <c r="N78" s="324"/>
      <c r="O78" s="299"/>
      <c r="P78" s="321" t="s">
        <v>220</v>
      </c>
      <c r="Q78" s="321"/>
      <c r="R78" s="321"/>
      <c r="S78" s="321"/>
      <c r="T78" s="321"/>
      <c r="U78" s="299"/>
      <c r="V78" s="321" t="str">
        <f>V63</f>
        <v>FY 2024-25</v>
      </c>
      <c r="W78" s="321"/>
      <c r="X78" s="321"/>
      <c r="Y78" s="321"/>
      <c r="Z78" s="321"/>
      <c r="AA78" s="105"/>
      <c r="AB78" s="321" t="str">
        <f>AB20</f>
        <v>FY 2021-22</v>
      </c>
      <c r="AC78" s="321" t="str">
        <f>AC20</f>
        <v>FY 2021-22</v>
      </c>
      <c r="AD78" s="321"/>
      <c r="AE78" s="321"/>
      <c r="AF78" s="321" t="str">
        <f>AF20</f>
        <v>FY 2021-22</v>
      </c>
      <c r="AG78" s="299"/>
      <c r="AH78" s="324" t="s">
        <v>197</v>
      </c>
      <c r="AI78" s="324"/>
      <c r="AJ78" s="324"/>
      <c r="AK78" s="324"/>
      <c r="AL78" s="324"/>
      <c r="AM78" s="299"/>
      <c r="AN78" s="321" t="s">
        <v>220</v>
      </c>
      <c r="AO78" s="321"/>
      <c r="AP78" s="321"/>
      <c r="AQ78" s="321"/>
      <c r="AR78" s="321"/>
      <c r="AS78" s="299"/>
      <c r="AT78" s="321" t="str">
        <f>AT63</f>
        <v>FY 2024-25</v>
      </c>
      <c r="AU78" s="321"/>
      <c r="AV78" s="321"/>
      <c r="AW78" s="321"/>
      <c r="AX78" s="321"/>
    </row>
    <row r="79" spans="2:50">
      <c r="B79" s="323"/>
      <c r="C79" s="300"/>
      <c r="D79" s="291" t="str">
        <f>D64</f>
        <v>QE Jun-21</v>
      </c>
      <c r="E79" s="69" t="str">
        <f>E64</f>
        <v>QE Sep-21</v>
      </c>
      <c r="F79" s="69" t="str">
        <f>F64</f>
        <v>QE Dec-21</v>
      </c>
      <c r="G79" s="69" t="str">
        <f>G64</f>
        <v>QE Mar-22</v>
      </c>
      <c r="H79" s="69" t="str">
        <f>H64</f>
        <v>FY 2021-22</v>
      </c>
      <c r="I79" s="300"/>
      <c r="J79" s="69" t="str">
        <f>J64</f>
        <v>QE Jun-22</v>
      </c>
      <c r="K79" s="69" t="str">
        <f>K64</f>
        <v>QE Sep-22</v>
      </c>
      <c r="L79" s="69" t="str">
        <f>L64</f>
        <v>QE Dec-22</v>
      </c>
      <c r="M79" s="69" t="str">
        <f>M64</f>
        <v>QE Mar-23</v>
      </c>
      <c r="N79" s="69" t="str">
        <f>N64</f>
        <v>FY 2022-23</v>
      </c>
      <c r="O79" s="300"/>
      <c r="P79" s="69" t="str">
        <f>P64</f>
        <v>QE Jun-23</v>
      </c>
      <c r="Q79" s="69" t="str">
        <f>Q64</f>
        <v>QE Sep-23</v>
      </c>
      <c r="R79" s="69" t="str">
        <f>R64</f>
        <v>QE Dec-23</v>
      </c>
      <c r="S79" s="69" t="str">
        <f>S64</f>
        <v>QE Mar-24</v>
      </c>
      <c r="T79" s="69" t="str">
        <f>T64</f>
        <v>FY 2023-24</v>
      </c>
      <c r="U79" s="300"/>
      <c r="V79" s="69" t="str">
        <f>V64</f>
        <v>QE Jun-24</v>
      </c>
      <c r="W79" s="69" t="str">
        <f>W64</f>
        <v>QE Sep-24</v>
      </c>
      <c r="X79" s="69" t="str">
        <f>X64</f>
        <v>QE Dec-24</v>
      </c>
      <c r="Y79" s="69" t="str">
        <f>Y64</f>
        <v>QE Mar-25</v>
      </c>
      <c r="Z79" s="69" t="str">
        <f>Z64</f>
        <v>FY 2024-25</v>
      </c>
      <c r="AA79" s="49"/>
      <c r="AB79" s="69" t="str">
        <f>AB64</f>
        <v>QE Jun-21</v>
      </c>
      <c r="AC79" s="69" t="str">
        <f>AC64</f>
        <v>QE Sep-21</v>
      </c>
      <c r="AD79" s="69" t="str">
        <f>AD64</f>
        <v>QE Dec-21</v>
      </c>
      <c r="AE79" s="69" t="str">
        <f>AE64</f>
        <v>QE Mar-22</v>
      </c>
      <c r="AF79" s="69" t="str">
        <f>AF64</f>
        <v>FY 2021-22</v>
      </c>
      <c r="AG79" s="300"/>
      <c r="AH79" s="69" t="str">
        <f>AH64</f>
        <v>QE Jun-22</v>
      </c>
      <c r="AI79" s="69" t="str">
        <f>AI64</f>
        <v>QE Sep-22</v>
      </c>
      <c r="AJ79" s="69" t="str">
        <f>AJ64</f>
        <v>QE Dec-22</v>
      </c>
      <c r="AK79" s="69" t="str">
        <f>AK64</f>
        <v>QE Mar-23</v>
      </c>
      <c r="AL79" s="69" t="str">
        <f>AL64</f>
        <v>FY 2022-23</v>
      </c>
      <c r="AM79" s="300"/>
      <c r="AN79" s="69" t="str">
        <f>AN64</f>
        <v>QE Jun-23</v>
      </c>
      <c r="AO79" s="69" t="str">
        <f>AO64</f>
        <v>QE Sep-23</v>
      </c>
      <c r="AP79" s="69" t="str">
        <f>AP64</f>
        <v>QE Dec-23</v>
      </c>
      <c r="AQ79" s="69" t="str">
        <f>AQ64</f>
        <v>QE Mar-24</v>
      </c>
      <c r="AR79" s="69" t="str">
        <f>AR64</f>
        <v>FY 2023-24</v>
      </c>
      <c r="AS79" s="300"/>
      <c r="AT79" s="69" t="str">
        <f>AT64</f>
        <v>QE Jun-24</v>
      </c>
      <c r="AU79" s="69" t="str">
        <f>AU64</f>
        <v>QE Sep-24</v>
      </c>
      <c r="AV79" s="69" t="str">
        <f>AV64</f>
        <v>QE Dec-24</v>
      </c>
      <c r="AW79" s="69" t="str">
        <f>AW64</f>
        <v>QE Mar-25</v>
      </c>
      <c r="AX79" s="69" t="str">
        <f>AX64</f>
        <v>FY 2024-25</v>
      </c>
    </row>
    <row r="80" spans="2:50">
      <c r="B80" s="12"/>
      <c r="C80" s="301"/>
      <c r="D80" s="292"/>
      <c r="E80" s="70"/>
      <c r="F80" s="70"/>
      <c r="G80" s="70"/>
      <c r="H80" s="70"/>
      <c r="I80" s="301"/>
      <c r="J80" s="70"/>
      <c r="K80" s="70"/>
      <c r="L80" s="70"/>
      <c r="M80" s="70"/>
      <c r="N80" s="70"/>
      <c r="O80" s="301"/>
      <c r="P80" s="70"/>
      <c r="Q80" s="70"/>
      <c r="R80" s="70"/>
      <c r="S80" s="70"/>
      <c r="T80" s="70"/>
      <c r="U80" s="301"/>
      <c r="V80" s="70"/>
      <c r="W80" s="70"/>
      <c r="X80" s="70"/>
      <c r="Y80" s="70"/>
      <c r="Z80" s="70"/>
      <c r="AA80" s="71"/>
      <c r="AB80" s="70"/>
      <c r="AC80" s="70"/>
      <c r="AD80" s="70"/>
      <c r="AE80" s="70"/>
      <c r="AF80" s="70"/>
      <c r="AG80" s="301"/>
      <c r="AH80" s="70"/>
      <c r="AI80" s="70"/>
      <c r="AJ80" s="70"/>
      <c r="AK80" s="70"/>
      <c r="AL80" s="70"/>
      <c r="AM80" s="301"/>
      <c r="AN80" s="70"/>
      <c r="AO80" s="70"/>
      <c r="AP80" s="70"/>
      <c r="AQ80" s="70"/>
      <c r="AR80" s="70"/>
      <c r="AS80" s="301"/>
      <c r="AT80" s="70"/>
      <c r="AU80" s="70"/>
      <c r="AV80" s="70"/>
      <c r="AW80" s="70"/>
      <c r="AX80" s="70"/>
    </row>
    <row r="81" spans="2:50">
      <c r="B81" s="27" t="s">
        <v>41</v>
      </c>
      <c r="C81" s="290"/>
      <c r="D81" s="293">
        <v>7.5642272675093686E-2</v>
      </c>
      <c r="E81" s="100">
        <v>7.1102087783661033E-2</v>
      </c>
      <c r="F81" s="205">
        <v>7.9551352451145238E-2</v>
      </c>
      <c r="G81" s="100">
        <v>7.1871160004814555E-2</v>
      </c>
      <c r="H81" s="100">
        <v>7.2645036567831389E-2</v>
      </c>
      <c r="I81" s="290"/>
      <c r="J81" s="100">
        <v>7.2910132274388084E-2</v>
      </c>
      <c r="K81" s="100">
        <v>7.1131830572319019E-2</v>
      </c>
      <c r="L81" s="100">
        <v>7.0501329225091808E-2</v>
      </c>
      <c r="M81" s="100">
        <v>4.5744066937958731E-2</v>
      </c>
      <c r="N81" s="100">
        <v>6.4596401131485306E-2</v>
      </c>
      <c r="O81" s="290"/>
      <c r="P81" s="100">
        <v>4.5314878691463979E-2</v>
      </c>
      <c r="Q81" s="100">
        <v>4.5913805246849453E-2</v>
      </c>
      <c r="R81" s="100">
        <v>5.4408314755172098E-2</v>
      </c>
      <c r="S81" s="100">
        <v>5.5578476822256917E-2</v>
      </c>
      <c r="T81" s="100">
        <v>4.9476419086318217E-2</v>
      </c>
      <c r="U81" s="290"/>
      <c r="V81" s="100">
        <v>5.8182689419530115E-2</v>
      </c>
      <c r="W81" s="100">
        <v>6.7304742316158642E-2</v>
      </c>
      <c r="X81" s="100">
        <v>6.7750525527247654E-2</v>
      </c>
      <c r="Y81" s="100">
        <v>5.1446388250432538E-2</v>
      </c>
      <c r="Z81" s="100">
        <v>6.1120807709092326E-2</v>
      </c>
      <c r="AA81" s="101"/>
      <c r="AB81" s="100">
        <v>8.1081548345939308E-2</v>
      </c>
      <c r="AC81" s="100">
        <v>7.6470092324063002E-2</v>
      </c>
      <c r="AD81" s="100">
        <v>7.8627954966222838E-2</v>
      </c>
      <c r="AE81" s="100">
        <v>7.8089571539518107E-2</v>
      </c>
      <c r="AF81" s="100">
        <v>7.8513661433546517E-2</v>
      </c>
      <c r="AG81" s="290"/>
      <c r="AH81" s="100">
        <v>7.8356559427271918E-2</v>
      </c>
      <c r="AI81" s="100">
        <v>7.5509313899974742E-2</v>
      </c>
      <c r="AJ81" s="100">
        <v>7.3867489290124225E-2</v>
      </c>
      <c r="AK81" s="100">
        <v>4.7232209526124586E-2</v>
      </c>
      <c r="AL81" s="100">
        <v>6.8056326479525475E-2</v>
      </c>
      <c r="AM81" s="290"/>
      <c r="AN81" s="100">
        <v>4.660132570624697E-2</v>
      </c>
      <c r="AO81" s="100">
        <v>4.7173187736779233E-2</v>
      </c>
      <c r="AP81" s="100">
        <v>5.6181233452401017E-2</v>
      </c>
      <c r="AQ81" s="100">
        <v>5.7432931079543052E-2</v>
      </c>
      <c r="AR81" s="100">
        <v>5.0982555005877013E-2</v>
      </c>
      <c r="AS81" s="290"/>
      <c r="AT81" s="100">
        <v>6.0170785427557688E-2</v>
      </c>
      <c r="AU81" s="100">
        <v>6.9887223107417754E-2</v>
      </c>
      <c r="AV81" s="100">
        <v>7.0693932428292389E-2</v>
      </c>
      <c r="AW81" s="100">
        <v>5.3509706387204245E-2</v>
      </c>
      <c r="AX81" s="100">
        <v>6.3507952793106823E-2</v>
      </c>
    </row>
    <row r="82" spans="2:50">
      <c r="B82" s="27" t="s">
        <v>18</v>
      </c>
      <c r="C82" s="290"/>
      <c r="D82" s="293">
        <v>0.27947695947055184</v>
      </c>
      <c r="E82" s="100">
        <v>0.2991382368349374</v>
      </c>
      <c r="F82" s="205">
        <v>0.30695466609005106</v>
      </c>
      <c r="G82" s="100">
        <v>0.26875812140165706</v>
      </c>
      <c r="H82" s="100">
        <v>0.27108978669004558</v>
      </c>
      <c r="I82" s="290"/>
      <c r="J82" s="100">
        <v>0.2627774044725617</v>
      </c>
      <c r="K82" s="100">
        <v>0.24812938625256972</v>
      </c>
      <c r="L82" s="100">
        <v>0.24052350763771135</v>
      </c>
      <c r="M82" s="100">
        <v>0.21827183752166673</v>
      </c>
      <c r="N82" s="100">
        <v>0.23750695326314361</v>
      </c>
      <c r="O82" s="290"/>
      <c r="P82" s="100">
        <v>0.21274885311716088</v>
      </c>
      <c r="Q82" s="100">
        <v>0.20863102862745603</v>
      </c>
      <c r="R82" s="100">
        <v>0.21131675509701248</v>
      </c>
      <c r="S82" s="100">
        <v>0.20449883797056187</v>
      </c>
      <c r="T82" s="100">
        <v>0.2092574355165136</v>
      </c>
      <c r="U82" s="290"/>
      <c r="V82" s="100">
        <v>0.21591880508038136</v>
      </c>
      <c r="W82" s="100">
        <v>0.21192416280853588</v>
      </c>
      <c r="X82" s="100">
        <v>0.21479045381028611</v>
      </c>
      <c r="Y82" s="100">
        <v>0.20030329877940237</v>
      </c>
      <c r="Z82" s="100">
        <v>0.20585273711595087</v>
      </c>
      <c r="AA82" s="101"/>
      <c r="AB82" s="100">
        <v>0.26391761173900102</v>
      </c>
      <c r="AC82" s="100">
        <v>0.28192786681845783</v>
      </c>
      <c r="AD82" s="100">
        <v>0.28291525918677468</v>
      </c>
      <c r="AE82" s="100">
        <v>0.27581523202141772</v>
      </c>
      <c r="AF82" s="100">
        <v>0.27639793828544779</v>
      </c>
      <c r="AG82" s="290"/>
      <c r="AH82" s="100">
        <v>0.2666072286091633</v>
      </c>
      <c r="AI82" s="100">
        <v>0.26174991292613597</v>
      </c>
      <c r="AJ82" s="100">
        <v>0.25200755531469365</v>
      </c>
      <c r="AK82" s="100">
        <v>0.22537264072864338</v>
      </c>
      <c r="AL82" s="100">
        <v>0.25022834816343015</v>
      </c>
      <c r="AM82" s="290"/>
      <c r="AN82" s="100">
        <v>0.21878859403436715</v>
      </c>
      <c r="AO82" s="100">
        <v>0.21435362693741614</v>
      </c>
      <c r="AP82" s="100">
        <v>0.21820260384706266</v>
      </c>
      <c r="AQ82" s="100">
        <v>0.21132223008865436</v>
      </c>
      <c r="AR82" s="100">
        <v>0.21562754365866357</v>
      </c>
      <c r="AS82" s="290"/>
      <c r="AT82" s="100">
        <v>0.22329672656735719</v>
      </c>
      <c r="AU82" s="100">
        <v>0.21958763784375149</v>
      </c>
      <c r="AV82" s="100">
        <v>0.21983458921313834</v>
      </c>
      <c r="AW82" s="100">
        <v>0.20813354363214071</v>
      </c>
      <c r="AX82" s="100">
        <v>0.21389255805182777</v>
      </c>
    </row>
    <row r="83" spans="2:50">
      <c r="B83" s="27" t="s">
        <v>19</v>
      </c>
      <c r="C83" s="290"/>
      <c r="D83" s="293">
        <v>0.42408846175834508</v>
      </c>
      <c r="E83" s="100">
        <v>0.43566958039515347</v>
      </c>
      <c r="F83" s="205">
        <v>0.44731815734203656</v>
      </c>
      <c r="G83" s="100">
        <v>0.4098812063021493</v>
      </c>
      <c r="H83" s="100">
        <v>0.41140348556780015</v>
      </c>
      <c r="I83" s="290"/>
      <c r="J83" s="100">
        <v>0.40958229461753909</v>
      </c>
      <c r="K83" s="100">
        <v>0.3949178040377353</v>
      </c>
      <c r="L83" s="100">
        <v>0.37186476104242189</v>
      </c>
      <c r="M83" s="100">
        <v>0.33917714625468331</v>
      </c>
      <c r="N83" s="100">
        <v>0.37449327689949957</v>
      </c>
      <c r="O83" s="290"/>
      <c r="P83" s="100">
        <v>0.3309050881039266</v>
      </c>
      <c r="Q83" s="100">
        <v>0.31858494588379166</v>
      </c>
      <c r="R83" s="100">
        <v>0.31815104608709527</v>
      </c>
      <c r="S83" s="100">
        <v>0.31747655769797645</v>
      </c>
      <c r="T83" s="100">
        <v>0.31888970375417408</v>
      </c>
      <c r="U83" s="290"/>
      <c r="V83" s="100">
        <v>0.32059958723189441</v>
      </c>
      <c r="W83" s="100">
        <v>0.30333755243696964</v>
      </c>
      <c r="X83" s="100">
        <v>0.31538242001049516</v>
      </c>
      <c r="Y83" s="100">
        <v>0.31154089402898716</v>
      </c>
      <c r="Z83" s="100">
        <v>0.29737147744130371</v>
      </c>
      <c r="AA83" s="101"/>
      <c r="AB83" s="100">
        <v>0.41111994316163097</v>
      </c>
      <c r="AC83" s="100">
        <v>0.41887986008878786</v>
      </c>
      <c r="AD83" s="100">
        <v>0.42000867260298214</v>
      </c>
      <c r="AE83" s="100">
        <v>0.41069945732699947</v>
      </c>
      <c r="AF83" s="100">
        <v>0.41353774290167788</v>
      </c>
      <c r="AG83" s="290"/>
      <c r="AH83" s="100">
        <v>0.40884554447420124</v>
      </c>
      <c r="AI83" s="100">
        <v>0.39779103343398581</v>
      </c>
      <c r="AJ83" s="100">
        <v>0.38372799309296179</v>
      </c>
      <c r="AK83" s="100">
        <v>0.34895581245844615</v>
      </c>
      <c r="AL83" s="100">
        <v>0.38382763674009779</v>
      </c>
      <c r="AM83" s="290"/>
      <c r="AN83" s="100">
        <v>0.33984226258166034</v>
      </c>
      <c r="AO83" s="100">
        <v>0.32489282741357373</v>
      </c>
      <c r="AP83" s="100">
        <v>0.32336397708434783</v>
      </c>
      <c r="AQ83" s="100">
        <v>0.31940043975734334</v>
      </c>
      <c r="AR83" s="100">
        <v>0.32452858530509837</v>
      </c>
      <c r="AS83" s="290"/>
      <c r="AT83" s="100">
        <v>0.32330132990853788</v>
      </c>
      <c r="AU83" s="100">
        <v>0.30131822850227241</v>
      </c>
      <c r="AV83" s="100">
        <v>0.31202226525391175</v>
      </c>
      <c r="AW83" s="100">
        <v>0.30919407108215308</v>
      </c>
      <c r="AX83" s="100">
        <v>0.2947752110553859</v>
      </c>
    </row>
    <row r="84" spans="2:50">
      <c r="B84" s="27" t="s">
        <v>20</v>
      </c>
      <c r="C84" s="290"/>
      <c r="D84" s="293">
        <v>0.58937782868270017</v>
      </c>
      <c r="E84" s="100">
        <v>0.58310748562357007</v>
      </c>
      <c r="F84" s="205">
        <v>0.58521726061037171</v>
      </c>
      <c r="G84" s="100">
        <v>0.55864833228991595</v>
      </c>
      <c r="H84" s="100">
        <v>0.55257420475015229</v>
      </c>
      <c r="I84" s="290"/>
      <c r="J84" s="100">
        <v>0.55034042515542103</v>
      </c>
      <c r="K84" s="100">
        <v>0.52988464535624125</v>
      </c>
      <c r="L84" s="100">
        <v>0.50539089982766272</v>
      </c>
      <c r="M84" s="100">
        <v>0.47354124679023463</v>
      </c>
      <c r="N84" s="100">
        <v>0.51070973588893076</v>
      </c>
      <c r="O84" s="290"/>
      <c r="P84" s="100">
        <v>0.46627333056086567</v>
      </c>
      <c r="Q84" s="100">
        <v>0.45540924221690349</v>
      </c>
      <c r="R84" s="100">
        <v>0.45294473442784589</v>
      </c>
      <c r="S84" s="100">
        <v>0.44047980882131688</v>
      </c>
      <c r="T84" s="100">
        <v>0.45272444733379852</v>
      </c>
      <c r="U84" s="290"/>
      <c r="V84" s="100">
        <v>0.44300421566381404</v>
      </c>
      <c r="W84" s="100">
        <v>0.42191910685008399</v>
      </c>
      <c r="X84" s="100">
        <v>0.43264772960487158</v>
      </c>
      <c r="Y84" s="100">
        <v>0.43248304880372662</v>
      </c>
      <c r="Z84" s="100">
        <v>0.41736556572673011</v>
      </c>
      <c r="AA84" s="101"/>
      <c r="AB84" s="100">
        <v>0.56129408183838714</v>
      </c>
      <c r="AC84" s="100">
        <v>0.55379445784217007</v>
      </c>
      <c r="AD84" s="100">
        <v>0.54789216558736553</v>
      </c>
      <c r="AE84" s="100">
        <v>0.54607737981141879</v>
      </c>
      <c r="AF84" s="100">
        <v>0.54334766551024505</v>
      </c>
      <c r="AG84" s="290"/>
      <c r="AH84" s="100">
        <v>0.54389568669835786</v>
      </c>
      <c r="AI84" s="100">
        <v>0.52609654641095183</v>
      </c>
      <c r="AJ84" s="100">
        <v>0.50841676572806416</v>
      </c>
      <c r="AK84" s="100">
        <v>0.47996419901887627</v>
      </c>
      <c r="AL84" s="100">
        <v>0.51131570739442067</v>
      </c>
      <c r="AM84" s="290"/>
      <c r="AN84" s="100">
        <v>0.4697101402999948</v>
      </c>
      <c r="AO84" s="100">
        <v>0.45746885717978975</v>
      </c>
      <c r="AP84" s="100">
        <v>0.45386586927144479</v>
      </c>
      <c r="AQ84" s="100">
        <v>0.44030151236265569</v>
      </c>
      <c r="AR84" s="100">
        <v>0.45484933629753127</v>
      </c>
      <c r="AS84" s="290"/>
      <c r="AT84" s="100">
        <v>0.44400210920100042</v>
      </c>
      <c r="AU84" s="100">
        <v>0.41999559447183676</v>
      </c>
      <c r="AV84" s="100">
        <v>0.43004469148539876</v>
      </c>
      <c r="AW84" s="100">
        <v>0.42936360461294987</v>
      </c>
      <c r="AX84" s="100">
        <v>0.41555519526749474</v>
      </c>
    </row>
    <row r="85" spans="2:50">
      <c r="B85" s="23"/>
      <c r="C85" s="290"/>
      <c r="D85" s="296"/>
      <c r="E85" s="72"/>
      <c r="F85" s="72"/>
      <c r="G85" s="72"/>
      <c r="H85" s="72"/>
      <c r="I85" s="290"/>
      <c r="J85" s="72"/>
      <c r="K85" s="72"/>
      <c r="L85" s="72"/>
      <c r="M85" s="72"/>
      <c r="N85" s="72"/>
      <c r="O85" s="290"/>
      <c r="P85" s="72"/>
      <c r="Q85" s="72"/>
      <c r="R85" s="72"/>
      <c r="S85" s="72"/>
      <c r="T85" s="72"/>
      <c r="U85" s="290"/>
      <c r="V85" s="72"/>
      <c r="W85" s="72"/>
      <c r="X85" s="72"/>
      <c r="Y85" s="72"/>
      <c r="Z85" s="72"/>
      <c r="AA85" s="34"/>
      <c r="AB85" s="72"/>
      <c r="AC85" s="72"/>
      <c r="AD85" s="72"/>
      <c r="AE85" s="72"/>
      <c r="AF85" s="72"/>
      <c r="AG85" s="290"/>
      <c r="AH85" s="72"/>
      <c r="AI85" s="72"/>
      <c r="AJ85" s="72"/>
      <c r="AK85" s="72"/>
      <c r="AL85" s="72"/>
      <c r="AM85" s="290"/>
      <c r="AN85" s="72"/>
      <c r="AO85" s="72"/>
      <c r="AP85" s="72"/>
      <c r="AQ85" s="72"/>
      <c r="AR85" s="72"/>
      <c r="AS85" s="290"/>
      <c r="AT85" s="72"/>
      <c r="AU85" s="72"/>
      <c r="AV85" s="72"/>
      <c r="AW85" s="72"/>
      <c r="AX85" s="72"/>
    </row>
    <row r="86" spans="2:50">
      <c r="B86" s="73"/>
      <c r="C86" s="290"/>
      <c r="D86" s="123"/>
      <c r="E86" s="54"/>
      <c r="F86" s="54"/>
      <c r="G86" s="54"/>
      <c r="H86" s="54"/>
      <c r="I86" s="290"/>
      <c r="J86" s="54"/>
      <c r="K86" s="54"/>
      <c r="L86" s="54"/>
      <c r="M86" s="54"/>
      <c r="N86" s="54"/>
      <c r="O86" s="290"/>
      <c r="P86" s="54"/>
      <c r="Q86" s="54"/>
      <c r="R86" s="54"/>
      <c r="S86" s="54"/>
      <c r="T86" s="54"/>
      <c r="U86" s="290"/>
      <c r="V86" s="54"/>
      <c r="W86" s="54"/>
      <c r="X86" s="54"/>
      <c r="Y86" s="54"/>
      <c r="Z86" s="54"/>
      <c r="AA86" s="34"/>
      <c r="AB86" s="54"/>
      <c r="AC86" s="54"/>
      <c r="AD86" s="54"/>
      <c r="AE86" s="54"/>
      <c r="AF86" s="54"/>
      <c r="AG86" s="290"/>
      <c r="AH86" s="54"/>
      <c r="AI86" s="54"/>
      <c r="AJ86" s="54"/>
      <c r="AK86" s="54"/>
      <c r="AL86" s="54"/>
      <c r="AM86" s="290"/>
      <c r="AN86" s="54"/>
      <c r="AO86" s="54"/>
      <c r="AP86" s="54"/>
      <c r="AQ86" s="54"/>
      <c r="AR86" s="54"/>
      <c r="AS86" s="290"/>
      <c r="AT86" s="54"/>
      <c r="AU86" s="54"/>
      <c r="AV86" s="54"/>
      <c r="AW86" s="54"/>
      <c r="AX86" s="54"/>
    </row>
    <row r="87" spans="2:50">
      <c r="B87" s="44"/>
      <c r="C87" s="53"/>
      <c r="D87" s="34"/>
      <c r="E87" s="34"/>
      <c r="F87" s="34"/>
      <c r="G87" s="34"/>
      <c r="H87" s="34"/>
      <c r="I87" s="53"/>
      <c r="J87" s="34"/>
      <c r="K87" s="34"/>
      <c r="L87" s="34"/>
      <c r="M87" s="34"/>
      <c r="N87" s="34"/>
      <c r="O87" s="53"/>
      <c r="P87" s="34"/>
      <c r="Q87" s="34"/>
      <c r="R87" s="34"/>
      <c r="S87" s="34"/>
      <c r="T87" s="34"/>
      <c r="U87" s="53"/>
      <c r="V87" s="34"/>
      <c r="W87" s="34"/>
      <c r="X87" s="34"/>
      <c r="Y87" s="34"/>
      <c r="Z87" s="34"/>
      <c r="AA87" s="34"/>
      <c r="AB87" s="34"/>
      <c r="AC87" s="34"/>
      <c r="AD87" s="34"/>
      <c r="AE87" s="34"/>
      <c r="AF87" s="34"/>
      <c r="AG87" s="53"/>
      <c r="AH87" s="34"/>
      <c r="AI87" s="34"/>
      <c r="AJ87" s="34"/>
      <c r="AK87" s="34"/>
      <c r="AL87" s="34"/>
      <c r="AM87" s="53"/>
      <c r="AN87" s="34"/>
      <c r="AO87" s="34"/>
      <c r="AP87" s="34"/>
      <c r="AQ87" s="34"/>
      <c r="AR87" s="34"/>
      <c r="AS87" s="53"/>
      <c r="AT87" s="34"/>
      <c r="AU87" s="34"/>
      <c r="AV87" s="34"/>
      <c r="AW87" s="34"/>
      <c r="AX87" s="34"/>
    </row>
    <row r="88" spans="2:50">
      <c r="B88" s="322" t="s">
        <v>122</v>
      </c>
      <c r="C88" s="299"/>
      <c r="D88" s="321" t="str">
        <f t="shared" ref="D88:F89" si="84">D78</f>
        <v>FY 2021-22</v>
      </c>
      <c r="E88" s="321" t="str">
        <f t="shared" si="84"/>
        <v>FY 2021-22</v>
      </c>
      <c r="F88" s="321" t="str">
        <f t="shared" si="84"/>
        <v>FY 2021-22</v>
      </c>
      <c r="G88" s="321"/>
      <c r="H88" s="321" t="str">
        <f>H78</f>
        <v>FY 2021-22</v>
      </c>
      <c r="I88" s="299"/>
      <c r="J88" s="321" t="s">
        <v>197</v>
      </c>
      <c r="K88" s="321"/>
      <c r="L88" s="321"/>
      <c r="M88" s="321"/>
      <c r="N88" s="321"/>
      <c r="O88" s="299"/>
      <c r="P88" s="321" t="s">
        <v>220</v>
      </c>
      <c r="Q88" s="321"/>
      <c r="R88" s="321"/>
      <c r="S88" s="321"/>
      <c r="T88" s="321"/>
      <c r="U88" s="299"/>
      <c r="V88" s="321" t="str">
        <f>V78</f>
        <v>FY 2024-25</v>
      </c>
      <c r="W88" s="321"/>
      <c r="X88" s="321"/>
      <c r="Y88" s="321"/>
      <c r="Z88" s="321"/>
      <c r="AA88" s="105"/>
      <c r="AB88" s="321" t="str">
        <f>AB20</f>
        <v>FY 2021-22</v>
      </c>
      <c r="AC88" s="321" t="str">
        <f>AC20</f>
        <v>FY 2021-22</v>
      </c>
      <c r="AD88" s="321"/>
      <c r="AE88" s="321"/>
      <c r="AF88" s="321" t="str">
        <f>AF20</f>
        <v>FY 2021-22</v>
      </c>
      <c r="AG88" s="299"/>
      <c r="AH88" s="321" t="s">
        <v>197</v>
      </c>
      <c r="AI88" s="321"/>
      <c r="AJ88" s="321"/>
      <c r="AK88" s="321"/>
      <c r="AL88" s="321"/>
      <c r="AM88" s="299"/>
      <c r="AN88" s="321" t="s">
        <v>220</v>
      </c>
      <c r="AO88" s="321"/>
      <c r="AP88" s="321"/>
      <c r="AQ88" s="321"/>
      <c r="AR88" s="321"/>
      <c r="AS88" s="299"/>
      <c r="AT88" s="321" t="str">
        <f>AT78</f>
        <v>FY 2024-25</v>
      </c>
      <c r="AU88" s="321"/>
      <c r="AV88" s="321"/>
      <c r="AW88" s="321"/>
      <c r="AX88" s="321"/>
    </row>
    <row r="89" spans="2:50">
      <c r="B89" s="323"/>
      <c r="C89" s="300"/>
      <c r="D89" s="291" t="str">
        <f t="shared" si="84"/>
        <v>QE Jun-21</v>
      </c>
      <c r="E89" s="69" t="str">
        <f t="shared" si="84"/>
        <v>QE Sep-21</v>
      </c>
      <c r="F89" s="69" t="str">
        <f t="shared" si="84"/>
        <v>QE Dec-21</v>
      </c>
      <c r="G89" s="69" t="str">
        <f t="shared" ref="G89" si="85">G79</f>
        <v>QE Mar-22</v>
      </c>
      <c r="H89" s="69" t="str">
        <f>H79</f>
        <v>FY 2021-22</v>
      </c>
      <c r="I89" s="300"/>
      <c r="J89" s="69" t="str">
        <f>J79</f>
        <v>QE Jun-22</v>
      </c>
      <c r="K89" s="69" t="str">
        <f>K79</f>
        <v>QE Sep-22</v>
      </c>
      <c r="L89" s="69" t="str">
        <f>L79</f>
        <v>QE Dec-22</v>
      </c>
      <c r="M89" s="69" t="str">
        <f t="shared" ref="M89:N89" si="86">M79</f>
        <v>QE Mar-23</v>
      </c>
      <c r="N89" s="69" t="str">
        <f t="shared" si="86"/>
        <v>FY 2022-23</v>
      </c>
      <c r="O89" s="300"/>
      <c r="P89" s="69" t="str">
        <f>P79</f>
        <v>QE Jun-23</v>
      </c>
      <c r="Q89" s="69" t="str">
        <f>Q79</f>
        <v>QE Sep-23</v>
      </c>
      <c r="R89" s="69" t="str">
        <f>R79</f>
        <v>QE Dec-23</v>
      </c>
      <c r="S89" s="69" t="str">
        <f t="shared" ref="S89:T89" si="87">S79</f>
        <v>QE Mar-24</v>
      </c>
      <c r="T89" s="69" t="str">
        <f t="shared" si="87"/>
        <v>FY 2023-24</v>
      </c>
      <c r="U89" s="300"/>
      <c r="V89" s="69" t="str">
        <f>V79</f>
        <v>QE Jun-24</v>
      </c>
      <c r="W89" s="69" t="str">
        <f>W79</f>
        <v>QE Sep-24</v>
      </c>
      <c r="X89" s="69" t="str">
        <f>X79</f>
        <v>QE Dec-24</v>
      </c>
      <c r="Y89" s="69" t="str">
        <f t="shared" ref="Y89:Z89" si="88">Y79</f>
        <v>QE Mar-25</v>
      </c>
      <c r="Z89" s="69" t="str">
        <f t="shared" si="88"/>
        <v>FY 2024-25</v>
      </c>
      <c r="AA89" s="49"/>
      <c r="AB89" s="69" t="str">
        <f>AB79</f>
        <v>QE Jun-21</v>
      </c>
      <c r="AC89" s="69" t="str">
        <f>AC79</f>
        <v>QE Sep-21</v>
      </c>
      <c r="AD89" s="69" t="str">
        <f>AD79</f>
        <v>QE Dec-21</v>
      </c>
      <c r="AE89" s="69" t="str">
        <f t="shared" ref="AE89" si="89">AE79</f>
        <v>QE Mar-22</v>
      </c>
      <c r="AF89" s="69" t="str">
        <f>AF79</f>
        <v>FY 2021-22</v>
      </c>
      <c r="AG89" s="300"/>
      <c r="AH89" s="69" t="str">
        <f>AH79</f>
        <v>QE Jun-22</v>
      </c>
      <c r="AI89" s="69" t="str">
        <f>AI79</f>
        <v>QE Sep-22</v>
      </c>
      <c r="AJ89" s="69" t="str">
        <f>AJ79</f>
        <v>QE Dec-22</v>
      </c>
      <c r="AK89" s="69" t="str">
        <f t="shared" ref="AK89:AL89" si="90">AK79</f>
        <v>QE Mar-23</v>
      </c>
      <c r="AL89" s="69" t="str">
        <f t="shared" si="90"/>
        <v>FY 2022-23</v>
      </c>
      <c r="AM89" s="300"/>
      <c r="AN89" s="69" t="str">
        <f>AN79</f>
        <v>QE Jun-23</v>
      </c>
      <c r="AO89" s="69" t="str">
        <f>AO79</f>
        <v>QE Sep-23</v>
      </c>
      <c r="AP89" s="69" t="str">
        <f>AP79</f>
        <v>QE Dec-23</v>
      </c>
      <c r="AQ89" s="69" t="str">
        <f t="shared" ref="AQ89:AR89" si="91">AQ79</f>
        <v>QE Mar-24</v>
      </c>
      <c r="AR89" s="69" t="str">
        <f t="shared" si="91"/>
        <v>FY 2023-24</v>
      </c>
      <c r="AS89" s="300"/>
      <c r="AT89" s="69" t="str">
        <f>AT79</f>
        <v>QE Jun-24</v>
      </c>
      <c r="AU89" s="69" t="str">
        <f>AU79</f>
        <v>QE Sep-24</v>
      </c>
      <c r="AV89" s="69" t="str">
        <f>AV79</f>
        <v>QE Dec-24</v>
      </c>
      <c r="AW89" s="69" t="str">
        <f t="shared" ref="AW89:AX89" si="92">AW79</f>
        <v>QE Mar-25</v>
      </c>
      <c r="AX89" s="69" t="str">
        <f t="shared" si="92"/>
        <v>FY 2024-25</v>
      </c>
    </row>
    <row r="90" spans="2:50">
      <c r="B90" s="12"/>
      <c r="C90" s="301"/>
      <c r="D90" s="292"/>
      <c r="E90" s="70"/>
      <c r="F90" s="70"/>
      <c r="G90" s="70"/>
      <c r="H90" s="70"/>
      <c r="I90" s="301"/>
      <c r="J90" s="70"/>
      <c r="K90" s="70"/>
      <c r="L90" s="70"/>
      <c r="M90" s="70"/>
      <c r="N90" s="70"/>
      <c r="O90" s="301"/>
      <c r="P90" s="70"/>
      <c r="Q90" s="70"/>
      <c r="R90" s="70"/>
      <c r="S90" s="70"/>
      <c r="T90" s="70"/>
      <c r="U90" s="301"/>
      <c r="V90" s="70"/>
      <c r="W90" s="70"/>
      <c r="X90" s="70"/>
      <c r="Y90" s="70"/>
      <c r="Z90" s="70"/>
      <c r="AA90" s="71"/>
      <c r="AB90" s="70"/>
      <c r="AC90" s="70"/>
      <c r="AD90" s="70"/>
      <c r="AE90" s="70"/>
      <c r="AF90" s="70"/>
      <c r="AG90" s="301"/>
      <c r="AH90" s="70"/>
      <c r="AI90" s="70"/>
      <c r="AJ90" s="70"/>
      <c r="AK90" s="70"/>
      <c r="AL90" s="70"/>
      <c r="AM90" s="301"/>
      <c r="AN90" s="70"/>
      <c r="AO90" s="70"/>
      <c r="AP90" s="70"/>
      <c r="AQ90" s="70"/>
      <c r="AR90" s="70"/>
      <c r="AS90" s="301"/>
      <c r="AT90" s="70"/>
      <c r="AU90" s="70"/>
      <c r="AV90" s="70"/>
      <c r="AW90" s="70"/>
      <c r="AX90" s="70"/>
    </row>
    <row r="91" spans="2:50">
      <c r="B91" s="27" t="s">
        <v>28</v>
      </c>
      <c r="C91" s="290"/>
      <c r="D91" s="293">
        <v>0.49806245072333316</v>
      </c>
      <c r="E91" s="253">
        <v>0.50160036106627526</v>
      </c>
      <c r="F91" s="205">
        <v>0.50420192169638811</v>
      </c>
      <c r="G91" s="100">
        <v>0.49917872166937971</v>
      </c>
      <c r="H91" s="100">
        <v>0.50080699731457168</v>
      </c>
      <c r="I91" s="290"/>
      <c r="J91" s="100">
        <v>0.50584908243519833</v>
      </c>
      <c r="K91" s="100">
        <v>0.51248260682085323</v>
      </c>
      <c r="L91" s="100">
        <v>0.52202847991486034</v>
      </c>
      <c r="M91" s="100">
        <v>0.5356482732158695</v>
      </c>
      <c r="N91" s="100">
        <v>0.51923381605326491</v>
      </c>
      <c r="O91" s="290"/>
      <c r="P91" s="100">
        <v>0.53448788730574703</v>
      </c>
      <c r="Q91" s="100">
        <v>0.54961259375921589</v>
      </c>
      <c r="R91" s="100">
        <v>0.55408977870927945</v>
      </c>
      <c r="S91" s="100">
        <v>0.54749675594684477</v>
      </c>
      <c r="T91" s="100">
        <v>0.54644619366614755</v>
      </c>
      <c r="U91" s="290"/>
      <c r="V91" s="100">
        <v>0.56670013377402473</v>
      </c>
      <c r="W91" s="100">
        <v>0.59229778606809391</v>
      </c>
      <c r="X91" s="100">
        <v>0.58065927464660971</v>
      </c>
      <c r="Y91" s="100">
        <v>0.58687309306431079</v>
      </c>
      <c r="Z91" s="100">
        <v>0.58167353436734703</v>
      </c>
      <c r="AA91" s="101"/>
      <c r="AB91" s="100">
        <v>0.53387706700829818</v>
      </c>
      <c r="AC91" s="100">
        <v>0.53946975561715937</v>
      </c>
      <c r="AD91" s="100">
        <v>0.54853423940744273</v>
      </c>
      <c r="AE91" s="100">
        <v>0.54236848957736739</v>
      </c>
      <c r="AF91" s="100">
        <v>0.54126466016002406</v>
      </c>
      <c r="AG91" s="290"/>
      <c r="AH91" s="100">
        <v>0.54363628829937227</v>
      </c>
      <c r="AI91" s="100">
        <v>0.54402100600194869</v>
      </c>
      <c r="AJ91" s="100">
        <v>0.54695327837204388</v>
      </c>
      <c r="AK91" s="100">
        <v>0.55307394305696922</v>
      </c>
      <c r="AL91" s="100">
        <v>0.5470451214859865</v>
      </c>
      <c r="AM91" s="290"/>
      <c r="AN91" s="100">
        <v>0.54965670040518178</v>
      </c>
      <c r="AO91" s="100">
        <v>0.5646880699281781</v>
      </c>
      <c r="AP91" s="100">
        <v>0.57214503612788403</v>
      </c>
      <c r="AQ91" s="100">
        <v>0.56576475730217124</v>
      </c>
      <c r="AR91" s="100">
        <v>0.56307964390687248</v>
      </c>
      <c r="AS91" s="290"/>
      <c r="AT91" s="100">
        <v>0.58606421413787657</v>
      </c>
      <c r="AU91" s="100">
        <v>0.61502423301058429</v>
      </c>
      <c r="AV91" s="100">
        <v>0.6058858910137862</v>
      </c>
      <c r="AW91" s="100">
        <v>0.61041033130557287</v>
      </c>
      <c r="AX91" s="100">
        <v>0.60439147887938904</v>
      </c>
    </row>
    <row r="92" spans="2:50">
      <c r="B92" s="27" t="s">
        <v>29</v>
      </c>
      <c r="C92" s="290"/>
      <c r="D92" s="293">
        <v>1.5904551793053057E-2</v>
      </c>
      <c r="E92" s="100">
        <v>1.4583956868336707E-2</v>
      </c>
      <c r="F92" s="205">
        <v>1.3995445616619778E-2</v>
      </c>
      <c r="G92" s="100">
        <v>1.4349155781777166E-2</v>
      </c>
      <c r="H92" s="100">
        <v>1.4671425921976847E-2</v>
      </c>
      <c r="I92" s="290"/>
      <c r="J92" s="100">
        <v>1.2889304415993811E-2</v>
      </c>
      <c r="K92" s="100">
        <v>1.376442710956172E-2</v>
      </c>
      <c r="L92" s="100">
        <v>1.320118136239355E-2</v>
      </c>
      <c r="M92" s="100">
        <v>1.1523328496974539E-2</v>
      </c>
      <c r="N92" s="100">
        <v>1.2835677035873537E-2</v>
      </c>
      <c r="O92" s="290"/>
      <c r="P92" s="100">
        <v>1.4240734034309865E-2</v>
      </c>
      <c r="Q92" s="100">
        <v>1.2524232640157408E-2</v>
      </c>
      <c r="R92" s="100">
        <v>1.3266051021716387E-2</v>
      </c>
      <c r="S92" s="100">
        <v>1.3298354276854206E-2</v>
      </c>
      <c r="T92" s="100">
        <v>1.3327581886670424E-2</v>
      </c>
      <c r="U92" s="290"/>
      <c r="V92" s="100">
        <v>1.1538162435186993E-2</v>
      </c>
      <c r="W92" s="100">
        <v>1.1757357389662802E-2</v>
      </c>
      <c r="X92" s="100">
        <v>1.1466134741245285E-2</v>
      </c>
      <c r="Y92" s="100">
        <v>1.1273819207026201E-2</v>
      </c>
      <c r="Z92" s="100">
        <v>1.1506103295826287E-2</v>
      </c>
      <c r="AA92" s="101"/>
      <c r="AB92" s="100">
        <v>1.7048214437818381E-2</v>
      </c>
      <c r="AC92" s="100">
        <v>1.5685003956074244E-2</v>
      </c>
      <c r="AD92" s="100">
        <v>1.5226005269181726E-2</v>
      </c>
      <c r="AE92" s="100">
        <v>1.5590668452465449E-2</v>
      </c>
      <c r="AF92" s="100">
        <v>1.5856656173543263E-2</v>
      </c>
      <c r="AG92" s="290"/>
      <c r="AH92" s="100">
        <v>1.3852142575289194E-2</v>
      </c>
      <c r="AI92" s="100">
        <v>1.4611495850827702E-2</v>
      </c>
      <c r="AJ92" s="100">
        <v>1.3831485641784689E-2</v>
      </c>
      <c r="AK92" s="100">
        <v>1.1898204563788421E-2</v>
      </c>
      <c r="AL92" s="100">
        <v>1.3523184134686663E-2</v>
      </c>
      <c r="AM92" s="290"/>
      <c r="AN92" s="100">
        <v>1.464501515158907E-2</v>
      </c>
      <c r="AO92" s="100">
        <v>1.2867763288554357E-2</v>
      </c>
      <c r="AP92" s="100">
        <v>1.3698331087743564E-2</v>
      </c>
      <c r="AQ92" s="100">
        <v>1.3742072620962114E-2</v>
      </c>
      <c r="AR92" s="100">
        <v>1.3733293338126836E-2</v>
      </c>
      <c r="AS92" s="290"/>
      <c r="AT92" s="100">
        <v>1.1932420158682131E-2</v>
      </c>
      <c r="AU92" s="100">
        <v>1.2208486813383709E-2</v>
      </c>
      <c r="AV92" s="100">
        <v>1.196427848054539E-2</v>
      </c>
      <c r="AW92" s="100">
        <v>1.1725969035840408E-2</v>
      </c>
      <c r="AX92" s="100">
        <v>1.1955487702680399E-2</v>
      </c>
    </row>
    <row r="93" spans="2:50">
      <c r="B93" s="27" t="s">
        <v>14</v>
      </c>
      <c r="C93" s="290"/>
      <c r="D93" s="293">
        <v>0.10526317657324671</v>
      </c>
      <c r="E93" s="100">
        <v>0.11444320234500732</v>
      </c>
      <c r="F93" s="205">
        <v>0.11991518840037856</v>
      </c>
      <c r="G93" s="100">
        <v>0.11975319185011833</v>
      </c>
      <c r="H93" s="100">
        <v>0.11517897409793872</v>
      </c>
      <c r="I93" s="290"/>
      <c r="J93" s="100">
        <v>0.10487385969585554</v>
      </c>
      <c r="K93" s="100">
        <v>9.0343178265720914E-2</v>
      </c>
      <c r="L93" s="100">
        <v>7.9213217347148368E-2</v>
      </c>
      <c r="M93" s="100">
        <v>6.4755406276759422E-2</v>
      </c>
      <c r="N93" s="100">
        <v>8.447701060000419E-2</v>
      </c>
      <c r="O93" s="290"/>
      <c r="P93" s="100">
        <v>6.2365161609887573E-2</v>
      </c>
      <c r="Q93" s="100">
        <v>5.6825468367672896E-2</v>
      </c>
      <c r="R93" s="100">
        <v>5.7905061477690846E-2</v>
      </c>
      <c r="S93" s="100">
        <v>5.9117657386305394E-2</v>
      </c>
      <c r="T93" s="100">
        <v>5.9041654268515473E-2</v>
      </c>
      <c r="U93" s="290"/>
      <c r="V93" s="100">
        <v>5.5331029804814594E-2</v>
      </c>
      <c r="W93" s="100">
        <v>5.7699129630741475E-2</v>
      </c>
      <c r="X93" s="100">
        <v>5.667065901132759E-2</v>
      </c>
      <c r="Y93" s="100">
        <v>5.7025903191846507E-2</v>
      </c>
      <c r="Z93" s="100">
        <v>5.6684644857828106E-2</v>
      </c>
      <c r="AA93" s="101"/>
      <c r="AB93" s="100">
        <v>4.0924546024970372E-2</v>
      </c>
      <c r="AC93" s="100">
        <v>4.7586193517648319E-2</v>
      </c>
      <c r="AD93" s="100">
        <v>4.2533096421756095E-2</v>
      </c>
      <c r="AE93" s="100">
        <v>4.3592783372369964E-2</v>
      </c>
      <c r="AF93" s="253">
        <v>4.3698761288477113E-2</v>
      </c>
      <c r="AG93" s="290"/>
      <c r="AH93" s="253">
        <v>3.8007442591285238E-2</v>
      </c>
      <c r="AI93" s="253">
        <v>3.4362507741831104E-2</v>
      </c>
      <c r="AJ93" s="253">
        <v>3.5249284606536389E-2</v>
      </c>
      <c r="AK93" s="253">
        <v>3.4330098615351891E-2</v>
      </c>
      <c r="AL93" s="253">
        <v>3.5439585259684062E-2</v>
      </c>
      <c r="AM93" s="290"/>
      <c r="AN93" s="100">
        <v>3.5751383706011212E-2</v>
      </c>
      <c r="AO93" s="100">
        <v>3.0954872722216455E-2</v>
      </c>
      <c r="AP93" s="100">
        <v>2.7206486478873998E-2</v>
      </c>
      <c r="AQ93" s="100">
        <v>2.7723791169975583E-2</v>
      </c>
      <c r="AR93" s="100">
        <v>3.0398666274231361E-2</v>
      </c>
      <c r="AS93" s="290"/>
      <c r="AT93" s="100">
        <v>2.3051796457410723E-2</v>
      </c>
      <c r="AU93" s="100">
        <v>2.1543075635551755E-2</v>
      </c>
      <c r="AV93" s="100">
        <v>1.5687920196890213E-2</v>
      </c>
      <c r="AW93" s="100">
        <v>1.9206813793791171E-2</v>
      </c>
      <c r="AX93" s="100">
        <v>1.9842353384509816E-2</v>
      </c>
    </row>
    <row r="94" spans="2:50">
      <c r="B94" s="27" t="s">
        <v>39</v>
      </c>
      <c r="C94" s="290"/>
      <c r="D94" s="293">
        <v>1.1677721528492157E-2</v>
      </c>
      <c r="E94" s="100">
        <v>1.064814534208278E-2</v>
      </c>
      <c r="F94" s="205">
        <v>1.11952912951835E-2</v>
      </c>
      <c r="G94" s="100">
        <v>1.2397576768735003E-2</v>
      </c>
      <c r="H94" s="100">
        <v>1.1494205905144965E-2</v>
      </c>
      <c r="I94" s="290"/>
      <c r="J94" s="100">
        <v>1.4090265905811371E-2</v>
      </c>
      <c r="K94" s="100">
        <v>1.5089560888854745E-2</v>
      </c>
      <c r="L94" s="100">
        <v>1.8582759992325087E-2</v>
      </c>
      <c r="M94" s="100">
        <v>1.9699236909726411E-2</v>
      </c>
      <c r="N94" s="100">
        <v>1.6909877351309895E-2</v>
      </c>
      <c r="O94" s="290"/>
      <c r="P94" s="100">
        <v>2.232156939415857E-2</v>
      </c>
      <c r="Q94" s="100">
        <v>1.9653049275505815E-2</v>
      </c>
      <c r="R94" s="100">
        <v>1.9052564258536745E-2</v>
      </c>
      <c r="S94" s="100">
        <v>1.7853256707415811E-2</v>
      </c>
      <c r="T94" s="100">
        <v>1.9705397036199918E-2</v>
      </c>
      <c r="U94" s="290"/>
      <c r="V94" s="100">
        <v>1.4632328630301989E-2</v>
      </c>
      <c r="W94" s="100">
        <v>1.3615975559157636E-2</v>
      </c>
      <c r="X94" s="100">
        <v>1.4688878068658167E-2</v>
      </c>
      <c r="Y94" s="100">
        <v>1.4922935795950084E-2</v>
      </c>
      <c r="Z94" s="100">
        <v>1.447161045839169E-2</v>
      </c>
      <c r="AA94" s="101"/>
      <c r="AB94" s="100">
        <v>1.2517441758391489E-2</v>
      </c>
      <c r="AC94" s="100">
        <v>1.1452049901356438E-2</v>
      </c>
      <c r="AD94" s="100">
        <v>1.2179645358920568E-2</v>
      </c>
      <c r="AE94" s="100">
        <v>1.3470235598166772E-2</v>
      </c>
      <c r="AF94" s="100">
        <v>1.2422764630722167E-2</v>
      </c>
      <c r="AG94" s="290"/>
      <c r="AH94" s="100">
        <v>1.5142816551748449E-2</v>
      </c>
      <c r="AI94" s="100">
        <v>1.6018178930611051E-2</v>
      </c>
      <c r="AJ94" s="100">
        <v>1.9470013399768407E-2</v>
      </c>
      <c r="AK94" s="100">
        <v>2.0340091021790647E-2</v>
      </c>
      <c r="AL94" s="100">
        <v>1.7815607581713255E-2</v>
      </c>
      <c r="AM94" s="290"/>
      <c r="AN94" s="100">
        <v>2.2955257867825304E-2</v>
      </c>
      <c r="AO94" s="100">
        <v>2.0192118211269917E-2</v>
      </c>
      <c r="AP94" s="100">
        <v>1.967340038544331E-2</v>
      </c>
      <c r="AQ94" s="100">
        <v>1.8448955794552923E-2</v>
      </c>
      <c r="AR94" s="100">
        <v>2.0305258684101511E-2</v>
      </c>
      <c r="AS94" s="290"/>
      <c r="AT94" s="100">
        <v>1.5132313667574704E-2</v>
      </c>
      <c r="AU94" s="100">
        <v>1.4138420102078594E-2</v>
      </c>
      <c r="AV94" s="100">
        <v>1.5327033193499304E-2</v>
      </c>
      <c r="AW94" s="100">
        <v>1.5521437753595371E-2</v>
      </c>
      <c r="AX94" s="100">
        <v>1.5036816237869365E-2</v>
      </c>
    </row>
    <row r="95" spans="2:50">
      <c r="B95" s="27" t="s">
        <v>13</v>
      </c>
      <c r="C95" s="290"/>
      <c r="D95" s="293">
        <v>0.15534353042134666</v>
      </c>
      <c r="E95" s="100">
        <v>0.15068963641712757</v>
      </c>
      <c r="F95" s="205">
        <v>0.15133502746787511</v>
      </c>
      <c r="G95" s="100">
        <v>0.15033908907363877</v>
      </c>
      <c r="H95" s="100">
        <v>0.15182246211528128</v>
      </c>
      <c r="I95" s="290"/>
      <c r="J95" s="100">
        <v>0.15505573653461252</v>
      </c>
      <c r="K95" s="100">
        <v>0.15412197840175818</v>
      </c>
      <c r="L95" s="100">
        <v>0.15542397781437461</v>
      </c>
      <c r="M95" s="100">
        <v>0.14312588389719236</v>
      </c>
      <c r="N95" s="100">
        <v>0.15184540776752803</v>
      </c>
      <c r="O95" s="290"/>
      <c r="P95" s="100">
        <v>0.1317670546941066</v>
      </c>
      <c r="Q95" s="100">
        <v>0.12091472915387003</v>
      </c>
      <c r="R95" s="100">
        <v>0.10974993458167946</v>
      </c>
      <c r="S95" s="100">
        <v>0.1181921691489589</v>
      </c>
      <c r="T95" s="100">
        <v>0.12014730154140055</v>
      </c>
      <c r="U95" s="290"/>
      <c r="V95" s="100">
        <v>0.11503528854044215</v>
      </c>
      <c r="W95" s="100">
        <v>7.0270562102562328E-2</v>
      </c>
      <c r="X95" s="100">
        <v>7.6063560349791615E-2</v>
      </c>
      <c r="Y95" s="100">
        <v>7.2656153934521864E-2</v>
      </c>
      <c r="Z95" s="100">
        <v>8.3347323246574928E-2</v>
      </c>
      <c r="AA95" s="101"/>
      <c r="AB95" s="100">
        <v>0.16651395478542466</v>
      </c>
      <c r="AC95" s="100">
        <v>0.16206627355526451</v>
      </c>
      <c r="AD95" s="100">
        <v>0.16464126893546899</v>
      </c>
      <c r="AE95" s="100">
        <v>0.16334667550054841</v>
      </c>
      <c r="AF95" s="100">
        <v>0.16408743049144858</v>
      </c>
      <c r="AG95" s="290"/>
      <c r="AH95" s="100">
        <v>0.16663848569894477</v>
      </c>
      <c r="AI95" s="100">
        <v>0.16360671098140256</v>
      </c>
      <c r="AJ95" s="100">
        <v>0.16284485899516551</v>
      </c>
      <c r="AK95" s="100">
        <v>0.14778204452202631</v>
      </c>
      <c r="AL95" s="100">
        <v>0.15997858184713315</v>
      </c>
      <c r="AM95" s="290"/>
      <c r="AN95" s="100">
        <v>0.13550779811112285</v>
      </c>
      <c r="AO95" s="100">
        <v>0.12423133277346297</v>
      </c>
      <c r="AP95" s="100">
        <v>0.11332618412947508</v>
      </c>
      <c r="AQ95" s="100">
        <v>0.12213581755006794</v>
      </c>
      <c r="AR95" s="100">
        <v>0.12380476442637334</v>
      </c>
      <c r="AS95" s="290"/>
      <c r="AT95" s="100">
        <v>0.1189660315193458</v>
      </c>
      <c r="AU95" s="100">
        <v>7.2966841303341343E-2</v>
      </c>
      <c r="AV95" s="100">
        <v>7.9368125247396268E-2</v>
      </c>
      <c r="AW95" s="100">
        <v>7.5570114763636329E-2</v>
      </c>
      <c r="AX95" s="100">
        <v>8.6602551055421945E-2</v>
      </c>
    </row>
    <row r="96" spans="2:50">
      <c r="B96" s="27" t="s">
        <v>120</v>
      </c>
      <c r="C96" s="290"/>
      <c r="D96" s="293">
        <v>0.1257368522981514</v>
      </c>
      <c r="E96" s="100">
        <v>0.12695048829289535</v>
      </c>
      <c r="F96" s="205">
        <v>0.12928471382819048</v>
      </c>
      <c r="G96" s="100">
        <v>0.13361950342250947</v>
      </c>
      <c r="H96" s="100">
        <v>0.12906679110170827</v>
      </c>
      <c r="I96" s="290"/>
      <c r="J96" s="100">
        <v>0.13164283956057479</v>
      </c>
      <c r="K96" s="100">
        <v>0.13767164215139857</v>
      </c>
      <c r="L96" s="100">
        <v>0.13114290047773636</v>
      </c>
      <c r="M96" s="100">
        <v>0.13820761086012839</v>
      </c>
      <c r="N96" s="100">
        <v>0.13471828871999528</v>
      </c>
      <c r="O96" s="290"/>
      <c r="P96" s="100">
        <v>0.14467287844507129</v>
      </c>
      <c r="Q96" s="100">
        <v>0.14384505991756205</v>
      </c>
      <c r="R96" s="100">
        <v>0.14085751225394502</v>
      </c>
      <c r="S96" s="100">
        <v>0.14135803898769445</v>
      </c>
      <c r="T96" s="100">
        <v>0.14267998274830632</v>
      </c>
      <c r="U96" s="290"/>
      <c r="V96" s="100">
        <v>0.13219864913766383</v>
      </c>
      <c r="W96" s="100">
        <v>0.13298342315218273</v>
      </c>
      <c r="X96" s="100">
        <v>0.13360914032767818</v>
      </c>
      <c r="Y96" s="100">
        <v>0.14086019774269753</v>
      </c>
      <c r="Z96" s="100">
        <v>0.13496327074565936</v>
      </c>
      <c r="AA96" s="101"/>
      <c r="AB96" s="100">
        <v>0.13477832312454602</v>
      </c>
      <c r="AC96" s="100">
        <v>0.13653488755323767</v>
      </c>
      <c r="AD96" s="100">
        <v>0.14065216556127888</v>
      </c>
      <c r="AE96" s="100">
        <v>0.14518048366922168</v>
      </c>
      <c r="AF96" s="100">
        <v>0.13949344397784097</v>
      </c>
      <c r="AG96" s="290"/>
      <c r="AH96" s="100">
        <v>0.14147663238880853</v>
      </c>
      <c r="AI96" s="100">
        <v>0.14614401399055746</v>
      </c>
      <c r="AJ96" s="100">
        <v>0.13740445610020197</v>
      </c>
      <c r="AK96" s="100">
        <v>0.14270377059180589</v>
      </c>
      <c r="AL96" s="100">
        <v>0.14193409662604467</v>
      </c>
      <c r="AM96" s="290"/>
      <c r="AN96" s="100">
        <v>0.1487800061252075</v>
      </c>
      <c r="AO96" s="100">
        <v>0.14779062593521441</v>
      </c>
      <c r="AP96" s="100">
        <v>0.14544741580533974</v>
      </c>
      <c r="AQ96" s="100">
        <v>0.14607464930504255</v>
      </c>
      <c r="AR96" s="100">
        <v>0.14702337402414509</v>
      </c>
      <c r="AS96" s="290"/>
      <c r="AT96" s="100">
        <v>0.13671586223384979</v>
      </c>
      <c r="AU96" s="100">
        <v>0.13808599280816886</v>
      </c>
      <c r="AV96" s="100">
        <v>0.13941376047818879</v>
      </c>
      <c r="AW96" s="100">
        <v>0.14650956226828815</v>
      </c>
      <c r="AX96" s="100">
        <v>0.14023442013583817</v>
      </c>
    </row>
    <row r="97" spans="2:50">
      <c r="B97" s="27" t="s">
        <v>121</v>
      </c>
      <c r="C97" s="290"/>
      <c r="D97" s="293">
        <v>6.0598996902278927E-2</v>
      </c>
      <c r="E97" s="100">
        <v>5.5557824923417466E-2</v>
      </c>
      <c r="F97" s="205">
        <v>4.393058622550166E-2</v>
      </c>
      <c r="G97" s="100">
        <v>4.5864347077965578E-2</v>
      </c>
      <c r="H97" s="100">
        <v>5.1121541466777283E-2</v>
      </c>
      <c r="I97" s="290"/>
      <c r="J97" s="100">
        <v>4.9894329739426889E-2</v>
      </c>
      <c r="K97" s="100">
        <v>4.9049281280489632E-2</v>
      </c>
      <c r="L97" s="100">
        <v>5.259247574089744E-2</v>
      </c>
      <c r="M97" s="100">
        <v>5.4252222377894677E-2</v>
      </c>
      <c r="N97" s="100">
        <v>5.1479663035544458E-2</v>
      </c>
      <c r="O97" s="290"/>
      <c r="P97" s="100">
        <v>5.466566891870446E-2</v>
      </c>
      <c r="Q97" s="100">
        <v>6.0137969732252702E-2</v>
      </c>
      <c r="R97" s="100">
        <v>6.9034338661858541E-2</v>
      </c>
      <c r="S97" s="100">
        <v>7.1091175595930978E-2</v>
      </c>
      <c r="T97" s="100">
        <v>6.3768140145861629E-2</v>
      </c>
      <c r="U97" s="290"/>
      <c r="V97" s="100">
        <v>7.2859658033112007E-2</v>
      </c>
      <c r="W97" s="100">
        <v>8.2359807205478058E-2</v>
      </c>
      <c r="X97" s="100">
        <v>8.7088430239927142E-2</v>
      </c>
      <c r="Y97" s="100">
        <v>7.6108023095257035E-2</v>
      </c>
      <c r="Z97" s="100">
        <v>7.96240340984153E-2</v>
      </c>
      <c r="AA97" s="101"/>
      <c r="AB97" s="100">
        <v>6.4956542463396716E-2</v>
      </c>
      <c r="AC97" s="100">
        <v>5.9752282016592988E-2</v>
      </c>
      <c r="AD97" s="100">
        <v>4.7793214712178782E-2</v>
      </c>
      <c r="AE97" s="100">
        <v>4.9832606179483749E-2</v>
      </c>
      <c r="AF97" s="100">
        <v>5.5251392087661395E-2</v>
      </c>
      <c r="AG97" s="290"/>
      <c r="AH97" s="100">
        <v>5.3621463730146791E-2</v>
      </c>
      <c r="AI97" s="100">
        <v>5.2067795064140193E-2</v>
      </c>
      <c r="AJ97" s="100">
        <v>5.5103558773033877E-2</v>
      </c>
      <c r="AK97" s="100">
        <v>5.6017151646922891E-2</v>
      </c>
      <c r="AL97" s="100">
        <v>5.4237027036097611E-2</v>
      </c>
      <c r="AM97" s="290"/>
      <c r="AN97" s="100">
        <v>5.621757612053993E-2</v>
      </c>
      <c r="AO97" s="100">
        <v>6.1787510772328517E-2</v>
      </c>
      <c r="AP97" s="100">
        <v>7.1283852735492009E-2</v>
      </c>
      <c r="AQ97" s="100">
        <v>7.3463232924183552E-2</v>
      </c>
      <c r="AR97" s="100">
        <v>6.5709337349919225E-2</v>
      </c>
      <c r="AS97" s="290"/>
      <c r="AT97" s="100">
        <v>7.5349264421661996E-2</v>
      </c>
      <c r="AU97" s="100">
        <v>8.5519950350827989E-2</v>
      </c>
      <c r="AV97" s="100">
        <v>9.0871968220990681E-2</v>
      </c>
      <c r="AW97" s="100">
        <v>7.9160425212230975E-2</v>
      </c>
      <c r="AX97" s="100">
        <v>8.2733844467285128E-2</v>
      </c>
    </row>
    <row r="98" spans="2:50">
      <c r="B98" s="27" t="s">
        <v>79</v>
      </c>
      <c r="C98" s="290"/>
      <c r="D98" s="293">
        <v>3.159408240977676E-3</v>
      </c>
      <c r="E98" s="100">
        <v>2.9508668372586317E-3</v>
      </c>
      <c r="F98" s="205">
        <v>3.166217457854214E-3</v>
      </c>
      <c r="G98" s="100">
        <v>3.801729436928033E-3</v>
      </c>
      <c r="H98" s="100">
        <v>3.2826857310562338E-3</v>
      </c>
      <c r="I98" s="290"/>
      <c r="J98" s="100">
        <v>3.8837697584608259E-3</v>
      </c>
      <c r="K98" s="100">
        <v>4.2949373831624978E-3</v>
      </c>
      <c r="L98" s="100">
        <v>4.4589420362811235E-3</v>
      </c>
      <c r="M98" s="100">
        <v>4.5632500038790902E-3</v>
      </c>
      <c r="N98" s="100">
        <v>4.3058729130686377E-3</v>
      </c>
      <c r="O98" s="290"/>
      <c r="P98" s="100">
        <v>5.769184382346723E-3</v>
      </c>
      <c r="Q98" s="100">
        <v>7.5739877933434802E-3</v>
      </c>
      <c r="R98" s="100">
        <v>7.4924903524197567E-3</v>
      </c>
      <c r="S98" s="100">
        <v>4.5784969793938729E-3</v>
      </c>
      <c r="T98" s="100">
        <v>6.3463233943670382E-3</v>
      </c>
      <c r="U98" s="290"/>
      <c r="V98" s="100">
        <v>4.8270552844414593E-3</v>
      </c>
      <c r="W98" s="100">
        <v>1.1067228900711471E-2</v>
      </c>
      <c r="X98" s="100">
        <v>1.0642884419651787E-2</v>
      </c>
      <c r="Y98" s="100">
        <v>1.1272107477499132E-2</v>
      </c>
      <c r="Z98" s="100">
        <v>9.4787990280590338E-3</v>
      </c>
      <c r="AA98" s="101"/>
      <c r="AB98" s="100">
        <v>3.3865945981781439E-3</v>
      </c>
      <c r="AC98" s="100">
        <v>3.1736488549783154E-3</v>
      </c>
      <c r="AD98" s="100">
        <v>3.4446094120372125E-3</v>
      </c>
      <c r="AE98" s="100">
        <v>4.130661350293198E-3</v>
      </c>
      <c r="AF98" s="100">
        <v>3.5478772983602125E-3</v>
      </c>
      <c r="AG98" s="290"/>
      <c r="AH98" s="100">
        <v>4.1738895046220985E-3</v>
      </c>
      <c r="AI98" s="100">
        <v>4.559249669755551E-3</v>
      </c>
      <c r="AJ98" s="100">
        <v>4.6718389104223523E-3</v>
      </c>
      <c r="AK98" s="100">
        <v>4.711701314087921E-3</v>
      </c>
      <c r="AL98" s="100">
        <v>4.5365049386367675E-3</v>
      </c>
      <c r="AM98" s="290"/>
      <c r="AN98" s="100">
        <v>5.9329661299915813E-3</v>
      </c>
      <c r="AO98" s="100">
        <v>7.7817368037902514E-3</v>
      </c>
      <c r="AP98" s="100">
        <v>7.7366364226368872E-3</v>
      </c>
      <c r="AQ98" s="100">
        <v>4.7312649878184674E-3</v>
      </c>
      <c r="AR98" s="100">
        <v>6.5395149348606357E-3</v>
      </c>
      <c r="AS98" s="290"/>
      <c r="AT98" s="100">
        <v>4.9919952251225967E-3</v>
      </c>
      <c r="AU98" s="100">
        <v>1.1491878116576509E-2</v>
      </c>
      <c r="AV98" s="100">
        <v>1.110526222711582E-2</v>
      </c>
      <c r="AW98" s="100">
        <v>1.1724188655379841E-2</v>
      </c>
      <c r="AX98" s="100">
        <v>9.8490046806068241E-3</v>
      </c>
    </row>
    <row r="99" spans="2:50">
      <c r="B99" s="27" t="s">
        <v>135</v>
      </c>
      <c r="C99" s="290"/>
      <c r="D99" s="293">
        <v>5.2171523519888505E-3</v>
      </c>
      <c r="E99" s="100">
        <v>4.4115956259860312E-3</v>
      </c>
      <c r="F99" s="205">
        <v>4.309592078824729E-3</v>
      </c>
      <c r="G99" s="100">
        <v>4.1359064911984404E-3</v>
      </c>
      <c r="H99" s="100">
        <v>4.4950743857166209E-3</v>
      </c>
      <c r="I99" s="290"/>
      <c r="J99" s="100">
        <v>4.2852202096201322E-3</v>
      </c>
      <c r="K99" s="100">
        <v>3.9925369005820652E-3</v>
      </c>
      <c r="L99" s="100">
        <v>4.7276088154286165E-3</v>
      </c>
      <c r="M99" s="100">
        <v>8.9601921927739137E-3</v>
      </c>
      <c r="N99" s="100">
        <v>5.5251378811570452E-3</v>
      </c>
      <c r="O99" s="290"/>
      <c r="P99" s="100">
        <v>1.0471020621189433E-2</v>
      </c>
      <c r="Q99" s="100">
        <v>8.9031049366369523E-3</v>
      </c>
      <c r="R99" s="100">
        <v>9.6729356128562542E-3</v>
      </c>
      <c r="S99" s="100">
        <v>1.0166936303016721E-2</v>
      </c>
      <c r="T99" s="100">
        <v>9.8013217034994844E-3</v>
      </c>
      <c r="U99" s="290"/>
      <c r="V99" s="100">
        <v>1.0710982864141377E-2</v>
      </c>
      <c r="W99" s="100">
        <v>1.0585045251870621E-2</v>
      </c>
      <c r="X99" s="100">
        <v>1.1145156520464617E-2</v>
      </c>
      <c r="Y99" s="100">
        <v>1.0136322303106094E-2</v>
      </c>
      <c r="Z99" s="100">
        <v>1.0643072983862131E-2</v>
      </c>
      <c r="AA99" s="101"/>
      <c r="AB99" s="100">
        <v>5.5923067313549757E-3</v>
      </c>
      <c r="AC99" s="100">
        <v>4.7446584950084593E-3</v>
      </c>
      <c r="AD99" s="100">
        <v>4.6885160714201955E-3</v>
      </c>
      <c r="AE99" s="100">
        <v>4.4937519555375855E-3</v>
      </c>
      <c r="AF99" s="100">
        <v>4.8582086968139565E-3</v>
      </c>
      <c r="AG99" s="290"/>
      <c r="AH99" s="100">
        <v>4.6053285262245775E-3</v>
      </c>
      <c r="AI99" s="100">
        <v>4.2382393319229739E-3</v>
      </c>
      <c r="AJ99" s="100">
        <v>4.9533334673253493E-3</v>
      </c>
      <c r="AK99" s="100">
        <v>9.2516844997063627E-3</v>
      </c>
      <c r="AL99" s="100">
        <v>5.8210764206357516E-3</v>
      </c>
      <c r="AM99" s="290"/>
      <c r="AN99" s="100">
        <v>1.0768283101170381E-2</v>
      </c>
      <c r="AO99" s="100">
        <v>9.1473106695951767E-3</v>
      </c>
      <c r="AP99" s="100">
        <v>9.988132444118036E-3</v>
      </c>
      <c r="AQ99" s="100">
        <v>1.0506170470426216E-2</v>
      </c>
      <c r="AR99" s="100">
        <v>1.0099688540659579E-2</v>
      </c>
      <c r="AS99" s="290"/>
      <c r="AT99" s="100">
        <v>1.1076975953953809E-2</v>
      </c>
      <c r="AU99" s="100">
        <v>1.0991193096686034E-2</v>
      </c>
      <c r="AV99" s="100">
        <v>1.16293554305139E-2</v>
      </c>
      <c r="AW99" s="100">
        <v>1.0542851475695511E-2</v>
      </c>
      <c r="AX99" s="100">
        <v>1.1058750726099404E-2</v>
      </c>
    </row>
    <row r="100" spans="2:50">
      <c r="B100" s="27" t="s">
        <v>73</v>
      </c>
      <c r="C100" s="290"/>
      <c r="D100" s="293">
        <v>1.3316861681159618E-2</v>
      </c>
      <c r="E100" s="100">
        <v>1.3143491463763588E-2</v>
      </c>
      <c r="F100" s="205">
        <v>1.2500592566585358E-2</v>
      </c>
      <c r="G100" s="100">
        <v>1.1243344347682812E-2</v>
      </c>
      <c r="H100" s="100">
        <v>1.2506841704976051E-2</v>
      </c>
      <c r="I100" s="290"/>
      <c r="J100" s="100">
        <v>1.1410652055432884E-2</v>
      </c>
      <c r="K100" s="100">
        <v>1.167879107322411E-2</v>
      </c>
      <c r="L100" s="100">
        <v>1.1299800892398404E-2</v>
      </c>
      <c r="M100" s="100">
        <v>1.109504315041014E-2</v>
      </c>
      <c r="N100" s="100">
        <v>1.1368946189711703E-2</v>
      </c>
      <c r="O100" s="290"/>
      <c r="P100" s="100">
        <v>1.1884771161098109E-2</v>
      </c>
      <c r="Q100" s="100">
        <v>1.2128107312649522E-2</v>
      </c>
      <c r="R100" s="100">
        <v>1.1698430131724908E-2</v>
      </c>
      <c r="S100" s="100">
        <v>1.0997797765968024E-2</v>
      </c>
      <c r="T100" s="100">
        <v>1.1674515878998289E-2</v>
      </c>
      <c r="U100" s="290"/>
      <c r="V100" s="100">
        <v>1.1426214162441588E-2</v>
      </c>
      <c r="W100" s="100">
        <v>1.1455788662022291E-2</v>
      </c>
      <c r="X100" s="100">
        <v>1.0783365326314236E-2</v>
      </c>
      <c r="Y100" s="100">
        <v>1.0866029539694518E-2</v>
      </c>
      <c r="Z100" s="100">
        <v>1.1127440472937547E-2</v>
      </c>
      <c r="AA100" s="101"/>
      <c r="AB100" s="100">
        <v>1.4274449008889365E-2</v>
      </c>
      <c r="AC100" s="100">
        <v>1.4135787527824189E-2</v>
      </c>
      <c r="AD100" s="100">
        <v>1.3599716186292654E-2</v>
      </c>
      <c r="AE100" s="100">
        <v>1.2216137080638345E-2</v>
      </c>
      <c r="AF100" s="100">
        <v>1.3517206152107632E-2</v>
      </c>
      <c r="AG100" s="290"/>
      <c r="AH100" s="100">
        <v>1.2263034066659203E-2</v>
      </c>
      <c r="AI100" s="100">
        <v>1.2397508879287551E-2</v>
      </c>
      <c r="AJ100" s="100">
        <v>1.1839321762783231E-2</v>
      </c>
      <c r="AK100" s="100">
        <v>1.1455986270138793E-2</v>
      </c>
      <c r="AL100" s="100">
        <v>1.1977891957792825E-2</v>
      </c>
      <c r="AM100" s="290"/>
      <c r="AN100" s="100">
        <v>1.2222168696368437E-2</v>
      </c>
      <c r="AO100" s="100">
        <v>1.2460772529645194E-2</v>
      </c>
      <c r="AP100" s="100">
        <v>1.2079628586448029E-2</v>
      </c>
      <c r="AQ100" s="100">
        <v>1.1364754797789809E-2</v>
      </c>
      <c r="AR100" s="100">
        <v>1.202990553802237E-2</v>
      </c>
      <c r="AS100" s="290"/>
      <c r="AT100" s="100">
        <v>1.1816646625943228E-2</v>
      </c>
      <c r="AU100" s="100">
        <v>1.1895346903392959E-2</v>
      </c>
      <c r="AV100" s="100">
        <v>1.1251846296328187E-2</v>
      </c>
      <c r="AW100" s="100">
        <v>1.1301824482476731E-2</v>
      </c>
      <c r="AX100" s="100">
        <v>1.1562035757559175E-2</v>
      </c>
    </row>
    <row r="101" spans="2:50">
      <c r="B101" s="27" t="s">
        <v>11</v>
      </c>
      <c r="C101" s="290"/>
      <c r="D101" s="293"/>
      <c r="E101" s="100"/>
      <c r="F101" s="205">
        <v>1.8168012671585982E-3</v>
      </c>
      <c r="G101" s="100">
        <v>1.1112065236726009E-3</v>
      </c>
      <c r="H101" s="100">
        <v>7.6430740200343617E-4</v>
      </c>
      <c r="I101" s="290"/>
      <c r="J101" s="100">
        <v>3.0100081861196217E-3</v>
      </c>
      <c r="K101" s="100">
        <v>4.3956867506986389E-3</v>
      </c>
      <c r="L101" s="100">
        <v>4.1116736838323203E-3</v>
      </c>
      <c r="M101" s="100">
        <v>4.5848068923162915E-3</v>
      </c>
      <c r="N101" s="100">
        <v>4.0388368074067739E-3</v>
      </c>
      <c r="O101" s="290"/>
      <c r="P101" s="100">
        <v>4.437211264687135E-3</v>
      </c>
      <c r="Q101" s="100">
        <v>4.7467135383628678E-3</v>
      </c>
      <c r="R101" s="100">
        <v>4.8650037703393389E-3</v>
      </c>
      <c r="S101" s="100">
        <v>4.4539199802554425E-3</v>
      </c>
      <c r="T101" s="100">
        <v>4.6250008744050672E-3</v>
      </c>
      <c r="U101" s="290"/>
      <c r="V101" s="100">
        <v>4.2962604724404449E-3</v>
      </c>
      <c r="W101" s="100">
        <v>4.5804916159824932E-3</v>
      </c>
      <c r="X101" s="100">
        <v>3.0151305394367474E-3</v>
      </c>
      <c r="Y101" s="100">
        <v>3.5452361556853546E-3</v>
      </c>
      <c r="Z101" s="100">
        <v>3.8495399274475115E-3</v>
      </c>
      <c r="AA101" s="101"/>
      <c r="AB101" s="100"/>
      <c r="AC101" s="100"/>
      <c r="AD101" s="100">
        <v>1.9765448292666807E-3</v>
      </c>
      <c r="AE101" s="100">
        <v>1.2073499484058538E-3</v>
      </c>
      <c r="AF101" s="100">
        <v>8.2605192902951451E-4</v>
      </c>
      <c r="AG101" s="290"/>
      <c r="AH101" s="100">
        <v>3.234857460203897E-3</v>
      </c>
      <c r="AI101" s="100">
        <v>4.6661991965328206E-3</v>
      </c>
      <c r="AJ101" s="100">
        <v>4.3079898654857438E-3</v>
      </c>
      <c r="AK101" s="100">
        <v>4.7339594896187087E-3</v>
      </c>
      <c r="AL101" s="100">
        <v>4.2551657917119581E-3</v>
      </c>
      <c r="AM101" s="290"/>
      <c r="AN101" s="100">
        <v>4.5631795415589337E-3</v>
      </c>
      <c r="AO101" s="100">
        <v>4.8769124596412788E-3</v>
      </c>
      <c r="AP101" s="100">
        <v>5.0235320428163631E-3</v>
      </c>
      <c r="AQ101" s="100">
        <v>4.6025313014222873E-3</v>
      </c>
      <c r="AR101" s="100">
        <v>4.7657927925262942E-3</v>
      </c>
      <c r="AS101" s="290"/>
      <c r="AT101" s="100">
        <v>4.4430632135979949E-3</v>
      </c>
      <c r="AU101" s="100">
        <v>4.7562449315101327E-3</v>
      </c>
      <c r="AV101" s="100">
        <v>3.1461222323906227E-3</v>
      </c>
      <c r="AW101" s="100">
        <v>3.6874220371034315E-3</v>
      </c>
      <c r="AX101" s="100">
        <v>3.9998882402064225E-3</v>
      </c>
    </row>
    <row r="102" spans="2:50">
      <c r="B102" s="27" t="s">
        <v>159</v>
      </c>
      <c r="C102" s="290"/>
      <c r="D102" s="293">
        <v>5.7192974859718764E-3</v>
      </c>
      <c r="E102" s="100">
        <v>5.0204308178494889E-3</v>
      </c>
      <c r="F102" s="205">
        <v>4.348622099439735E-3</v>
      </c>
      <c r="G102" s="100">
        <v>4.2062275563938319E-3</v>
      </c>
      <c r="H102" s="100">
        <v>4.7886928528486144E-3</v>
      </c>
      <c r="I102" s="290"/>
      <c r="J102" s="100">
        <v>3.1149315028933468E-3</v>
      </c>
      <c r="K102" s="100">
        <v>3.1153740808300317E-3</v>
      </c>
      <c r="L102" s="100">
        <v>3.2169819223239887E-3</v>
      </c>
      <c r="M102" s="100">
        <v>3.2967975675935401E-3</v>
      </c>
      <c r="N102" s="100">
        <v>3.1874038867672145E-3</v>
      </c>
      <c r="O102" s="290"/>
      <c r="P102" s="100">
        <v>2.6715208928830901E-3</v>
      </c>
      <c r="Q102" s="100">
        <v>2.4361708849974582E-3</v>
      </c>
      <c r="R102" s="100">
        <v>2.2040063283582162E-3</v>
      </c>
      <c r="S102" s="100">
        <v>9.7517877452013969E-4</v>
      </c>
      <c r="T102" s="100">
        <v>2.0652145764344068E-3</v>
      </c>
      <c r="U102" s="290"/>
      <c r="V102" s="100">
        <v>-1.3261847611063704E-6</v>
      </c>
      <c r="W102" s="100">
        <v>-2.4688632462258667E-5</v>
      </c>
      <c r="X102" s="100">
        <v>1.3435111076568122E-4</v>
      </c>
      <c r="Y102" s="100">
        <v>2.6098942026533218E-4</v>
      </c>
      <c r="Z102" s="100">
        <v>9.4376920512474167E-5</v>
      </c>
      <c r="AA102" s="101"/>
      <c r="AB102" s="100">
        <v>6.1305600587319145E-3</v>
      </c>
      <c r="AC102" s="100">
        <v>5.3994590048555982E-3</v>
      </c>
      <c r="AD102" s="100">
        <v>4.7309778347551651E-3</v>
      </c>
      <c r="AE102" s="100">
        <v>4.5701573155015416E-3</v>
      </c>
      <c r="AF102" s="100">
        <v>5.1755471139708562E-3</v>
      </c>
      <c r="AG102" s="290"/>
      <c r="AH102" s="100">
        <v>3.3476186066951218E-3</v>
      </c>
      <c r="AI102" s="100">
        <v>3.3070955364500896E-3</v>
      </c>
      <c r="AJ102" s="100">
        <v>3.3705801054487979E-3</v>
      </c>
      <c r="AK102" s="100">
        <v>3.4040487412058799E-3</v>
      </c>
      <c r="AL102" s="100">
        <v>3.3581282508044616E-3</v>
      </c>
      <c r="AM102" s="290"/>
      <c r="AN102" s="100">
        <v>2.7473628718714897E-3</v>
      </c>
      <c r="AO102" s="100">
        <v>2.5029932914294121E-3</v>
      </c>
      <c r="AP102" s="100">
        <v>2.275824837090571E-3</v>
      </c>
      <c r="AQ102" s="100">
        <v>1.0077169895526853E-3</v>
      </c>
      <c r="AR102" s="100">
        <v>2.1280827854237771E-3</v>
      </c>
      <c r="AS102" s="290"/>
      <c r="AT102" s="100">
        <v>-1.3715003464766389E-6</v>
      </c>
      <c r="AU102" s="100">
        <v>-2.5635934493321234E-5</v>
      </c>
      <c r="AV102" s="100">
        <v>1.401879656610974E-4</v>
      </c>
      <c r="AW102" s="100">
        <v>2.7145670908097536E-4</v>
      </c>
      <c r="AX102" s="100">
        <v>9.8062922224330889E-5</v>
      </c>
    </row>
    <row r="103" spans="2:50">
      <c r="B103" s="27" t="s">
        <v>215</v>
      </c>
      <c r="C103" s="290"/>
      <c r="D103" s="293">
        <v>0</v>
      </c>
      <c r="E103" s="100">
        <v>0</v>
      </c>
      <c r="F103" s="205">
        <v>0</v>
      </c>
      <c r="G103" s="100">
        <v>0</v>
      </c>
      <c r="H103" s="100">
        <v>0</v>
      </c>
      <c r="I103" s="290"/>
      <c r="J103" s="100">
        <v>0</v>
      </c>
      <c r="K103" s="100">
        <v>0</v>
      </c>
      <c r="L103" s="100">
        <v>0</v>
      </c>
      <c r="M103" s="100">
        <v>2.8794815848154272E-4</v>
      </c>
      <c r="N103" s="100">
        <v>7.4061758368322087E-5</v>
      </c>
      <c r="O103" s="290"/>
      <c r="P103" s="100">
        <v>2.4533727581016625E-4</v>
      </c>
      <c r="Q103" s="100">
        <v>6.9881268777298596E-4</v>
      </c>
      <c r="R103" s="100">
        <v>1.1189283959502654E-4</v>
      </c>
      <c r="S103" s="100">
        <v>4.2026214684146317E-4</v>
      </c>
      <c r="T103" s="100">
        <v>3.7137227919386282E-4</v>
      </c>
      <c r="U103" s="290"/>
      <c r="V103" s="100">
        <v>4.4556304575004617E-4</v>
      </c>
      <c r="W103" s="100">
        <v>1.3520930939962695E-3</v>
      </c>
      <c r="X103" s="100">
        <v>2.2384453488160905E-3</v>
      </c>
      <c r="Y103" s="100">
        <v>2.3230870580581288E-3</v>
      </c>
      <c r="Z103" s="100">
        <v>1.6020757163990047E-3</v>
      </c>
      <c r="AA103" s="101"/>
      <c r="AB103" s="293">
        <v>0</v>
      </c>
      <c r="AC103" s="100">
        <v>0</v>
      </c>
      <c r="AD103" s="205">
        <v>0</v>
      </c>
      <c r="AE103" s="100">
        <v>0</v>
      </c>
      <c r="AF103" s="100">
        <v>0</v>
      </c>
      <c r="AG103" s="290"/>
      <c r="AH103" s="100">
        <v>0</v>
      </c>
      <c r="AI103" s="100">
        <v>0</v>
      </c>
      <c r="AJ103" s="100">
        <v>0</v>
      </c>
      <c r="AK103" s="100">
        <v>2.9731566658705252E-4</v>
      </c>
      <c r="AL103" s="100">
        <v>7.802866907248648E-5</v>
      </c>
      <c r="AM103" s="290"/>
      <c r="AN103" s="100">
        <v>2.5230217156173399E-4</v>
      </c>
      <c r="AO103" s="100">
        <v>7.1798061467406675E-4</v>
      </c>
      <c r="AP103" s="100">
        <v>1.15538916638521E-4</v>
      </c>
      <c r="AQ103" s="100">
        <v>4.3428478603466716E-4</v>
      </c>
      <c r="AR103" s="100">
        <v>3.8267740473753781E-4</v>
      </c>
      <c r="AS103" s="290"/>
      <c r="AT103" s="100">
        <v>4.6078788532720943E-4</v>
      </c>
      <c r="AU103" s="100">
        <v>1.403972862391151E-3</v>
      </c>
      <c r="AV103" s="100">
        <v>2.335694121959068E-3</v>
      </c>
      <c r="AW103" s="100">
        <v>2.416257207085075E-3</v>
      </c>
      <c r="AX103" s="100">
        <v>1.6646466691394078E-3</v>
      </c>
    </row>
    <row r="104" spans="2:50">
      <c r="B104" s="106" t="s">
        <v>341</v>
      </c>
      <c r="C104" s="290"/>
      <c r="D104" s="293">
        <v>0</v>
      </c>
      <c r="E104" s="100">
        <v>0</v>
      </c>
      <c r="F104" s="205">
        <v>0</v>
      </c>
      <c r="G104" s="100">
        <v>0</v>
      </c>
      <c r="H104" s="100">
        <v>0</v>
      </c>
      <c r="I104" s="290"/>
      <c r="J104" s="293">
        <v>0</v>
      </c>
      <c r="K104" s="100">
        <v>0</v>
      </c>
      <c r="L104" s="205">
        <v>0</v>
      </c>
      <c r="M104" s="100">
        <v>0</v>
      </c>
      <c r="N104" s="100">
        <v>0</v>
      </c>
      <c r="O104" s="290"/>
      <c r="P104" s="293">
        <v>0</v>
      </c>
      <c r="Q104" s="100">
        <v>0</v>
      </c>
      <c r="R104" s="205">
        <v>0</v>
      </c>
      <c r="S104" s="100">
        <v>0</v>
      </c>
      <c r="T104" s="100">
        <v>0</v>
      </c>
      <c r="U104" s="290"/>
      <c r="V104" s="294">
        <v>0</v>
      </c>
      <c r="W104" s="294">
        <v>0</v>
      </c>
      <c r="X104" s="100">
        <v>1.794589349313357E-3</v>
      </c>
      <c r="Y104" s="294">
        <v>1.8761020140814345E-3</v>
      </c>
      <c r="Z104" s="100">
        <v>9.3417388073919214E-4</v>
      </c>
      <c r="AA104" s="101"/>
      <c r="AB104" s="293">
        <v>0</v>
      </c>
      <c r="AC104" s="100">
        <v>0</v>
      </c>
      <c r="AD104" s="205">
        <v>0</v>
      </c>
      <c r="AE104" s="100">
        <v>0</v>
      </c>
      <c r="AF104" s="100">
        <v>0</v>
      </c>
      <c r="AG104" s="290"/>
      <c r="AH104" s="293">
        <v>0</v>
      </c>
      <c r="AI104" s="100">
        <v>0</v>
      </c>
      <c r="AJ104" s="205">
        <v>0</v>
      </c>
      <c r="AK104" s="100">
        <v>0</v>
      </c>
      <c r="AL104" s="100">
        <v>0</v>
      </c>
      <c r="AM104" s="290"/>
      <c r="AN104" s="293">
        <v>0</v>
      </c>
      <c r="AO104" s="100">
        <v>0</v>
      </c>
      <c r="AP104" s="205">
        <v>0</v>
      </c>
      <c r="AQ104" s="100">
        <v>0</v>
      </c>
      <c r="AR104" s="100">
        <v>0</v>
      </c>
      <c r="AS104" s="290"/>
      <c r="AT104" s="294">
        <v>0</v>
      </c>
      <c r="AU104" s="294">
        <v>0</v>
      </c>
      <c r="AV104" s="100">
        <v>1.8725548947346388E-3</v>
      </c>
      <c r="AW104" s="294">
        <v>1.9513453002232091E-3</v>
      </c>
      <c r="AX104" s="100">
        <v>9.7065914117022483E-4</v>
      </c>
    </row>
    <row r="105" spans="2:50" ht="12.75" customHeight="1">
      <c r="B105" s="108"/>
      <c r="C105" s="290"/>
      <c r="D105" s="109"/>
      <c r="E105" s="109"/>
      <c r="F105" s="109"/>
      <c r="G105" s="109"/>
      <c r="H105" s="109"/>
      <c r="I105" s="290"/>
      <c r="J105" s="109"/>
      <c r="K105" s="109"/>
      <c r="L105" s="109"/>
      <c r="M105" s="109"/>
      <c r="N105" s="109"/>
      <c r="O105" s="290"/>
      <c r="P105" s="109"/>
      <c r="Q105" s="109"/>
      <c r="R105" s="109"/>
      <c r="S105" s="109"/>
      <c r="T105" s="109"/>
      <c r="U105" s="290"/>
      <c r="V105" s="109"/>
      <c r="W105" s="109"/>
      <c r="X105" s="109"/>
      <c r="Y105" s="109"/>
      <c r="Z105" s="109"/>
      <c r="AA105" s="53"/>
      <c r="AB105" s="109"/>
      <c r="AC105" s="109"/>
      <c r="AD105" s="109"/>
      <c r="AE105" s="109"/>
      <c r="AF105" s="109"/>
      <c r="AG105" s="290"/>
      <c r="AH105" s="109"/>
      <c r="AI105" s="109"/>
      <c r="AJ105" s="109"/>
      <c r="AK105" s="109"/>
      <c r="AL105" s="109"/>
      <c r="AM105" s="290"/>
      <c r="AN105" s="109"/>
      <c r="AO105" s="109"/>
      <c r="AP105" s="109"/>
      <c r="AQ105" s="109"/>
      <c r="AR105" s="109"/>
      <c r="AS105" s="290"/>
      <c r="AT105" s="109"/>
      <c r="AU105" s="109"/>
      <c r="AV105" s="109"/>
      <c r="AW105" s="109"/>
      <c r="AX105" s="109"/>
    </row>
    <row r="106" spans="2:50">
      <c r="B106" s="122"/>
      <c r="C106" s="290"/>
      <c r="D106" s="123">
        <f t="shared" ref="D106:G106" si="93">SUM(D91:D105)</f>
        <v>1</v>
      </c>
      <c r="E106" s="123">
        <f t="shared" si="93"/>
        <v>1</v>
      </c>
      <c r="F106" s="123">
        <f t="shared" si="93"/>
        <v>0.99999999999999967</v>
      </c>
      <c r="G106" s="123">
        <f t="shared" si="93"/>
        <v>0.99999999999999989</v>
      </c>
      <c r="H106" s="123">
        <f>SUM(H91:H105)</f>
        <v>1</v>
      </c>
      <c r="I106" s="290"/>
      <c r="J106" s="123">
        <f>SUM(J91:J105)</f>
        <v>1</v>
      </c>
      <c r="K106" s="123">
        <f>SUM(K91:K105)</f>
        <v>1.0000000011071344</v>
      </c>
      <c r="L106" s="123">
        <f>SUM(L91:L105)</f>
        <v>1.0000000000000002</v>
      </c>
      <c r="M106" s="123">
        <f t="shared" ref="M106:N106" si="94">SUM(M91:M105)</f>
        <v>0.99999999999999989</v>
      </c>
      <c r="N106" s="123">
        <f t="shared" si="94"/>
        <v>0.99999999999999989</v>
      </c>
      <c r="O106" s="290"/>
      <c r="P106" s="123">
        <f>SUM(P91:P105)</f>
        <v>1</v>
      </c>
      <c r="Q106" s="123">
        <f>SUM(Q91:Q105)</f>
        <v>1.0000000000000002</v>
      </c>
      <c r="R106" s="123">
        <f>SUM(R91:R105)</f>
        <v>1</v>
      </c>
      <c r="S106" s="123">
        <f t="shared" ref="S106" si="95">SUM(S91:S105)</f>
        <v>1</v>
      </c>
      <c r="T106" s="123">
        <f>SUM(T91:T105)</f>
        <v>0.99999999999999978</v>
      </c>
      <c r="U106" s="290"/>
      <c r="V106" s="123">
        <f>SUM(V91:V105)</f>
        <v>1.0000000000000002</v>
      </c>
      <c r="W106" s="123">
        <f>SUM(W91:W105)</f>
        <v>0.99999999999999978</v>
      </c>
      <c r="X106" s="123">
        <f>SUM(X91:X105)</f>
        <v>1.0000000000000002</v>
      </c>
      <c r="Y106" s="123">
        <f t="shared" ref="Y106" si="96">SUM(Y91:Y105)</f>
        <v>1</v>
      </c>
      <c r="Z106" s="123">
        <f>SUM(Z91:Z105)</f>
        <v>0.99999999999999978</v>
      </c>
      <c r="AA106" s="34"/>
      <c r="AB106" s="123">
        <f t="shared" ref="AB106:AF106" si="97">SUM(AB91:AB105)</f>
        <v>1.0000000000000002</v>
      </c>
      <c r="AC106" s="157">
        <f t="shared" si="97"/>
        <v>1</v>
      </c>
      <c r="AD106" s="157">
        <f t="shared" si="97"/>
        <v>0.99999999999999967</v>
      </c>
      <c r="AE106" s="157">
        <f t="shared" si="97"/>
        <v>0.99999999999999978</v>
      </c>
      <c r="AF106" s="157">
        <f t="shared" si="97"/>
        <v>0.99999999999999967</v>
      </c>
      <c r="AG106" s="290"/>
      <c r="AH106" s="157">
        <f>SUM(AH91:AH105)</f>
        <v>1</v>
      </c>
      <c r="AI106" s="157">
        <f>SUM(AI91:AI105)</f>
        <v>1.0000000011752677</v>
      </c>
      <c r="AJ106" s="157">
        <f>SUM(AJ91:AJ105)</f>
        <v>1.0000000000000002</v>
      </c>
      <c r="AK106" s="157">
        <f t="shared" ref="AK106:AL106" si="98">SUM(AK91:AK105)</f>
        <v>1</v>
      </c>
      <c r="AL106" s="157">
        <f t="shared" si="98"/>
        <v>1.0000000000000002</v>
      </c>
      <c r="AM106" s="290"/>
      <c r="AN106" s="123">
        <f>SUM(AN91:AN105)</f>
        <v>1</v>
      </c>
      <c r="AO106" s="123">
        <f>SUM(AO91:AO105)</f>
        <v>1</v>
      </c>
      <c r="AP106" s="123">
        <f>SUM(AP91:AP105)</f>
        <v>1</v>
      </c>
      <c r="AQ106" s="123">
        <f t="shared" ref="AQ106" si="99">SUM(AQ91:AQ105)</f>
        <v>1.0000000000000002</v>
      </c>
      <c r="AR106" s="123">
        <f t="shared" ref="AR106" si="100">SUM(AR91:AR105)</f>
        <v>1</v>
      </c>
      <c r="AS106" s="290"/>
      <c r="AT106" s="123">
        <f>SUM(AT91:AT105)</f>
        <v>1</v>
      </c>
      <c r="AU106" s="123">
        <f>SUM(AU91:AU105)</f>
        <v>0.99999999999999989</v>
      </c>
      <c r="AV106" s="123">
        <f>SUM(AV91:AV105)</f>
        <v>1</v>
      </c>
      <c r="AW106" s="123">
        <f t="shared" ref="AW106" si="101">SUM(AW91:AW105)</f>
        <v>1.0000000000000002</v>
      </c>
      <c r="AX106" s="123">
        <f>SUM(AX91:AX105)</f>
        <v>0.99999999999999978</v>
      </c>
    </row>
    <row r="107" spans="2:50">
      <c r="B107" s="127"/>
      <c r="C107" s="53"/>
      <c r="D107" s="128"/>
      <c r="E107" s="128"/>
      <c r="F107" s="128"/>
      <c r="G107" s="128"/>
      <c r="H107" s="128"/>
      <c r="I107" s="53"/>
      <c r="J107" s="128"/>
      <c r="K107" s="128"/>
      <c r="L107" s="128"/>
      <c r="M107" s="128"/>
      <c r="N107" s="128"/>
      <c r="O107" s="53"/>
      <c r="P107" s="128"/>
      <c r="Q107" s="128"/>
      <c r="R107" s="128"/>
      <c r="S107" s="128"/>
      <c r="T107" s="128"/>
      <c r="U107" s="53"/>
      <c r="V107" s="128"/>
      <c r="W107" s="128"/>
      <c r="X107" s="128"/>
      <c r="Y107" s="128"/>
      <c r="Z107" s="128"/>
      <c r="AA107" s="34"/>
      <c r="AB107" s="128"/>
      <c r="AC107" s="159"/>
      <c r="AD107" s="159"/>
      <c r="AE107" s="159"/>
      <c r="AF107" s="159"/>
      <c r="AG107" s="53"/>
      <c r="AH107" s="159"/>
      <c r="AI107" s="159"/>
      <c r="AJ107" s="159"/>
      <c r="AK107" s="159"/>
      <c r="AL107" s="159"/>
      <c r="AM107" s="53"/>
      <c r="AN107" s="128"/>
      <c r="AO107" s="128"/>
      <c r="AP107" s="128"/>
      <c r="AQ107" s="128"/>
      <c r="AR107" s="128"/>
      <c r="AS107" s="53"/>
      <c r="AT107" s="128"/>
      <c r="AU107" s="128"/>
      <c r="AV107" s="128"/>
      <c r="AW107" s="128"/>
      <c r="AX107" s="128"/>
    </row>
    <row r="108" spans="2:50">
      <c r="B108" s="322" t="s">
        <v>126</v>
      </c>
      <c r="C108" s="299"/>
      <c r="D108" s="321" t="str">
        <f t="shared" ref="D108:F109" si="102">D20</f>
        <v>FY 2021-22</v>
      </c>
      <c r="E108" s="321" t="str">
        <f t="shared" si="102"/>
        <v>FY 2021-22</v>
      </c>
      <c r="F108" s="321" t="str">
        <f t="shared" si="102"/>
        <v>FY 2021-22</v>
      </c>
      <c r="G108" s="321"/>
      <c r="H108" s="321" t="str">
        <f>H20</f>
        <v>FY 2021-22</v>
      </c>
      <c r="I108" s="299"/>
      <c r="J108" s="324" t="s">
        <v>197</v>
      </c>
      <c r="K108" s="324"/>
      <c r="L108" s="324"/>
      <c r="M108" s="324"/>
      <c r="N108" s="324"/>
      <c r="O108" s="299"/>
      <c r="P108" s="321" t="s">
        <v>220</v>
      </c>
      <c r="Q108" s="321"/>
      <c r="R108" s="321"/>
      <c r="S108" s="321"/>
      <c r="T108" s="321"/>
      <c r="U108" s="299"/>
      <c r="V108" s="321" t="str">
        <f>V88</f>
        <v>FY 2024-25</v>
      </c>
      <c r="W108" s="321"/>
      <c r="X108" s="321"/>
      <c r="Y108" s="321"/>
      <c r="Z108" s="321"/>
      <c r="AA108" s="105"/>
      <c r="AB108" s="321" t="str">
        <f>AB20</f>
        <v>FY 2021-22</v>
      </c>
      <c r="AC108" s="321" t="str">
        <f>AC20</f>
        <v>FY 2021-22</v>
      </c>
      <c r="AD108" s="321"/>
      <c r="AE108" s="321"/>
      <c r="AF108" s="321" t="str">
        <f>AF20</f>
        <v>FY 2021-22</v>
      </c>
      <c r="AG108" s="299"/>
      <c r="AH108" s="324" t="s">
        <v>197</v>
      </c>
      <c r="AI108" s="324"/>
      <c r="AJ108" s="324"/>
      <c r="AK108" s="324"/>
      <c r="AL108" s="324"/>
      <c r="AM108" s="299"/>
      <c r="AN108" s="321" t="s">
        <v>220</v>
      </c>
      <c r="AO108" s="321"/>
      <c r="AP108" s="321"/>
      <c r="AQ108" s="321"/>
      <c r="AR108" s="321"/>
      <c r="AS108" s="299"/>
      <c r="AT108" s="321" t="str">
        <f>AT88</f>
        <v>FY 2024-25</v>
      </c>
      <c r="AU108" s="321"/>
      <c r="AV108" s="321"/>
      <c r="AW108" s="321"/>
      <c r="AX108" s="321"/>
    </row>
    <row r="109" spans="2:50">
      <c r="B109" s="323"/>
      <c r="C109" s="300"/>
      <c r="D109" s="291" t="str">
        <f t="shared" si="102"/>
        <v>QE Jun-21</v>
      </c>
      <c r="E109" s="69" t="str">
        <f t="shared" si="102"/>
        <v>QE Sep-21</v>
      </c>
      <c r="F109" s="69" t="str">
        <f t="shared" si="102"/>
        <v>QE Dec-21</v>
      </c>
      <c r="G109" s="69" t="str">
        <f>G21</f>
        <v>QE Mar-22</v>
      </c>
      <c r="H109" s="69" t="str">
        <f>H21</f>
        <v>FY 2021-22</v>
      </c>
      <c r="I109" s="300"/>
      <c r="J109" s="69" t="str">
        <f>J21</f>
        <v>QE Jun-22</v>
      </c>
      <c r="K109" s="69" t="str">
        <f>K21</f>
        <v>QE Sep-22</v>
      </c>
      <c r="L109" s="69" t="str">
        <f>L21</f>
        <v>QE Dec-22</v>
      </c>
      <c r="M109" s="69" t="str">
        <f>M21</f>
        <v>QE Mar-23</v>
      </c>
      <c r="N109" s="69" t="str">
        <f>N21</f>
        <v>FY 2022-23</v>
      </c>
      <c r="O109" s="300"/>
      <c r="P109" s="69" t="str">
        <f>P21</f>
        <v>QE Jun-23</v>
      </c>
      <c r="Q109" s="69" t="str">
        <f>Q21</f>
        <v>QE Sep-23</v>
      </c>
      <c r="R109" s="69" t="str">
        <f>R21</f>
        <v>QE Dec-23</v>
      </c>
      <c r="S109" s="69" t="str">
        <f>S21</f>
        <v>QE Mar-24</v>
      </c>
      <c r="T109" s="69" t="str">
        <f>T21</f>
        <v>FY 2023-24</v>
      </c>
      <c r="U109" s="300"/>
      <c r="V109" s="69" t="str">
        <f>V21</f>
        <v>QE Jun-24</v>
      </c>
      <c r="W109" s="69" t="str">
        <f>W21</f>
        <v>QE Sep-24</v>
      </c>
      <c r="X109" s="69" t="str">
        <f>X21</f>
        <v>QE Dec-24</v>
      </c>
      <c r="Y109" s="69" t="str">
        <f>Y21</f>
        <v>QE Mar-25</v>
      </c>
      <c r="Z109" s="69" t="str">
        <f>Z21</f>
        <v>FY 2024-25</v>
      </c>
      <c r="AA109" s="49"/>
      <c r="AB109" s="69" t="str">
        <f>AB21</f>
        <v>QE Jun-21</v>
      </c>
      <c r="AC109" s="69" t="str">
        <f>AC21</f>
        <v>QE Sep-21</v>
      </c>
      <c r="AD109" s="69" t="str">
        <f>AD21</f>
        <v>QE Dec-21</v>
      </c>
      <c r="AE109" s="69" t="str">
        <f>AE89</f>
        <v>QE Mar-22</v>
      </c>
      <c r="AF109" s="69" t="str">
        <f>AF21</f>
        <v>FY 2021-22</v>
      </c>
      <c r="AG109" s="300"/>
      <c r="AH109" s="69" t="str">
        <f>AH21</f>
        <v>QE Jun-22</v>
      </c>
      <c r="AI109" s="69" t="str">
        <f>AI21</f>
        <v>QE Sep-22</v>
      </c>
      <c r="AJ109" s="69" t="str">
        <f>AJ21</f>
        <v>QE Dec-22</v>
      </c>
      <c r="AK109" s="69" t="str">
        <f>AK21</f>
        <v>QE Mar-23</v>
      </c>
      <c r="AL109" s="69" t="str">
        <f>AL21</f>
        <v>FY 2022-23</v>
      </c>
      <c r="AM109" s="300"/>
      <c r="AN109" s="69" t="str">
        <f>AN21</f>
        <v>QE Jun-23</v>
      </c>
      <c r="AO109" s="69" t="str">
        <f>AO21</f>
        <v>QE Sep-23</v>
      </c>
      <c r="AP109" s="69" t="str">
        <f>AP21</f>
        <v>QE Dec-23</v>
      </c>
      <c r="AQ109" s="69" t="str">
        <f>AQ21</f>
        <v>QE Mar-24</v>
      </c>
      <c r="AR109" s="69" t="str">
        <f>AR21</f>
        <v>FY 2023-24</v>
      </c>
      <c r="AS109" s="300"/>
      <c r="AT109" s="69" t="str">
        <f>AT21</f>
        <v>QE Jun-24</v>
      </c>
      <c r="AU109" s="69" t="str">
        <f>AU21</f>
        <v>QE Sep-24</v>
      </c>
      <c r="AV109" s="69" t="str">
        <f>AV21</f>
        <v>QE Dec-24</v>
      </c>
      <c r="AW109" s="69" t="str">
        <f>AW21</f>
        <v>QE Mar-25</v>
      </c>
      <c r="AX109" s="69" t="str">
        <f>AX21</f>
        <v>FY 2024-25</v>
      </c>
    </row>
    <row r="110" spans="2:50">
      <c r="B110" s="12"/>
      <c r="C110" s="301"/>
      <c r="D110" s="292"/>
      <c r="E110" s="70"/>
      <c r="F110" s="70"/>
      <c r="G110" s="70"/>
      <c r="H110" s="70"/>
      <c r="I110" s="301"/>
      <c r="J110" s="70"/>
      <c r="K110" s="70"/>
      <c r="L110" s="70"/>
      <c r="M110" s="70"/>
      <c r="N110" s="70"/>
      <c r="O110" s="301"/>
      <c r="P110" s="70"/>
      <c r="Q110" s="70"/>
      <c r="R110" s="70"/>
      <c r="S110" s="70"/>
      <c r="T110" s="70"/>
      <c r="U110" s="301"/>
      <c r="V110" s="70"/>
      <c r="W110" s="70"/>
      <c r="X110" s="70"/>
      <c r="Y110" s="70"/>
      <c r="Z110" s="70"/>
      <c r="AA110" s="71"/>
      <c r="AB110" s="70"/>
      <c r="AC110" s="70"/>
      <c r="AD110" s="70"/>
      <c r="AE110" s="70"/>
      <c r="AF110" s="70"/>
      <c r="AG110" s="301"/>
      <c r="AH110" s="70"/>
      <c r="AI110" s="70"/>
      <c r="AJ110" s="70"/>
      <c r="AK110" s="70"/>
      <c r="AL110" s="70"/>
      <c r="AM110" s="301"/>
      <c r="AN110" s="70"/>
      <c r="AO110" s="70"/>
      <c r="AP110" s="70"/>
      <c r="AQ110" s="70"/>
      <c r="AR110" s="70"/>
      <c r="AS110" s="301"/>
      <c r="AT110" s="70"/>
      <c r="AU110" s="70"/>
      <c r="AV110" s="70"/>
      <c r="AW110" s="70"/>
      <c r="AX110" s="70"/>
    </row>
    <row r="111" spans="2:50">
      <c r="B111" s="27"/>
      <c r="C111" s="290"/>
      <c r="D111" s="293"/>
      <c r="E111" s="100"/>
      <c r="F111" s="100"/>
      <c r="G111" s="100"/>
      <c r="H111" s="100"/>
      <c r="I111" s="290"/>
      <c r="J111" s="100"/>
      <c r="K111" s="100"/>
      <c r="L111" s="100"/>
      <c r="M111" s="100"/>
      <c r="N111" s="100"/>
      <c r="O111" s="290"/>
      <c r="P111" s="100"/>
      <c r="Q111" s="100"/>
      <c r="R111" s="100"/>
      <c r="S111" s="100"/>
      <c r="T111" s="100"/>
      <c r="U111" s="290"/>
      <c r="V111" s="100"/>
      <c r="W111" s="100"/>
      <c r="X111" s="100"/>
      <c r="Y111" s="100"/>
      <c r="Z111" s="100"/>
      <c r="AA111" s="101"/>
      <c r="AB111" s="100"/>
      <c r="AC111" s="100"/>
      <c r="AD111" s="100"/>
      <c r="AE111" s="100"/>
      <c r="AF111" s="100"/>
      <c r="AG111" s="290"/>
      <c r="AH111" s="100"/>
      <c r="AI111" s="100"/>
      <c r="AJ111" s="100"/>
      <c r="AK111" s="100"/>
      <c r="AL111" s="100"/>
      <c r="AM111" s="290"/>
      <c r="AN111" s="100"/>
      <c r="AO111" s="100"/>
      <c r="AP111" s="100"/>
      <c r="AQ111" s="100"/>
      <c r="AR111" s="100"/>
      <c r="AS111" s="290"/>
      <c r="AT111" s="100"/>
      <c r="AU111" s="100"/>
      <c r="AV111" s="100"/>
      <c r="AW111" s="100"/>
      <c r="AX111" s="100"/>
    </row>
    <row r="112" spans="2:50">
      <c r="B112" s="27" t="s">
        <v>123</v>
      </c>
      <c r="C112" s="302"/>
      <c r="D112" s="293">
        <v>0.64170136737691397</v>
      </c>
      <c r="E112" s="100">
        <v>0.63141820295075068</v>
      </c>
      <c r="F112" s="205">
        <v>0.6254625204900246</v>
      </c>
      <c r="G112" s="252">
        <v>0.63737357284035001</v>
      </c>
      <c r="H112" s="252">
        <v>0.63384360661943495</v>
      </c>
      <c r="I112" s="302"/>
      <c r="J112" s="252">
        <v>0.64700932212475259</v>
      </c>
      <c r="K112" s="252">
        <v>0.67947651655233721</v>
      </c>
      <c r="L112" s="252">
        <v>0.67604025592239636</v>
      </c>
      <c r="M112" s="252">
        <v>0.70525499140829873</v>
      </c>
      <c r="N112" s="252">
        <v>0.67741280949411697</v>
      </c>
      <c r="O112" s="302"/>
      <c r="P112" s="252">
        <v>0.70714246783464074</v>
      </c>
      <c r="Q112" s="252">
        <v>0.70503915875826439</v>
      </c>
      <c r="R112" s="252">
        <v>0.71354058027712375</v>
      </c>
      <c r="S112" s="252">
        <v>0.72222772169489258</v>
      </c>
      <c r="T112" s="252">
        <v>0.71202780858179282</v>
      </c>
      <c r="U112" s="302"/>
      <c r="V112" s="252">
        <v>0.72470492920226526</v>
      </c>
      <c r="W112" s="252">
        <v>0.75198341906338761</v>
      </c>
      <c r="X112" s="252">
        <v>0.73305519398967411</v>
      </c>
      <c r="Y112" s="252">
        <v>0.72969937282457908</v>
      </c>
      <c r="Z112" s="252">
        <v>0.73478900726173479</v>
      </c>
      <c r="AA112" s="101"/>
      <c r="AB112" s="100">
        <v>0.68784475403207046</v>
      </c>
      <c r="AC112" s="100">
        <v>0.67908847376818493</v>
      </c>
      <c r="AD112" s="100">
        <v>0.68045676383092513</v>
      </c>
      <c r="AE112" s="100">
        <v>0.69252018764315837</v>
      </c>
      <c r="AF112" s="100">
        <v>0.68504862386332788</v>
      </c>
      <c r="AG112" s="302"/>
      <c r="AH112" s="100">
        <v>0.69534127586374095</v>
      </c>
      <c r="AI112" s="100">
        <v>0.72129179248168995</v>
      </c>
      <c r="AJ112" s="100">
        <v>0.70831850850079359</v>
      </c>
      <c r="AK112" s="100">
        <v>0.72819829440876549</v>
      </c>
      <c r="AL112" s="100">
        <v>0.71369652978814691</v>
      </c>
      <c r="AM112" s="302"/>
      <c r="AN112" s="252">
        <v>0.72721278295998371</v>
      </c>
      <c r="AO112" s="252">
        <v>0.7243778732577757</v>
      </c>
      <c r="AP112" s="252">
        <v>0.73679161169938634</v>
      </c>
      <c r="AQ112" s="252">
        <v>0.74632586813223445</v>
      </c>
      <c r="AR112" s="252">
        <v>0.73370180990621525</v>
      </c>
      <c r="AS112" s="302"/>
      <c r="AT112" s="252">
        <v>0.74946801580274958</v>
      </c>
      <c r="AU112" s="252">
        <v>0.78083699859206712</v>
      </c>
      <c r="AV112" s="252">
        <v>0.76490261805088133</v>
      </c>
      <c r="AW112" s="252">
        <v>0.75896482763184103</v>
      </c>
      <c r="AX112" s="252">
        <v>0.76348705678394047</v>
      </c>
    </row>
    <row r="113" spans="2:50">
      <c r="B113" s="27" t="s">
        <v>124</v>
      </c>
      <c r="C113" s="302"/>
      <c r="D113" s="293">
        <v>0.16161515526666179</v>
      </c>
      <c r="E113" s="100">
        <v>0.16958470786181085</v>
      </c>
      <c r="F113" s="205">
        <v>0.17389430889423682</v>
      </c>
      <c r="G113" s="252">
        <v>0.17275045465819389</v>
      </c>
      <c r="H113" s="252">
        <v>0.16972177582226486</v>
      </c>
      <c r="I113" s="302"/>
      <c r="J113" s="252">
        <v>0.16562671701123799</v>
      </c>
      <c r="K113" s="252">
        <v>0.14740902214370027</v>
      </c>
      <c r="L113" s="252">
        <v>0.13848875471556976</v>
      </c>
      <c r="M113" s="252">
        <v>0.14127110955180475</v>
      </c>
      <c r="N113" s="252">
        <v>0.14798891566531758</v>
      </c>
      <c r="O113" s="302"/>
      <c r="P113" s="252">
        <v>0.1420057000722493</v>
      </c>
      <c r="Q113" s="252">
        <v>0.13821918637371891</v>
      </c>
      <c r="R113" s="252">
        <v>0.14171869773025794</v>
      </c>
      <c r="S113" s="252">
        <v>0.15116099303910549</v>
      </c>
      <c r="T113" s="252">
        <v>0.14330944945033641</v>
      </c>
      <c r="U113" s="302"/>
      <c r="V113" s="252">
        <v>0.14878863188168576</v>
      </c>
      <c r="W113" s="252">
        <v>0.15353692806322153</v>
      </c>
      <c r="X113" s="252">
        <v>0.15301431411252003</v>
      </c>
      <c r="Y113" s="252">
        <v>0.15537680279386282</v>
      </c>
      <c r="Z113" s="252">
        <v>0.15270830789910678</v>
      </c>
      <c r="AA113" s="101"/>
      <c r="AB113" s="100">
        <v>0.10132867619230626</v>
      </c>
      <c r="AC113" s="100">
        <v>0.10689072520155186</v>
      </c>
      <c r="AD113" s="100">
        <v>0.10125837002714112</v>
      </c>
      <c r="AE113" s="100">
        <v>0.10117545693830912</v>
      </c>
      <c r="AF113" s="100">
        <v>0.10264779993569299</v>
      </c>
      <c r="AG113" s="302"/>
      <c r="AH113" s="100">
        <v>0.10329857190503036</v>
      </c>
      <c r="AI113" s="100">
        <v>9.4940208100158921E-2</v>
      </c>
      <c r="AJ113" s="100">
        <v>9.7354994808804052E-2</v>
      </c>
      <c r="AK113" s="100">
        <v>0.11333500506643966</v>
      </c>
      <c r="AL113" s="100">
        <v>0.10235332767798738</v>
      </c>
      <c r="AM113" s="302"/>
      <c r="AN113" s="252">
        <v>0.11765284255300408</v>
      </c>
      <c r="AO113" s="252">
        <v>0.1145811615791423</v>
      </c>
      <c r="AP113" s="252">
        <v>0.11375122667140981</v>
      </c>
      <c r="AQ113" s="252">
        <v>0.12283828251856822</v>
      </c>
      <c r="AR113" s="252">
        <v>0.11723169870501196</v>
      </c>
      <c r="AS113" s="302"/>
      <c r="AT113" s="252">
        <v>0.11970283437340426</v>
      </c>
      <c r="AU113" s="252">
        <v>0.12105816730192945</v>
      </c>
      <c r="AV113" s="252">
        <v>0.1162172045177805</v>
      </c>
      <c r="AW113" s="252">
        <v>0.12150219233432565</v>
      </c>
      <c r="AX113" s="252">
        <v>0.11961633360531672</v>
      </c>
    </row>
    <row r="114" spans="2:50">
      <c r="B114" s="27" t="s">
        <v>155</v>
      </c>
      <c r="C114" s="302"/>
      <c r="D114" s="293">
        <v>0.10270201686342599</v>
      </c>
      <c r="E114" s="100">
        <v>9.3402323322474973E-2</v>
      </c>
      <c r="F114" s="205">
        <v>9.2181560864687095E-2</v>
      </c>
      <c r="G114" s="252">
        <v>8.400966806341395E-2</v>
      </c>
      <c r="H114" s="252">
        <v>9.2682902119114868E-2</v>
      </c>
      <c r="I114" s="302"/>
      <c r="J114" s="252">
        <v>8.4001005511778623E-2</v>
      </c>
      <c r="K114" s="252">
        <v>8.2443663277464233E-2</v>
      </c>
      <c r="L114" s="252">
        <v>8.3636703297252799E-2</v>
      </c>
      <c r="M114" s="252">
        <v>5.8352520567682607E-2</v>
      </c>
      <c r="N114" s="252">
        <v>7.692209923182651E-2</v>
      </c>
      <c r="O114" s="302"/>
      <c r="P114" s="252">
        <v>5.3127192045568129E-2</v>
      </c>
      <c r="Q114" s="252">
        <v>5.382969935356316E-2</v>
      </c>
      <c r="R114" s="252">
        <v>4.9927943017087438E-2</v>
      </c>
      <c r="S114" s="252">
        <v>4.8296362656663906E-2</v>
      </c>
      <c r="T114" s="252">
        <v>5.1286483158501123E-2</v>
      </c>
      <c r="U114" s="302"/>
      <c r="V114" s="252">
        <v>4.8703174238290958E-2</v>
      </c>
      <c r="W114" s="252">
        <v>8.7145799852615564E-3</v>
      </c>
      <c r="X114" s="252">
        <v>8.6312462711813087E-3</v>
      </c>
      <c r="Y114" s="252">
        <v>1.0110221695421407E-2</v>
      </c>
      <c r="Z114" s="252">
        <v>1.8876594839945682E-2</v>
      </c>
      <c r="AA114" s="101"/>
      <c r="AB114" s="100">
        <v>0.11008710144531673</v>
      </c>
      <c r="AC114" s="100">
        <v>0.10045393195040556</v>
      </c>
      <c r="AD114" s="100">
        <v>0.1002866911061681</v>
      </c>
      <c r="AE114" s="100">
        <v>9.1278323372982806E-2</v>
      </c>
      <c r="AF114" s="100">
        <v>0.1001702847347334</v>
      </c>
      <c r="AG114" s="302"/>
      <c r="AH114" s="100">
        <v>9.0275927021550906E-2</v>
      </c>
      <c r="AI114" s="100">
        <v>8.7517281635999908E-2</v>
      </c>
      <c r="AJ114" s="100">
        <v>8.7630025603436731E-2</v>
      </c>
      <c r="AK114" s="100">
        <v>6.0250840432887531E-2</v>
      </c>
      <c r="AL114" s="100">
        <v>8.1042216085007293E-2</v>
      </c>
      <c r="AM114" s="302"/>
      <c r="AN114" s="252">
        <v>5.4635423328193142E-2</v>
      </c>
      <c r="AO114" s="252">
        <v>5.5306209096974465E-2</v>
      </c>
      <c r="AP114" s="252">
        <v>5.1554866844584921E-2</v>
      </c>
      <c r="AQ114" s="252">
        <v>4.9907838905401597E-2</v>
      </c>
      <c r="AR114" s="252">
        <v>5.2847720125511692E-2</v>
      </c>
      <c r="AS114" s="302"/>
      <c r="AT114" s="252">
        <v>5.036735626987842E-2</v>
      </c>
      <c r="AU114" s="252">
        <v>9.048958138142861E-3</v>
      </c>
      <c r="AV114" s="252">
        <v>9.0062288951757805E-3</v>
      </c>
      <c r="AW114" s="252">
        <v>1.0515704072326073E-2</v>
      </c>
      <c r="AX114" s="252">
        <v>1.9613842469093205E-2</v>
      </c>
    </row>
    <row r="115" spans="2:50">
      <c r="B115" s="27" t="s">
        <v>125</v>
      </c>
      <c r="C115" s="302"/>
      <c r="D115" s="293">
        <v>4.7121518987415699E-2</v>
      </c>
      <c r="E115" s="100">
        <v>5.4560307231254213E-2</v>
      </c>
      <c r="F115" s="205">
        <v>6.2531629413622086E-2</v>
      </c>
      <c r="G115" s="252">
        <v>6.3389118636816372E-2</v>
      </c>
      <c r="H115" s="252">
        <v>5.7280724271800559E-2</v>
      </c>
      <c r="I115" s="302"/>
      <c r="J115" s="252">
        <v>5.5180205641354167E-2</v>
      </c>
      <c r="K115" s="252">
        <v>5.3713096203758068E-2</v>
      </c>
      <c r="L115" s="252">
        <v>5.7523821221085972E-2</v>
      </c>
      <c r="M115" s="252">
        <v>5.4597994325769485E-2</v>
      </c>
      <c r="N115" s="252">
        <v>5.5249995667090213E-2</v>
      </c>
      <c r="O115" s="302"/>
      <c r="P115" s="252">
        <v>4.9885129817663229E-2</v>
      </c>
      <c r="Q115" s="252">
        <v>5.5507478150103609E-2</v>
      </c>
      <c r="R115" s="252">
        <v>5.0547690043233867E-2</v>
      </c>
      <c r="S115" s="252">
        <v>4.8372125823662918E-2</v>
      </c>
      <c r="T115" s="252">
        <v>5.10819565571939E-2</v>
      </c>
      <c r="U115" s="302"/>
      <c r="V115" s="252">
        <v>4.6012533375645169E-2</v>
      </c>
      <c r="W115" s="252">
        <v>5.8716650292103684E-2</v>
      </c>
      <c r="X115" s="252">
        <v>8.1729651455579866E-2</v>
      </c>
      <c r="Y115" s="252">
        <v>8.3694584354490231E-2</v>
      </c>
      <c r="Z115" s="252">
        <v>6.780951857281603E-2</v>
      </c>
      <c r="AA115" s="101"/>
      <c r="AB115" s="100">
        <v>5.0509927647510514E-2</v>
      </c>
      <c r="AC115" s="100">
        <v>5.8679454587858323E-2</v>
      </c>
      <c r="AD115" s="100">
        <v>6.8029768041947117E-2</v>
      </c>
      <c r="AE115" s="100">
        <v>6.8873649933864106E-2</v>
      </c>
      <c r="AF115" s="100">
        <v>6.190814410131263E-2</v>
      </c>
      <c r="AG115" s="302"/>
      <c r="AH115" s="100">
        <v>5.9302197481607075E-2</v>
      </c>
      <c r="AI115" s="100">
        <v>5.7018623155854008E-2</v>
      </c>
      <c r="AJ115" s="100">
        <v>6.0270356526317737E-2</v>
      </c>
      <c r="AK115" s="100">
        <v>5.6374172222125103E-2</v>
      </c>
      <c r="AL115" s="100">
        <v>5.8209306977616164E-2</v>
      </c>
      <c r="AM115" s="302"/>
      <c r="AN115" s="252">
        <v>5.130132198652991E-2</v>
      </c>
      <c r="AO115" s="252">
        <v>5.7030008153150957E-2</v>
      </c>
      <c r="AP115" s="252">
        <v>5.219480859823121E-2</v>
      </c>
      <c r="AQ115" s="252">
        <v>4.998613001731058E-2</v>
      </c>
      <c r="AR115" s="252">
        <v>5.2636967429704848E-2</v>
      </c>
      <c r="AS115" s="302"/>
      <c r="AT115" s="252">
        <v>4.7584776509058117E-2</v>
      </c>
      <c r="AU115" s="252">
        <v>6.0969606269472211E-2</v>
      </c>
      <c r="AV115" s="252">
        <v>8.5280378453521544E-2</v>
      </c>
      <c r="AW115" s="252">
        <v>8.7051254467221353E-2</v>
      </c>
      <c r="AX115" s="252">
        <v>7.0457899132198062E-2</v>
      </c>
    </row>
    <row r="116" spans="2:50">
      <c r="B116" s="27" t="s">
        <v>15</v>
      </c>
      <c r="C116" s="302"/>
      <c r="D116" s="293">
        <v>4.6859941505582474E-2</v>
      </c>
      <c r="E116" s="100">
        <v>5.1034458633709215E-2</v>
      </c>
      <c r="F116" s="205">
        <v>4.5929980337429392E-2</v>
      </c>
      <c r="G116" s="252">
        <v>4.2477185801225587E-2</v>
      </c>
      <c r="H116" s="252">
        <v>4.6470991167384915E-2</v>
      </c>
      <c r="I116" s="302"/>
      <c r="J116" s="252">
        <v>4.8182749710876632E-2</v>
      </c>
      <c r="K116" s="252">
        <v>3.6957701822740115E-2</v>
      </c>
      <c r="L116" s="252">
        <v>4.4310464843695045E-2</v>
      </c>
      <c r="M116" s="252">
        <v>4.0523384146444449E-2</v>
      </c>
      <c r="N116" s="252">
        <v>4.2426179941648975E-2</v>
      </c>
      <c r="O116" s="302"/>
      <c r="P116" s="252">
        <v>4.783951022987859E-2</v>
      </c>
      <c r="Q116" s="252">
        <v>4.7404477364350106E-2</v>
      </c>
      <c r="R116" s="252">
        <v>4.4265088932296887E-2</v>
      </c>
      <c r="S116" s="252">
        <v>2.994279678567513E-2</v>
      </c>
      <c r="T116" s="252">
        <v>4.2294302252175731E-2</v>
      </c>
      <c r="U116" s="302"/>
      <c r="V116" s="252">
        <v>3.2000000000000001E-2</v>
      </c>
      <c r="W116" s="252">
        <v>2.704842259602569E-2</v>
      </c>
      <c r="X116" s="252">
        <v>2.3569594171044678E-2</v>
      </c>
      <c r="Y116" s="252">
        <v>2.1119018331646561E-2</v>
      </c>
      <c r="Z116" s="252">
        <v>2.5816571426396817E-2</v>
      </c>
      <c r="AA116" s="101"/>
      <c r="AB116" s="100">
        <v>5.0229540682796094E-2</v>
      </c>
      <c r="AC116" s="100">
        <v>5.4887414491999256E-2</v>
      </c>
      <c r="AD116" s="100">
        <v>4.9968406993818708E-2</v>
      </c>
      <c r="AE116" s="100">
        <v>4.6152382111685507E-2</v>
      </c>
      <c r="AF116" s="100">
        <v>5.0225147364933248E-2</v>
      </c>
      <c r="AG116" s="302"/>
      <c r="AH116" s="100">
        <v>5.1782027728070834E-2</v>
      </c>
      <c r="AI116" s="100">
        <v>3.9232094626297127E-2</v>
      </c>
      <c r="AJ116" s="100">
        <v>4.6426114560647956E-2</v>
      </c>
      <c r="AK116" s="100">
        <v>4.1841687869782332E-2</v>
      </c>
      <c r="AL116" s="100">
        <v>4.469861947124186E-2</v>
      </c>
      <c r="AM116" s="302"/>
      <c r="AN116" s="252">
        <v>4.9197629172289037E-2</v>
      </c>
      <c r="AO116" s="252">
        <v>4.8704747912956647E-2</v>
      </c>
      <c r="AP116" s="252">
        <v>4.5707486186387702E-2</v>
      </c>
      <c r="AQ116" s="252">
        <v>3.0941880426484908E-2</v>
      </c>
      <c r="AR116" s="252">
        <v>4.3581803833556254E-2</v>
      </c>
      <c r="AS116" s="302"/>
      <c r="AT116" s="252">
        <v>3.3000000000000002E-2</v>
      </c>
      <c r="AU116" s="252">
        <v>2.8086269698388427E-2</v>
      </c>
      <c r="AV116" s="252">
        <v>2.4593570082640764E-2</v>
      </c>
      <c r="AW116" s="252">
        <v>2.196602149428617E-2</v>
      </c>
      <c r="AX116" s="252">
        <v>2.6824868009451719E-2</v>
      </c>
    </row>
    <row r="117" spans="2:50">
      <c r="B117" s="27"/>
      <c r="C117" s="290"/>
      <c r="D117" s="293"/>
      <c r="E117" s="100"/>
      <c r="F117" s="100"/>
      <c r="G117" s="100"/>
      <c r="H117" s="100"/>
      <c r="I117" s="290"/>
      <c r="J117" s="100"/>
      <c r="K117" s="100"/>
      <c r="L117" s="100"/>
      <c r="M117" s="100"/>
      <c r="N117" s="100"/>
      <c r="O117" s="290"/>
      <c r="P117" s="100"/>
      <c r="Q117" s="100"/>
      <c r="R117" s="100"/>
      <c r="S117" s="100"/>
      <c r="T117" s="100"/>
      <c r="U117" s="290"/>
      <c r="V117" s="100"/>
      <c r="W117" s="100"/>
      <c r="X117" s="100"/>
      <c r="Y117" s="100"/>
      <c r="Z117" s="100"/>
      <c r="AA117" s="101"/>
      <c r="AB117" s="100"/>
      <c r="AC117" s="100"/>
      <c r="AD117" s="100"/>
      <c r="AE117" s="100"/>
      <c r="AF117" s="100"/>
      <c r="AG117" s="290"/>
      <c r="AH117" s="100"/>
      <c r="AI117" s="100"/>
      <c r="AJ117" s="100"/>
      <c r="AK117" s="100"/>
      <c r="AL117" s="100"/>
      <c r="AM117" s="290"/>
      <c r="AN117" s="100"/>
      <c r="AO117" s="100"/>
      <c r="AP117" s="100"/>
      <c r="AQ117" s="100"/>
      <c r="AR117" s="100"/>
      <c r="AS117" s="290"/>
      <c r="AT117" s="100"/>
      <c r="AU117" s="100"/>
      <c r="AV117" s="100"/>
      <c r="AW117" s="100"/>
      <c r="AX117" s="100"/>
    </row>
    <row r="118" spans="2:50" ht="12.75" hidden="1" customHeight="1">
      <c r="B118" s="27"/>
      <c r="C118" s="290"/>
      <c r="D118" s="293"/>
      <c r="E118" s="100"/>
      <c r="F118" s="100"/>
      <c r="G118" s="100"/>
      <c r="H118" s="100"/>
      <c r="I118" s="290"/>
      <c r="J118" s="100"/>
      <c r="K118" s="100"/>
      <c r="L118" s="100"/>
      <c r="M118" s="100"/>
      <c r="N118" s="100"/>
      <c r="O118" s="290"/>
      <c r="P118" s="100"/>
      <c r="Q118" s="100"/>
      <c r="R118" s="100"/>
      <c r="S118" s="100"/>
      <c r="T118" s="100"/>
      <c r="U118" s="290"/>
      <c r="V118" s="100"/>
      <c r="W118" s="100"/>
      <c r="X118" s="100"/>
      <c r="Y118" s="100"/>
      <c r="Z118" s="100"/>
      <c r="AA118" s="101"/>
      <c r="AB118" s="100"/>
      <c r="AC118" s="100"/>
      <c r="AD118" s="100"/>
      <c r="AE118" s="100"/>
      <c r="AF118" s="100"/>
      <c r="AG118" s="290"/>
      <c r="AH118" s="100"/>
      <c r="AI118" s="100"/>
      <c r="AJ118" s="100"/>
      <c r="AK118" s="100"/>
      <c r="AL118" s="100"/>
      <c r="AM118" s="290"/>
      <c r="AN118" s="100"/>
      <c r="AO118" s="100"/>
      <c r="AP118" s="100"/>
      <c r="AQ118" s="100"/>
      <c r="AR118" s="100"/>
      <c r="AS118" s="290"/>
      <c r="AT118" s="100"/>
      <c r="AU118" s="100"/>
      <c r="AV118" s="100"/>
      <c r="AW118" s="100"/>
      <c r="AX118" s="100"/>
    </row>
    <row r="119" spans="2:50" ht="12.75" hidden="1" customHeight="1">
      <c r="B119" s="106"/>
      <c r="C119" s="290"/>
      <c r="D119" s="107"/>
      <c r="E119" s="107"/>
      <c r="F119" s="107"/>
      <c r="G119" s="107"/>
      <c r="H119" s="107"/>
      <c r="I119" s="290"/>
      <c r="J119" s="107"/>
      <c r="K119" s="107"/>
      <c r="L119" s="107"/>
      <c r="M119" s="107"/>
      <c r="N119" s="107"/>
      <c r="O119" s="290"/>
      <c r="P119" s="107"/>
      <c r="Q119" s="107"/>
      <c r="R119" s="107"/>
      <c r="S119" s="107"/>
      <c r="T119" s="107"/>
      <c r="U119" s="290"/>
      <c r="V119" s="107"/>
      <c r="W119" s="107"/>
      <c r="X119" s="107"/>
      <c r="Y119" s="107"/>
      <c r="Z119" s="107"/>
      <c r="AA119" s="53"/>
      <c r="AB119" s="107"/>
      <c r="AC119" s="107"/>
      <c r="AD119" s="107"/>
      <c r="AE119" s="107"/>
      <c r="AF119" s="107"/>
      <c r="AG119" s="290"/>
      <c r="AH119" s="107"/>
      <c r="AI119" s="107"/>
      <c r="AJ119" s="107"/>
      <c r="AK119" s="107"/>
      <c r="AL119" s="107"/>
      <c r="AM119" s="290"/>
      <c r="AN119" s="107"/>
      <c r="AO119" s="107"/>
      <c r="AP119" s="107"/>
      <c r="AQ119" s="107"/>
      <c r="AR119" s="107"/>
      <c r="AS119" s="290"/>
      <c r="AT119" s="107"/>
      <c r="AU119" s="107"/>
      <c r="AV119" s="107"/>
      <c r="AW119" s="107"/>
      <c r="AX119" s="107"/>
    </row>
    <row r="120" spans="2:50" ht="12.75" hidden="1" customHeight="1">
      <c r="B120" s="108"/>
      <c r="C120" s="290"/>
      <c r="D120" s="109"/>
      <c r="E120" s="109"/>
      <c r="F120" s="109"/>
      <c r="G120" s="109"/>
      <c r="H120" s="109"/>
      <c r="I120" s="290"/>
      <c r="J120" s="109"/>
      <c r="K120" s="109"/>
      <c r="L120" s="109"/>
      <c r="M120" s="109"/>
      <c r="N120" s="109"/>
      <c r="O120" s="290"/>
      <c r="P120" s="109"/>
      <c r="Q120" s="109"/>
      <c r="R120" s="109"/>
      <c r="S120" s="109"/>
      <c r="T120" s="109"/>
      <c r="U120" s="290"/>
      <c r="V120" s="109"/>
      <c r="W120" s="109"/>
      <c r="X120" s="109"/>
      <c r="Y120" s="109"/>
      <c r="Z120" s="109"/>
      <c r="AA120" s="53"/>
      <c r="AB120" s="109"/>
      <c r="AC120" s="109"/>
      <c r="AD120" s="109"/>
      <c r="AE120" s="109"/>
      <c r="AF120" s="109"/>
      <c r="AG120" s="290"/>
      <c r="AH120" s="109"/>
      <c r="AI120" s="109"/>
      <c r="AJ120" s="109"/>
      <c r="AK120" s="109"/>
      <c r="AL120" s="109"/>
      <c r="AM120" s="290"/>
      <c r="AN120" s="109"/>
      <c r="AO120" s="109"/>
      <c r="AP120" s="109"/>
      <c r="AQ120" s="109"/>
      <c r="AR120" s="109"/>
      <c r="AS120" s="290"/>
      <c r="AT120" s="109"/>
      <c r="AU120" s="109"/>
      <c r="AV120" s="109"/>
      <c r="AW120" s="109"/>
      <c r="AX120" s="109"/>
    </row>
    <row r="121" spans="2:50">
      <c r="B121" s="122"/>
      <c r="C121" s="290"/>
      <c r="D121" s="123">
        <f t="shared" ref="D121" si="103">SUM(D112:D117)</f>
        <v>0.99999999999999989</v>
      </c>
      <c r="E121" s="123">
        <f t="shared" ref="E121:G121" si="104">SUM(E112:E117)</f>
        <v>1</v>
      </c>
      <c r="F121" s="123">
        <f t="shared" si="104"/>
        <v>1</v>
      </c>
      <c r="G121" s="123">
        <f t="shared" si="104"/>
        <v>0.99999999999999989</v>
      </c>
      <c r="H121" s="123">
        <f t="shared" ref="H121:J121" si="105">SUM(H112:H117)</f>
        <v>1.0000000000000002</v>
      </c>
      <c r="I121" s="290"/>
      <c r="J121" s="123">
        <f t="shared" si="105"/>
        <v>1</v>
      </c>
      <c r="K121" s="123">
        <f t="shared" ref="K121" si="106">SUM(K112:K117)</f>
        <v>0.99999999999999989</v>
      </c>
      <c r="L121" s="123">
        <f t="shared" ref="L121" si="107">SUM(L112:L117)</f>
        <v>1</v>
      </c>
      <c r="M121" s="123">
        <f t="shared" ref="M121:R121" si="108">SUM(M112:M117)</f>
        <v>1</v>
      </c>
      <c r="N121" s="123">
        <f t="shared" si="108"/>
        <v>1.0000000000000002</v>
      </c>
      <c r="O121" s="290"/>
      <c r="P121" s="123">
        <f t="shared" ref="P121" si="109">SUM(P112:P117)</f>
        <v>1</v>
      </c>
      <c r="Q121" s="123">
        <f t="shared" si="108"/>
        <v>1.0000000000000002</v>
      </c>
      <c r="R121" s="123">
        <f t="shared" si="108"/>
        <v>0.99999999999999989</v>
      </c>
      <c r="S121" s="123">
        <f t="shared" ref="S121" si="110">SUM(S112:S117)</f>
        <v>1</v>
      </c>
      <c r="T121" s="123">
        <f t="shared" ref="T121" si="111">SUM(T112:T117)</f>
        <v>1</v>
      </c>
      <c r="U121" s="290"/>
      <c r="V121" s="123">
        <f t="shared" ref="V121:Z121" si="112">SUM(V112:V117)</f>
        <v>1.0002092686978872</v>
      </c>
      <c r="W121" s="123">
        <f t="shared" si="112"/>
        <v>1</v>
      </c>
      <c r="X121" s="123">
        <f t="shared" si="112"/>
        <v>0.99999999999999989</v>
      </c>
      <c r="Y121" s="123">
        <f t="shared" si="112"/>
        <v>1</v>
      </c>
      <c r="Z121" s="123">
        <f t="shared" si="112"/>
        <v>1</v>
      </c>
      <c r="AA121" s="34"/>
      <c r="AB121" s="123">
        <f t="shared" ref="AB121" si="113">SUM(AB112:AB117)</f>
        <v>1</v>
      </c>
      <c r="AC121" s="123">
        <f t="shared" ref="AC121:AD121" si="114">SUM(AC112:AC117)</f>
        <v>0.99999999999999989</v>
      </c>
      <c r="AD121" s="123">
        <f t="shared" si="114"/>
        <v>1.0000000000000002</v>
      </c>
      <c r="AE121" s="123">
        <f t="shared" ref="AE121" si="115">SUM(AE111:AE120)</f>
        <v>0.99999999999999989</v>
      </c>
      <c r="AF121" s="123">
        <f t="shared" ref="AF121:AH121" si="116">SUM(AF112:AF117)</f>
        <v>1.0000000000000002</v>
      </c>
      <c r="AG121" s="290"/>
      <c r="AH121" s="123">
        <f t="shared" si="116"/>
        <v>1</v>
      </c>
      <c r="AI121" s="123">
        <f t="shared" ref="AI121" si="117">SUM(AI112:AI117)</f>
        <v>1</v>
      </c>
      <c r="AJ121" s="123">
        <f t="shared" ref="AJ121" si="118">SUM(AJ112:AJ117)</f>
        <v>1</v>
      </c>
      <c r="AK121" s="123">
        <f t="shared" ref="AK121:AQ121" si="119">SUM(AK112:AK117)</f>
        <v>1.0000000000000002</v>
      </c>
      <c r="AL121" s="123">
        <f t="shared" si="119"/>
        <v>0.99999999999999967</v>
      </c>
      <c r="AM121" s="290"/>
      <c r="AN121" s="123">
        <f t="shared" ref="AN121" si="120">SUM(AN112:AN117)</f>
        <v>1</v>
      </c>
      <c r="AO121" s="123">
        <f t="shared" si="119"/>
        <v>1</v>
      </c>
      <c r="AP121" s="123">
        <f t="shared" si="119"/>
        <v>1</v>
      </c>
      <c r="AQ121" s="123">
        <f t="shared" si="119"/>
        <v>0.99999999999999978</v>
      </c>
      <c r="AR121" s="123">
        <f t="shared" ref="AR121" si="121">SUM(AR112:AR117)</f>
        <v>0.99999999999999989</v>
      </c>
      <c r="AS121" s="290"/>
      <c r="AT121" s="123">
        <f t="shared" ref="AT121:AX121" si="122">SUM(AT112:AT117)</f>
        <v>1.0001229829550904</v>
      </c>
      <c r="AU121" s="123">
        <f t="shared" si="122"/>
        <v>1</v>
      </c>
      <c r="AV121" s="123">
        <f t="shared" si="122"/>
        <v>0.99999999999999989</v>
      </c>
      <c r="AW121" s="123">
        <f t="shared" si="122"/>
        <v>1.0000000000000004</v>
      </c>
      <c r="AX121" s="123">
        <f t="shared" si="122"/>
        <v>1.0000000000000002</v>
      </c>
    </row>
    <row r="122" spans="2:50">
      <c r="B122" s="127"/>
      <c r="C122" s="53"/>
      <c r="D122" s="128"/>
      <c r="E122" s="128"/>
      <c r="F122" s="128"/>
      <c r="G122" s="128"/>
      <c r="H122" s="128"/>
      <c r="I122" s="53"/>
      <c r="J122" s="128"/>
      <c r="K122" s="128"/>
      <c r="L122" s="128"/>
      <c r="M122" s="128"/>
      <c r="N122" s="128"/>
      <c r="O122" s="53"/>
      <c r="P122" s="128"/>
      <c r="Q122" s="128"/>
      <c r="R122" s="128"/>
      <c r="S122" s="128"/>
      <c r="T122" s="128"/>
      <c r="U122" s="53"/>
      <c r="V122" s="128"/>
      <c r="W122" s="128"/>
      <c r="X122" s="128"/>
      <c r="Y122" s="128"/>
      <c r="Z122" s="128"/>
      <c r="AA122" s="34"/>
      <c r="AB122" s="128"/>
      <c r="AC122" s="128"/>
      <c r="AD122" s="128"/>
      <c r="AE122" s="128"/>
      <c r="AF122" s="128"/>
      <c r="AG122" s="53"/>
      <c r="AH122" s="128"/>
      <c r="AI122" s="128"/>
      <c r="AJ122" s="128"/>
      <c r="AK122" s="128"/>
      <c r="AL122" s="128"/>
      <c r="AM122" s="53"/>
      <c r="AN122" s="128"/>
      <c r="AO122" s="128"/>
      <c r="AP122" s="128"/>
      <c r="AQ122" s="128"/>
      <c r="AR122" s="128"/>
      <c r="AS122" s="53"/>
      <c r="AT122" s="128"/>
      <c r="AU122" s="128"/>
      <c r="AV122" s="128"/>
      <c r="AW122" s="128"/>
      <c r="AX122" s="128"/>
    </row>
    <row r="123" spans="2:50">
      <c r="B123" s="322" t="s">
        <v>54</v>
      </c>
      <c r="C123" s="299"/>
      <c r="D123" s="321" t="str">
        <f t="shared" ref="D123:F124" si="123">D20</f>
        <v>FY 2021-22</v>
      </c>
      <c r="E123" s="321" t="str">
        <f t="shared" si="123"/>
        <v>FY 2021-22</v>
      </c>
      <c r="F123" s="321" t="str">
        <f t="shared" si="123"/>
        <v>FY 2021-22</v>
      </c>
      <c r="G123" s="321"/>
      <c r="H123" s="321" t="str">
        <f>H20</f>
        <v>FY 2021-22</v>
      </c>
      <c r="I123" s="299"/>
      <c r="J123" s="321" t="s">
        <v>197</v>
      </c>
      <c r="K123" s="321"/>
      <c r="L123" s="321"/>
      <c r="M123" s="321"/>
      <c r="N123" s="321"/>
      <c r="O123" s="299"/>
      <c r="P123" s="321" t="s">
        <v>220</v>
      </c>
      <c r="Q123" s="321"/>
      <c r="R123" s="321"/>
      <c r="S123" s="321"/>
      <c r="T123" s="321"/>
      <c r="U123" s="299"/>
      <c r="V123" s="321" t="str">
        <f>V108</f>
        <v>FY 2024-25</v>
      </c>
      <c r="W123" s="321"/>
      <c r="X123" s="321"/>
      <c r="Y123" s="321"/>
      <c r="Z123" s="321"/>
      <c r="AA123" s="151"/>
      <c r="AB123" s="324" t="str">
        <f>AB20</f>
        <v>FY 2021-22</v>
      </c>
      <c r="AC123" s="324" t="str">
        <f>AC20</f>
        <v>FY 2021-22</v>
      </c>
      <c r="AD123" s="324"/>
      <c r="AE123" s="324"/>
      <c r="AF123" s="325" t="str">
        <f>AF20</f>
        <v>FY 2021-22</v>
      </c>
      <c r="AG123" s="299"/>
      <c r="AH123" s="326" t="s">
        <v>197</v>
      </c>
      <c r="AI123" s="321"/>
      <c r="AJ123" s="321"/>
      <c r="AK123" s="321"/>
      <c r="AL123" s="321"/>
      <c r="AM123" s="299"/>
      <c r="AN123" s="321" t="s">
        <v>220</v>
      </c>
      <c r="AO123" s="321"/>
      <c r="AP123" s="321"/>
      <c r="AQ123" s="321"/>
      <c r="AR123" s="321"/>
      <c r="AS123" s="299"/>
      <c r="AT123" s="321" t="str">
        <f>AT108</f>
        <v>FY 2024-25</v>
      </c>
      <c r="AU123" s="321"/>
      <c r="AV123" s="321"/>
      <c r="AW123" s="321"/>
      <c r="AX123" s="321"/>
    </row>
    <row r="124" spans="2:50">
      <c r="B124" s="323"/>
      <c r="C124" s="300"/>
      <c r="D124" s="291" t="str">
        <f t="shared" si="123"/>
        <v>QE Jun-21</v>
      </c>
      <c r="E124" s="69" t="str">
        <f t="shared" si="123"/>
        <v>QE Sep-21</v>
      </c>
      <c r="F124" s="69" t="str">
        <f t="shared" si="123"/>
        <v>QE Dec-21</v>
      </c>
      <c r="G124" s="69" t="str">
        <f>G21</f>
        <v>QE Mar-22</v>
      </c>
      <c r="H124" s="69" t="str">
        <f>H21</f>
        <v>FY 2021-22</v>
      </c>
      <c r="I124" s="300"/>
      <c r="J124" s="69" t="str">
        <f>J21</f>
        <v>QE Jun-22</v>
      </c>
      <c r="K124" s="69" t="str">
        <f>K21</f>
        <v>QE Sep-22</v>
      </c>
      <c r="L124" s="69" t="str">
        <f>L21</f>
        <v>QE Dec-22</v>
      </c>
      <c r="M124" s="69" t="str">
        <f>M21</f>
        <v>QE Mar-23</v>
      </c>
      <c r="N124" s="69" t="str">
        <f>N21</f>
        <v>FY 2022-23</v>
      </c>
      <c r="O124" s="300"/>
      <c r="P124" s="69" t="str">
        <f>P21</f>
        <v>QE Jun-23</v>
      </c>
      <c r="Q124" s="69" t="str">
        <f>Q21</f>
        <v>QE Sep-23</v>
      </c>
      <c r="R124" s="69" t="str">
        <f>R21</f>
        <v>QE Dec-23</v>
      </c>
      <c r="S124" s="69" t="str">
        <f>S21</f>
        <v>QE Mar-24</v>
      </c>
      <c r="T124" s="69" t="str">
        <f>T21</f>
        <v>FY 2023-24</v>
      </c>
      <c r="U124" s="300"/>
      <c r="V124" s="69" t="str">
        <f>V21</f>
        <v>QE Jun-24</v>
      </c>
      <c r="W124" s="69" t="str">
        <f>W21</f>
        <v>QE Sep-24</v>
      </c>
      <c r="X124" s="69" t="str">
        <f>X21</f>
        <v>QE Dec-24</v>
      </c>
      <c r="Y124" s="69" t="str">
        <f>Y21</f>
        <v>QE Mar-25</v>
      </c>
      <c r="Z124" s="69" t="str">
        <f>Z21</f>
        <v>FY 2024-25</v>
      </c>
      <c r="AA124" s="49"/>
      <c r="AB124" s="69" t="str">
        <f>AB21</f>
        <v>QE Jun-21</v>
      </c>
      <c r="AC124" s="69" t="str">
        <f>AC21</f>
        <v>QE Sep-21</v>
      </c>
      <c r="AD124" s="69" t="str">
        <f>AD21</f>
        <v>QE Dec-21</v>
      </c>
      <c r="AE124" s="69" t="str">
        <f t="shared" ref="AE124" si="124">AE109</f>
        <v>QE Mar-22</v>
      </c>
      <c r="AF124" s="69" t="str">
        <f>AF21</f>
        <v>FY 2021-22</v>
      </c>
      <c r="AG124" s="300"/>
      <c r="AH124" s="69" t="str">
        <f t="shared" ref="AH124:AR124" si="125">AH21</f>
        <v>QE Jun-22</v>
      </c>
      <c r="AI124" s="69" t="str">
        <f t="shared" si="125"/>
        <v>QE Sep-22</v>
      </c>
      <c r="AJ124" s="69" t="str">
        <f t="shared" si="125"/>
        <v>QE Dec-22</v>
      </c>
      <c r="AK124" s="69" t="str">
        <f t="shared" si="125"/>
        <v>QE Mar-23</v>
      </c>
      <c r="AL124" s="69" t="str">
        <f t="shared" si="125"/>
        <v>FY 2022-23</v>
      </c>
      <c r="AM124" s="300"/>
      <c r="AN124" s="69" t="str">
        <f t="shared" ref="AN124" si="126">AN21</f>
        <v>QE Jun-23</v>
      </c>
      <c r="AO124" s="69" t="str">
        <f t="shared" si="125"/>
        <v>QE Sep-23</v>
      </c>
      <c r="AP124" s="69" t="str">
        <f t="shared" si="125"/>
        <v>QE Dec-23</v>
      </c>
      <c r="AQ124" s="69" t="str">
        <f t="shared" si="125"/>
        <v>QE Mar-24</v>
      </c>
      <c r="AR124" s="69" t="str">
        <f t="shared" si="125"/>
        <v>FY 2023-24</v>
      </c>
      <c r="AS124" s="300"/>
      <c r="AT124" s="69" t="str">
        <f>AT21</f>
        <v>QE Jun-24</v>
      </c>
      <c r="AU124" s="69" t="str">
        <f t="shared" ref="AU124:AW124" si="127">AU21</f>
        <v>QE Sep-24</v>
      </c>
      <c r="AV124" s="69" t="str">
        <f t="shared" si="127"/>
        <v>QE Dec-24</v>
      </c>
      <c r="AW124" s="69" t="str">
        <f t="shared" si="127"/>
        <v>QE Mar-25</v>
      </c>
      <c r="AX124" s="69" t="str">
        <f>AX21</f>
        <v>FY 2024-25</v>
      </c>
    </row>
    <row r="125" spans="2:50">
      <c r="B125" s="12"/>
      <c r="C125" s="301"/>
      <c r="D125" s="292"/>
      <c r="E125" s="70"/>
      <c r="F125" s="207"/>
      <c r="G125" s="70"/>
      <c r="H125" s="70"/>
      <c r="I125" s="301"/>
      <c r="J125" s="70"/>
      <c r="K125" s="70"/>
      <c r="L125" s="70"/>
      <c r="M125" s="70"/>
      <c r="N125" s="70"/>
      <c r="O125" s="301"/>
      <c r="P125" s="70"/>
      <c r="Q125" s="70"/>
      <c r="R125" s="70"/>
      <c r="S125" s="70"/>
      <c r="T125" s="70"/>
      <c r="U125" s="301"/>
      <c r="V125" s="70"/>
      <c r="W125" s="70"/>
      <c r="X125" s="70"/>
      <c r="Y125" s="70"/>
      <c r="Z125" s="70"/>
      <c r="AA125" s="42"/>
      <c r="AB125" s="70"/>
      <c r="AC125" s="70"/>
      <c r="AD125" s="70"/>
      <c r="AE125" s="70"/>
      <c r="AF125" s="70"/>
      <c r="AG125" s="301"/>
      <c r="AH125" s="70"/>
      <c r="AI125" s="70"/>
      <c r="AJ125" s="70"/>
      <c r="AK125" s="70"/>
      <c r="AL125" s="70"/>
      <c r="AM125" s="301"/>
      <c r="AN125" s="70"/>
      <c r="AO125" s="70"/>
      <c r="AP125" s="70"/>
      <c r="AQ125" s="70"/>
      <c r="AR125" s="70"/>
      <c r="AS125" s="301"/>
      <c r="AT125" s="70"/>
      <c r="AU125" s="70"/>
      <c r="AV125" s="70"/>
      <c r="AW125" s="70"/>
      <c r="AX125" s="70"/>
    </row>
    <row r="126" spans="2:50">
      <c r="B126" s="12" t="s">
        <v>40</v>
      </c>
      <c r="C126" s="303"/>
      <c r="D126" s="297">
        <v>0</v>
      </c>
      <c r="E126" s="103">
        <v>0</v>
      </c>
      <c r="F126" s="103">
        <v>0</v>
      </c>
      <c r="G126" s="158">
        <v>0</v>
      </c>
      <c r="H126" s="255">
        <v>12</v>
      </c>
      <c r="I126" s="303"/>
      <c r="J126" s="158">
        <v>0</v>
      </c>
      <c r="K126" s="158">
        <v>0</v>
      </c>
      <c r="L126" s="158">
        <v>0</v>
      </c>
      <c r="M126" s="158">
        <v>0</v>
      </c>
      <c r="N126" s="158">
        <v>12</v>
      </c>
      <c r="O126" s="303"/>
      <c r="P126" s="158">
        <v>0</v>
      </c>
      <c r="Q126" s="158">
        <v>0</v>
      </c>
      <c r="R126" s="158">
        <v>0</v>
      </c>
      <c r="S126" s="158">
        <v>0</v>
      </c>
      <c r="T126" s="158">
        <v>13</v>
      </c>
      <c r="U126" s="303"/>
      <c r="V126" s="158">
        <v>0</v>
      </c>
      <c r="W126" s="158">
        <v>0</v>
      </c>
      <c r="X126" s="158">
        <v>0</v>
      </c>
      <c r="Y126" s="158">
        <v>0</v>
      </c>
      <c r="Z126" s="158">
        <v>8</v>
      </c>
      <c r="AA126" s="102"/>
      <c r="AB126" s="103">
        <v>0</v>
      </c>
      <c r="AC126" s="103">
        <v>0</v>
      </c>
      <c r="AD126" s="103">
        <v>0</v>
      </c>
      <c r="AE126" s="255">
        <v>0</v>
      </c>
      <c r="AF126" s="158">
        <v>10</v>
      </c>
      <c r="AG126" s="303"/>
      <c r="AH126" s="255">
        <v>0</v>
      </c>
      <c r="AI126" s="255">
        <v>0</v>
      </c>
      <c r="AJ126" s="255">
        <v>0</v>
      </c>
      <c r="AK126" s="255">
        <v>0</v>
      </c>
      <c r="AL126" s="255">
        <v>11</v>
      </c>
      <c r="AM126" s="303"/>
      <c r="AN126" s="158">
        <v>0</v>
      </c>
      <c r="AO126" s="158">
        <v>0</v>
      </c>
      <c r="AP126" s="158">
        <v>0</v>
      </c>
      <c r="AQ126" s="158">
        <v>0</v>
      </c>
      <c r="AR126" s="158">
        <v>12</v>
      </c>
      <c r="AS126" s="303"/>
      <c r="AT126" s="158">
        <v>0</v>
      </c>
      <c r="AU126" s="158">
        <v>0</v>
      </c>
      <c r="AV126" s="158">
        <v>0</v>
      </c>
      <c r="AW126" s="158">
        <v>0</v>
      </c>
      <c r="AX126" s="158">
        <v>7</v>
      </c>
    </row>
    <row r="127" spans="2:50">
      <c r="B127" s="75" t="s">
        <v>142</v>
      </c>
      <c r="C127" s="303"/>
      <c r="D127" s="297">
        <v>0</v>
      </c>
      <c r="E127" s="103">
        <v>0</v>
      </c>
      <c r="F127" s="103">
        <v>0</v>
      </c>
      <c r="G127" s="158">
        <v>0</v>
      </c>
      <c r="H127" s="255">
        <v>11</v>
      </c>
      <c r="I127" s="303"/>
      <c r="J127" s="158">
        <v>0</v>
      </c>
      <c r="K127" s="158">
        <v>0</v>
      </c>
      <c r="L127" s="158">
        <v>0</v>
      </c>
      <c r="M127" s="158">
        <v>0</v>
      </c>
      <c r="N127" s="158">
        <v>15</v>
      </c>
      <c r="O127" s="303"/>
      <c r="P127" s="158">
        <v>0</v>
      </c>
      <c r="Q127" s="158">
        <v>0</v>
      </c>
      <c r="R127" s="158">
        <v>0</v>
      </c>
      <c r="S127" s="158">
        <v>0</v>
      </c>
      <c r="T127" s="158">
        <v>19</v>
      </c>
      <c r="U127" s="303"/>
      <c r="V127" s="158">
        <v>0</v>
      </c>
      <c r="W127" s="158">
        <v>0</v>
      </c>
      <c r="X127" s="158">
        <v>0</v>
      </c>
      <c r="Y127" s="158">
        <v>0</v>
      </c>
      <c r="Z127" s="158">
        <v>25</v>
      </c>
      <c r="AA127" s="102"/>
      <c r="AB127" s="103">
        <v>0</v>
      </c>
      <c r="AC127" s="103">
        <v>0</v>
      </c>
      <c r="AD127" s="103">
        <v>0</v>
      </c>
      <c r="AE127" s="255">
        <v>0</v>
      </c>
      <c r="AF127" s="158">
        <v>11</v>
      </c>
      <c r="AG127" s="303"/>
      <c r="AH127" s="255">
        <v>0</v>
      </c>
      <c r="AI127" s="255">
        <v>0</v>
      </c>
      <c r="AJ127" s="255">
        <v>0</v>
      </c>
      <c r="AK127" s="255">
        <v>0</v>
      </c>
      <c r="AL127" s="255">
        <v>14</v>
      </c>
      <c r="AM127" s="303"/>
      <c r="AN127" s="158">
        <v>0</v>
      </c>
      <c r="AO127" s="158">
        <v>0</v>
      </c>
      <c r="AP127" s="158">
        <v>0</v>
      </c>
      <c r="AQ127" s="158">
        <v>0</v>
      </c>
      <c r="AR127" s="158">
        <v>19</v>
      </c>
      <c r="AS127" s="303"/>
      <c r="AT127" s="158">
        <v>0</v>
      </c>
      <c r="AU127" s="158">
        <v>0</v>
      </c>
      <c r="AV127" s="158">
        <v>0</v>
      </c>
      <c r="AW127" s="158">
        <v>0</v>
      </c>
      <c r="AX127" s="158">
        <v>24</v>
      </c>
    </row>
    <row r="128" spans="2:50">
      <c r="B128" s="75" t="s">
        <v>36</v>
      </c>
      <c r="C128" s="303"/>
      <c r="D128" s="297">
        <v>0</v>
      </c>
      <c r="E128" s="103">
        <v>0</v>
      </c>
      <c r="F128" s="103">
        <v>0</v>
      </c>
      <c r="G128" s="158">
        <v>0</v>
      </c>
      <c r="H128" s="255">
        <v>25</v>
      </c>
      <c r="I128" s="303"/>
      <c r="J128" s="158">
        <v>0</v>
      </c>
      <c r="K128" s="158">
        <v>0</v>
      </c>
      <c r="L128" s="158">
        <v>0</v>
      </c>
      <c r="M128" s="158">
        <v>0</v>
      </c>
      <c r="N128" s="158">
        <v>23</v>
      </c>
      <c r="O128" s="303"/>
      <c r="P128" s="158">
        <v>0</v>
      </c>
      <c r="Q128" s="158">
        <v>0</v>
      </c>
      <c r="R128" s="158">
        <v>0</v>
      </c>
      <c r="S128" s="158">
        <v>0</v>
      </c>
      <c r="T128" s="158">
        <v>27</v>
      </c>
      <c r="U128" s="303"/>
      <c r="V128" s="158">
        <v>0</v>
      </c>
      <c r="W128" s="158">
        <v>0</v>
      </c>
      <c r="X128" s="158">
        <v>0</v>
      </c>
      <c r="Y128" s="158">
        <v>0</v>
      </c>
      <c r="Z128" s="158">
        <v>30</v>
      </c>
      <c r="AA128" s="102"/>
      <c r="AB128" s="103">
        <v>0</v>
      </c>
      <c r="AC128" s="103">
        <v>0</v>
      </c>
      <c r="AD128" s="103">
        <v>0</v>
      </c>
      <c r="AE128" s="255">
        <v>0</v>
      </c>
      <c r="AF128" s="158">
        <v>23</v>
      </c>
      <c r="AG128" s="303"/>
      <c r="AH128" s="255">
        <v>0</v>
      </c>
      <c r="AI128" s="255">
        <v>0</v>
      </c>
      <c r="AJ128" s="255">
        <v>0</v>
      </c>
      <c r="AK128" s="255">
        <v>0</v>
      </c>
      <c r="AL128" s="255">
        <v>23</v>
      </c>
      <c r="AM128" s="303"/>
      <c r="AN128" s="158">
        <v>0</v>
      </c>
      <c r="AO128" s="158">
        <v>0</v>
      </c>
      <c r="AP128" s="158">
        <v>0</v>
      </c>
      <c r="AQ128" s="158">
        <v>0</v>
      </c>
      <c r="AR128" s="158">
        <v>26</v>
      </c>
      <c r="AS128" s="303"/>
      <c r="AT128" s="158">
        <v>0</v>
      </c>
      <c r="AU128" s="158">
        <v>0</v>
      </c>
      <c r="AV128" s="158">
        <v>0</v>
      </c>
      <c r="AW128" s="158">
        <v>0</v>
      </c>
      <c r="AX128" s="158">
        <v>30</v>
      </c>
    </row>
    <row r="129" spans="2:50">
      <c r="B129" s="75" t="s">
        <v>37</v>
      </c>
      <c r="C129" s="303"/>
      <c r="D129" s="297">
        <v>0</v>
      </c>
      <c r="E129" s="103">
        <v>0</v>
      </c>
      <c r="F129" s="103">
        <v>0</v>
      </c>
      <c r="G129" s="158">
        <v>0</v>
      </c>
      <c r="H129" s="255">
        <v>108</v>
      </c>
      <c r="I129" s="303"/>
      <c r="J129" s="158">
        <v>0</v>
      </c>
      <c r="K129" s="158">
        <v>0</v>
      </c>
      <c r="L129" s="158">
        <v>0</v>
      </c>
      <c r="M129" s="158">
        <v>0</v>
      </c>
      <c r="N129" s="158">
        <v>120</v>
      </c>
      <c r="O129" s="303"/>
      <c r="P129" s="158">
        <v>0</v>
      </c>
      <c r="Q129" s="158">
        <v>0</v>
      </c>
      <c r="R129" s="158">
        <v>0</v>
      </c>
      <c r="S129" s="158">
        <v>0</v>
      </c>
      <c r="T129" s="158">
        <v>134</v>
      </c>
      <c r="U129" s="303"/>
      <c r="V129" s="158">
        <v>0</v>
      </c>
      <c r="W129" s="158">
        <v>0</v>
      </c>
      <c r="X129" s="158">
        <v>0</v>
      </c>
      <c r="Y129" s="158">
        <v>0</v>
      </c>
      <c r="Z129" s="158">
        <v>137</v>
      </c>
      <c r="AA129" s="102"/>
      <c r="AB129" s="103">
        <v>0</v>
      </c>
      <c r="AC129" s="103">
        <v>0</v>
      </c>
      <c r="AD129" s="103">
        <v>0</v>
      </c>
      <c r="AE129" s="255">
        <v>0</v>
      </c>
      <c r="AF129" s="158">
        <v>103</v>
      </c>
      <c r="AG129" s="303"/>
      <c r="AH129" s="255">
        <v>0</v>
      </c>
      <c r="AI129" s="255">
        <v>0</v>
      </c>
      <c r="AJ129" s="255">
        <v>0</v>
      </c>
      <c r="AK129" s="255">
        <v>0</v>
      </c>
      <c r="AL129" s="255">
        <v>117</v>
      </c>
      <c r="AM129" s="303"/>
      <c r="AN129" s="158">
        <v>0</v>
      </c>
      <c r="AO129" s="158">
        <v>0</v>
      </c>
      <c r="AP129" s="158">
        <v>0</v>
      </c>
      <c r="AQ129" s="158">
        <v>0</v>
      </c>
      <c r="AR129" s="158">
        <v>132</v>
      </c>
      <c r="AS129" s="303"/>
      <c r="AT129" s="158">
        <v>0</v>
      </c>
      <c r="AU129" s="158">
        <v>0</v>
      </c>
      <c r="AV129" s="158">
        <v>0</v>
      </c>
      <c r="AW129" s="158">
        <v>0</v>
      </c>
      <c r="AX129" s="158">
        <v>137</v>
      </c>
    </row>
    <row r="130" spans="2:50">
      <c r="B130" s="307" t="s">
        <v>240</v>
      </c>
      <c r="C130" s="303"/>
      <c r="D130" s="297">
        <v>0</v>
      </c>
      <c r="E130" s="103">
        <v>0</v>
      </c>
      <c r="F130" s="103">
        <v>0</v>
      </c>
      <c r="G130" s="158">
        <v>0</v>
      </c>
      <c r="H130" s="255">
        <v>259</v>
      </c>
      <c r="I130" s="303"/>
      <c r="J130" s="158">
        <v>0</v>
      </c>
      <c r="K130" s="158">
        <v>0</v>
      </c>
      <c r="L130" s="158">
        <v>0</v>
      </c>
      <c r="M130" s="158">
        <v>0</v>
      </c>
      <c r="N130" s="158">
        <v>457</v>
      </c>
      <c r="O130" s="303"/>
      <c r="P130" s="158">
        <v>0</v>
      </c>
      <c r="Q130" s="158">
        <v>0</v>
      </c>
      <c r="R130" s="158">
        <v>0</v>
      </c>
      <c r="S130" s="158">
        <v>0</v>
      </c>
      <c r="T130" s="158">
        <v>497</v>
      </c>
      <c r="U130" s="303"/>
      <c r="V130" s="158">
        <v>0</v>
      </c>
      <c r="W130" s="158">
        <v>0</v>
      </c>
      <c r="X130" s="158">
        <v>0</v>
      </c>
      <c r="Y130" s="158">
        <v>0</v>
      </c>
      <c r="Z130" s="158">
        <v>539</v>
      </c>
      <c r="AA130" s="102"/>
      <c r="AB130" s="103">
        <v>0</v>
      </c>
      <c r="AC130" s="103">
        <v>0</v>
      </c>
      <c r="AD130" s="103">
        <v>0</v>
      </c>
      <c r="AE130" s="255">
        <v>0</v>
      </c>
      <c r="AF130" s="158">
        <v>268</v>
      </c>
      <c r="AG130" s="303"/>
      <c r="AH130" s="255">
        <v>0</v>
      </c>
      <c r="AI130" s="255">
        <v>0</v>
      </c>
      <c r="AJ130" s="255">
        <v>0</v>
      </c>
      <c r="AK130" s="255">
        <v>0</v>
      </c>
      <c r="AL130" s="255">
        <v>449</v>
      </c>
      <c r="AM130" s="303"/>
      <c r="AN130" s="158">
        <v>0</v>
      </c>
      <c r="AO130" s="158">
        <v>0</v>
      </c>
      <c r="AP130" s="158">
        <v>0</v>
      </c>
      <c r="AQ130" s="158">
        <v>0</v>
      </c>
      <c r="AR130" s="158">
        <v>488</v>
      </c>
      <c r="AS130" s="303"/>
      <c r="AT130" s="158">
        <v>0</v>
      </c>
      <c r="AU130" s="158">
        <v>0</v>
      </c>
      <c r="AV130" s="158">
        <v>0</v>
      </c>
      <c r="AW130" s="158">
        <v>0</v>
      </c>
      <c r="AX130" s="158">
        <v>533</v>
      </c>
    </row>
    <row r="131" spans="2:50">
      <c r="B131" s="17" t="s">
        <v>232</v>
      </c>
      <c r="C131" s="31"/>
      <c r="D131" s="298"/>
      <c r="E131" s="17"/>
      <c r="F131" s="152"/>
      <c r="G131" s="60"/>
      <c r="H131" s="60"/>
      <c r="I131" s="31"/>
      <c r="J131" s="60"/>
      <c r="K131" s="60"/>
      <c r="L131" s="60"/>
      <c r="M131" s="60"/>
      <c r="N131" s="60"/>
      <c r="O131" s="31"/>
      <c r="P131" s="60"/>
      <c r="Q131" s="60"/>
      <c r="R131" s="60"/>
      <c r="S131" s="60"/>
      <c r="T131" s="60"/>
      <c r="U131" s="31"/>
      <c r="V131" s="60"/>
      <c r="W131" s="60"/>
      <c r="X131" s="60"/>
      <c r="Y131" s="60"/>
      <c r="Z131" s="60"/>
      <c r="AA131" s="153"/>
      <c r="AB131" s="17"/>
      <c r="AC131" s="152"/>
      <c r="AD131" s="152"/>
      <c r="AE131" s="60"/>
      <c r="AF131" s="60"/>
      <c r="AG131" s="31"/>
      <c r="AH131" s="60"/>
      <c r="AI131" s="60"/>
      <c r="AJ131" s="60"/>
      <c r="AK131" s="60"/>
      <c r="AL131" s="60"/>
      <c r="AM131" s="31"/>
      <c r="AN131" s="60"/>
      <c r="AO131" s="60"/>
      <c r="AP131" s="60"/>
      <c r="AQ131" s="60"/>
      <c r="AR131" s="60"/>
      <c r="AS131" s="31"/>
      <c r="AT131" s="60"/>
      <c r="AU131" s="60"/>
      <c r="AV131" s="60"/>
      <c r="AW131" s="60"/>
      <c r="AX131" s="60"/>
    </row>
    <row r="135" spans="2:50">
      <c r="B135" s="147" t="s">
        <v>193</v>
      </c>
    </row>
  </sheetData>
  <mergeCells count="83">
    <mergeCell ref="J20:N20"/>
    <mergeCell ref="J33:N33"/>
    <mergeCell ref="C6:Z6"/>
    <mergeCell ref="AB6:AX6"/>
    <mergeCell ref="V63:Z63"/>
    <mergeCell ref="AB20:AF20"/>
    <mergeCell ref="AB33:AF33"/>
    <mergeCell ref="P63:T63"/>
    <mergeCell ref="P20:T20"/>
    <mergeCell ref="P33:T33"/>
    <mergeCell ref="AB8:AF8"/>
    <mergeCell ref="AN63:AR63"/>
    <mergeCell ref="AH63:AL63"/>
    <mergeCell ref="AB63:AF63"/>
    <mergeCell ref="AN20:AR20"/>
    <mergeCell ref="AN33:AR33"/>
    <mergeCell ref="V20:Z20"/>
    <mergeCell ref="V33:Z33"/>
    <mergeCell ref="V78:Z78"/>
    <mergeCell ref="V88:Z88"/>
    <mergeCell ref="P78:T78"/>
    <mergeCell ref="AB78:AF78"/>
    <mergeCell ref="V8:Z8"/>
    <mergeCell ref="J8:N8"/>
    <mergeCell ref="AN123:AR123"/>
    <mergeCell ref="AH123:AL123"/>
    <mergeCell ref="AH108:AL108"/>
    <mergeCell ref="AH88:AL88"/>
    <mergeCell ref="AH78:AL78"/>
    <mergeCell ref="AN78:AR78"/>
    <mergeCell ref="AN88:AR88"/>
    <mergeCell ref="AN108:AR108"/>
    <mergeCell ref="P88:T88"/>
    <mergeCell ref="P108:T108"/>
    <mergeCell ref="V108:Z108"/>
    <mergeCell ref="AB108:AF108"/>
    <mergeCell ref="P123:T123"/>
    <mergeCell ref="AB123:AF123"/>
    <mergeCell ref="V123:Z123"/>
    <mergeCell ref="AB88:AF88"/>
    <mergeCell ref="B8:B9"/>
    <mergeCell ref="D8:H8"/>
    <mergeCell ref="P8:T8"/>
    <mergeCell ref="J78:N78"/>
    <mergeCell ref="J63:N63"/>
    <mergeCell ref="D63:H63"/>
    <mergeCell ref="D78:H78"/>
    <mergeCell ref="B20:B21"/>
    <mergeCell ref="D20:H20"/>
    <mergeCell ref="B33:B34"/>
    <mergeCell ref="B78:B79"/>
    <mergeCell ref="B63:B64"/>
    <mergeCell ref="D33:H33"/>
    <mergeCell ref="D123:H123"/>
    <mergeCell ref="B123:B124"/>
    <mergeCell ref="J123:N123"/>
    <mergeCell ref="J108:N108"/>
    <mergeCell ref="J88:N88"/>
    <mergeCell ref="D108:H108"/>
    <mergeCell ref="B88:B89"/>
    <mergeCell ref="B108:B109"/>
    <mergeCell ref="D88:H88"/>
    <mergeCell ref="AH8:AL8"/>
    <mergeCell ref="AH33:AL33"/>
    <mergeCell ref="AT78:AX78"/>
    <mergeCell ref="AT88:AX88"/>
    <mergeCell ref="AT108:AX108"/>
    <mergeCell ref="AN8:AR8"/>
    <mergeCell ref="AH20:AL20"/>
    <mergeCell ref="AT123:AX123"/>
    <mergeCell ref="AT8:AX8"/>
    <mergeCell ref="AT20:AX20"/>
    <mergeCell ref="AT33:AX33"/>
    <mergeCell ref="AT63:AX63"/>
    <mergeCell ref="AB47:AF47"/>
    <mergeCell ref="AH47:AL47"/>
    <mergeCell ref="AN47:AR47"/>
    <mergeCell ref="AT47:AX47"/>
    <mergeCell ref="B47:B48"/>
    <mergeCell ref="D47:H47"/>
    <mergeCell ref="J47:N47"/>
    <mergeCell ref="P47:T47"/>
    <mergeCell ref="V47:Z47"/>
  </mergeCells>
  <phoneticPr fontId="3" type="noConversion"/>
  <hyperlinks>
    <hyperlink ref="AX2" location="Contents!A1" display="Back" xr:uid="{00000000-0004-0000-0400-000000000000}"/>
  </hyperlinks>
  <printOptions horizontalCentered="1" verticalCentered="1"/>
  <pageMargins left="0.25" right="0.25" top="0.75" bottom="0.75" header="0.3" footer="0.3"/>
  <pageSetup paperSize="9" scale="2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AD26"/>
  <sheetViews>
    <sheetView showGridLines="0" view="pageBreakPreview" zoomScale="80" zoomScaleNormal="80" zoomScaleSheetLayoutView="80" workbookViewId="0">
      <pane xSplit="2" ySplit="11" topLeftCell="P12" activePane="bottomRight" state="frozen"/>
      <selection activeCell="B9" sqref="B9:C9"/>
      <selection pane="topRight" activeCell="B9" sqref="B9:C9"/>
      <selection pane="bottomLeft" activeCell="B9" sqref="B9:C9"/>
      <selection pane="bottomRight" activeCell="B5" sqref="B5"/>
    </sheetView>
  </sheetViews>
  <sheetFormatPr defaultColWidth="9.1796875" defaultRowHeight="13.5"/>
  <cols>
    <col min="1" max="1" width="1" style="29" customWidth="1"/>
    <col min="2" max="2" width="39.453125" style="29" bestFit="1" customWidth="1"/>
    <col min="3" max="3" width="0.54296875" style="29" customWidth="1"/>
    <col min="4" max="4" width="12.81640625" style="29" customWidth="1"/>
    <col min="5" max="5" width="13.453125" style="29" customWidth="1"/>
    <col min="6" max="7" width="13.1796875" style="29" customWidth="1"/>
    <col min="8" max="8" width="0.81640625" style="29" customWidth="1"/>
    <col min="9" max="9" width="14.54296875" style="29" customWidth="1"/>
    <col min="10" max="10" width="0.81640625" style="29" customWidth="1"/>
    <col min="11" max="14" width="13.1796875" style="29" customWidth="1"/>
    <col min="15" max="15" width="0.81640625" style="29" customWidth="1"/>
    <col min="16" max="16" width="14.54296875" style="29" customWidth="1"/>
    <col min="17" max="17" width="0.81640625" style="29" customWidth="1"/>
    <col min="18" max="21" width="13.1796875" style="29" customWidth="1"/>
    <col min="22" max="22" width="0.81640625" style="29" customWidth="1"/>
    <col min="23" max="23" width="14.54296875" style="29" customWidth="1"/>
    <col min="24" max="24" width="0.81640625" style="29" customWidth="1"/>
    <col min="25" max="28" width="13.1796875" style="29" customWidth="1"/>
    <col min="29" max="29" width="0.81640625" style="29" customWidth="1"/>
    <col min="30" max="30" width="14.54296875" style="29" customWidth="1"/>
    <col min="31" max="16384" width="9.1796875" style="172"/>
  </cols>
  <sheetData>
    <row r="2" spans="1:30">
      <c r="B2" s="61"/>
    </row>
    <row r="3" spans="1:30">
      <c r="B3" s="61"/>
    </row>
    <row r="4" spans="1:30">
      <c r="B4" s="61"/>
      <c r="I4" s="141"/>
      <c r="K4" s="141"/>
      <c r="L4" s="141"/>
      <c r="M4" s="141"/>
      <c r="N4" s="141"/>
      <c r="R4" s="141"/>
      <c r="S4" s="141"/>
      <c r="T4" s="141"/>
      <c r="U4" s="141"/>
      <c r="W4" s="141"/>
      <c r="Y4" s="141"/>
      <c r="Z4" s="141"/>
      <c r="AA4" s="141"/>
      <c r="AD4" s="98" t="s">
        <v>70</v>
      </c>
    </row>
    <row r="5" spans="1:30">
      <c r="B5" s="61"/>
    </row>
    <row r="6" spans="1:30">
      <c r="B6" s="61"/>
    </row>
    <row r="7" spans="1:30">
      <c r="B7" s="22" t="s">
        <v>75</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9" spans="1:30" ht="12.75" customHeight="1">
      <c r="B9" s="331" t="s">
        <v>117</v>
      </c>
      <c r="D9" s="328" t="s">
        <v>173</v>
      </c>
      <c r="E9" s="328" t="s">
        <v>174</v>
      </c>
      <c r="F9" s="328" t="s">
        <v>175</v>
      </c>
      <c r="G9" s="328" t="s">
        <v>176</v>
      </c>
      <c r="I9" s="322" t="s">
        <v>177</v>
      </c>
      <c r="K9" s="328" t="s">
        <v>194</v>
      </c>
      <c r="L9" s="328" t="s">
        <v>198</v>
      </c>
      <c r="M9" s="328" t="s">
        <v>205</v>
      </c>
      <c r="N9" s="328" t="s">
        <v>212</v>
      </c>
      <c r="P9" s="322" t="s">
        <v>197</v>
      </c>
      <c r="R9" s="328" t="s">
        <v>216</v>
      </c>
      <c r="S9" s="328" t="s">
        <v>217</v>
      </c>
      <c r="T9" s="328" t="s">
        <v>218</v>
      </c>
      <c r="U9" s="328" t="s">
        <v>219</v>
      </c>
      <c r="W9" s="322" t="s">
        <v>220</v>
      </c>
      <c r="Y9" s="328" t="s">
        <v>253</v>
      </c>
      <c r="Z9" s="328" t="s">
        <v>254</v>
      </c>
      <c r="AA9" s="328" t="s">
        <v>255</v>
      </c>
      <c r="AB9" s="328" t="s">
        <v>256</v>
      </c>
      <c r="AD9" s="322" t="s">
        <v>257</v>
      </c>
    </row>
    <row r="10" spans="1:30">
      <c r="B10" s="332"/>
      <c r="D10" s="329"/>
      <c r="E10" s="329"/>
      <c r="F10" s="329"/>
      <c r="G10" s="329"/>
      <c r="I10" s="334"/>
      <c r="K10" s="329"/>
      <c r="L10" s="329"/>
      <c r="M10" s="329"/>
      <c r="N10" s="329"/>
      <c r="P10" s="334"/>
      <c r="R10" s="329"/>
      <c r="S10" s="329"/>
      <c r="T10" s="329"/>
      <c r="U10" s="329"/>
      <c r="W10" s="334"/>
      <c r="Y10" s="329"/>
      <c r="Z10" s="329"/>
      <c r="AA10" s="329"/>
      <c r="AB10" s="329"/>
      <c r="AD10" s="334"/>
    </row>
    <row r="11" spans="1:30">
      <c r="B11" s="333"/>
      <c r="D11" s="330"/>
      <c r="E11" s="330"/>
      <c r="F11" s="330"/>
      <c r="G11" s="330"/>
      <c r="I11" s="323"/>
      <c r="K11" s="330"/>
      <c r="L11" s="330"/>
      <c r="M11" s="330"/>
      <c r="N11" s="330"/>
      <c r="P11" s="323"/>
      <c r="R11" s="330"/>
      <c r="S11" s="330"/>
      <c r="T11" s="330"/>
      <c r="U11" s="330"/>
      <c r="W11" s="323"/>
      <c r="Y11" s="330"/>
      <c r="Z11" s="330"/>
      <c r="AA11" s="330"/>
      <c r="AB11" s="330"/>
      <c r="AD11" s="323"/>
    </row>
    <row r="12" spans="1:30">
      <c r="B12" s="62" t="s">
        <v>143</v>
      </c>
      <c r="D12" s="15">
        <v>236260.61971750093</v>
      </c>
      <c r="E12" s="15">
        <v>254409.23792709</v>
      </c>
      <c r="F12" s="178">
        <v>261150.81358513006</v>
      </c>
      <c r="G12" s="15">
        <v>275025.42061359057</v>
      </c>
      <c r="I12" s="15">
        <f>SUM(D12:G12)</f>
        <v>1026846.0918433114</v>
      </c>
      <c r="K12" s="15">
        <v>274818.62456056289</v>
      </c>
      <c r="L12" s="15">
        <v>289295.6487896429</v>
      </c>
      <c r="M12" s="15">
        <v>292940.38159400946</v>
      </c>
      <c r="N12" s="15">
        <v>304966.55633359641</v>
      </c>
      <c r="P12" s="15">
        <f>SUM(K12:N12)</f>
        <v>1162021.2112778116</v>
      </c>
      <c r="R12" s="15">
        <v>317487.47297693696</v>
      </c>
      <c r="S12" s="15">
        <v>324976.04208199948</v>
      </c>
      <c r="T12" s="15">
        <v>315909.74793535762</v>
      </c>
      <c r="U12" s="15">
        <v>325896.79724263441</v>
      </c>
      <c r="W12" s="15">
        <f>SUM(R12:U12)</f>
        <v>1284270.0602369285</v>
      </c>
      <c r="Y12" s="15">
        <v>312438.89029780473</v>
      </c>
      <c r="Z12" s="15">
        <v>310685.73709869426</v>
      </c>
      <c r="AA12" s="15">
        <v>319100.3578521696</v>
      </c>
      <c r="AB12" s="15">
        <v>323290.33460978715</v>
      </c>
      <c r="AD12" s="15">
        <f>SUM(Y12:AB12)</f>
        <v>1265515.3198584558</v>
      </c>
    </row>
    <row r="13" spans="1:30">
      <c r="B13" s="35" t="s">
        <v>24</v>
      </c>
      <c r="D13" s="15">
        <v>46918</v>
      </c>
      <c r="E13" s="15">
        <v>49511</v>
      </c>
      <c r="F13" s="178">
        <v>49610</v>
      </c>
      <c r="G13" s="15">
        <v>52081</v>
      </c>
      <c r="I13" s="15">
        <f>G13</f>
        <v>52081</v>
      </c>
      <c r="K13" s="15">
        <v>55146</v>
      </c>
      <c r="L13" s="15">
        <v>57503</v>
      </c>
      <c r="M13" s="15">
        <v>57994</v>
      </c>
      <c r="N13" s="15">
        <v>59755</v>
      </c>
      <c r="P13" s="15">
        <f>N13</f>
        <v>59755</v>
      </c>
      <c r="R13" s="15">
        <v>59871</v>
      </c>
      <c r="S13" s="15">
        <v>59873</v>
      </c>
      <c r="T13" s="15">
        <v>60652</v>
      </c>
      <c r="U13" s="15">
        <v>60125</v>
      </c>
      <c r="W13" s="15">
        <f>U13</f>
        <v>60125</v>
      </c>
      <c r="Y13" s="15">
        <v>60513</v>
      </c>
      <c r="Z13" s="15">
        <v>62951</v>
      </c>
      <c r="AA13" s="15">
        <v>63390</v>
      </c>
      <c r="AB13" s="15">
        <v>64505</v>
      </c>
      <c r="AD13" s="15">
        <f>AB13</f>
        <v>64505</v>
      </c>
    </row>
    <row r="14" spans="1:30">
      <c r="B14" s="35" t="s">
        <v>35</v>
      </c>
      <c r="D14" s="15">
        <v>45457.5</v>
      </c>
      <c r="E14" s="15">
        <v>48214.5</v>
      </c>
      <c r="F14" s="178">
        <v>49560.5</v>
      </c>
      <c r="G14" s="15">
        <v>50845.5</v>
      </c>
      <c r="I14" s="15">
        <v>48039</v>
      </c>
      <c r="K14" s="15">
        <v>53613.5</v>
      </c>
      <c r="L14" s="15">
        <v>56324.5</v>
      </c>
      <c r="M14" s="15">
        <v>57748.5</v>
      </c>
      <c r="N14" s="15">
        <v>58874.5</v>
      </c>
      <c r="P14" s="15">
        <f>(P13+I13)/2</f>
        <v>55918</v>
      </c>
      <c r="R14" s="15">
        <v>59813</v>
      </c>
      <c r="S14" s="15">
        <v>59872</v>
      </c>
      <c r="T14" s="15">
        <v>60262.5</v>
      </c>
      <c r="U14" s="15">
        <v>60388.5</v>
      </c>
      <c r="W14" s="15">
        <f>(W13+P13)/2</f>
        <v>59940</v>
      </c>
      <c r="Y14" s="15">
        <v>60319</v>
      </c>
      <c r="Z14" s="15">
        <v>61732</v>
      </c>
      <c r="AA14" s="15">
        <v>63170.5</v>
      </c>
      <c r="AB14" s="15">
        <v>63947.5</v>
      </c>
      <c r="AD14" s="15">
        <f>(AD13+W13)/2</f>
        <v>62315</v>
      </c>
    </row>
    <row r="15" spans="1:30" s="204" customFormat="1">
      <c r="A15" s="63"/>
      <c r="B15" s="35" t="s">
        <v>48</v>
      </c>
      <c r="C15" s="63"/>
      <c r="D15" s="15">
        <f t="shared" ref="D15:E15" si="0">IF(ISERROR((D12*1000/D14)*4),0,(D12*1000/D14)*4)</f>
        <v>20789.583212231286</v>
      </c>
      <c r="E15" s="15">
        <f t="shared" si="0"/>
        <v>21106.450377134679</v>
      </c>
      <c r="F15" s="178">
        <f t="shared" ref="F15:G15" si="1">IF(ISERROR((F12*1000/F14)*4),0,(F12*1000/F14)*4)</f>
        <v>21077.334860231844</v>
      </c>
      <c r="G15" s="15">
        <f t="shared" si="1"/>
        <v>21636.166080663232</v>
      </c>
      <c r="H15" s="63"/>
      <c r="I15" s="15">
        <f>IF(ISERROR((I12*1000/I14)/3*4),0,(I12*1000/I14)*4/4)</f>
        <v>21375.259515046346</v>
      </c>
      <c r="J15" s="63"/>
      <c r="K15" s="15">
        <f t="shared" ref="K15:N15" si="2">IF(ISERROR((K12*1000/K14)*4),0,(K12*1000/K14)*4)</f>
        <v>20503.688403895503</v>
      </c>
      <c r="L15" s="15">
        <f t="shared" si="2"/>
        <v>20544.924414039568</v>
      </c>
      <c r="M15" s="15">
        <f t="shared" si="2"/>
        <v>20290.76991395513</v>
      </c>
      <c r="N15" s="15">
        <f t="shared" si="2"/>
        <v>20719.772148118212</v>
      </c>
      <c r="O15" s="63"/>
      <c r="P15" s="15">
        <f>IF(ISERROR((P12*1000/P14)/4*4),0,(P12*1000/P14)*4/4)</f>
        <v>20780.807812829706</v>
      </c>
      <c r="Q15" s="63"/>
      <c r="R15" s="15">
        <f t="shared" ref="R15:U15" si="3">IF(ISERROR((R12*1000/R14)*4),0,(R12*1000/R14)*4)</f>
        <v>21232.004612839144</v>
      </c>
      <c r="S15" s="15">
        <f t="shared" si="3"/>
        <v>21711.387097942243</v>
      </c>
      <c r="T15" s="15">
        <f t="shared" si="3"/>
        <v>20968.910877269122</v>
      </c>
      <c r="U15" s="15">
        <f t="shared" si="3"/>
        <v>21586.679400391426</v>
      </c>
      <c r="V15" s="63"/>
      <c r="W15" s="15">
        <f>IF(ISERROR((W12*1000/W14)/4*4),0,(W12*1000/W14)*4/4)</f>
        <v>21425.926930879687</v>
      </c>
      <c r="X15" s="63"/>
      <c r="Y15" s="15">
        <f t="shared" ref="Y15:AB15" si="4">IF(ISERROR((Y12*1000/Y14)*4),0,(Y12*1000/Y14)*4)</f>
        <v>20719.102790020042</v>
      </c>
      <c r="Z15" s="15">
        <f t="shared" si="4"/>
        <v>20131.260098405641</v>
      </c>
      <c r="AA15" s="15">
        <f t="shared" si="4"/>
        <v>20205.656618337332</v>
      </c>
      <c r="AB15" s="15">
        <f t="shared" si="4"/>
        <v>20222.234464821122</v>
      </c>
      <c r="AC15" s="63"/>
      <c r="AD15" s="15">
        <f>IF(ISERROR((AD12*1000/AD14)/4*4),0,(AD12*1000/AD14)*4/4)</f>
        <v>20308.357856991992</v>
      </c>
    </row>
    <row r="16" spans="1:30" s="204" customFormat="1">
      <c r="A16" s="63"/>
      <c r="B16" s="64"/>
      <c r="C16" s="63"/>
      <c r="D16" s="65"/>
      <c r="E16" s="65"/>
      <c r="F16" s="202"/>
      <c r="G16" s="65"/>
      <c r="H16" s="63"/>
      <c r="I16" s="65"/>
      <c r="J16" s="63"/>
      <c r="K16" s="65"/>
      <c r="L16" s="65"/>
      <c r="M16" s="65"/>
      <c r="N16" s="65"/>
      <c r="O16" s="63"/>
      <c r="P16" s="65"/>
      <c r="Q16" s="63"/>
      <c r="R16" s="65"/>
      <c r="S16" s="65"/>
      <c r="T16" s="65"/>
      <c r="U16" s="65"/>
      <c r="V16" s="63"/>
      <c r="W16" s="65"/>
      <c r="X16" s="63"/>
      <c r="Y16" s="65"/>
      <c r="Z16" s="65"/>
      <c r="AA16" s="65"/>
      <c r="AB16" s="65"/>
      <c r="AC16" s="63"/>
      <c r="AD16" s="65"/>
    </row>
    <row r="17" spans="1:30" s="173" customFormat="1" ht="3" customHeight="1">
      <c r="A17" s="32"/>
      <c r="B17" s="32"/>
      <c r="C17" s="32"/>
      <c r="D17" s="28"/>
      <c r="E17" s="28"/>
      <c r="F17" s="203"/>
      <c r="G17" s="28"/>
      <c r="H17" s="32"/>
      <c r="I17" s="28"/>
      <c r="J17" s="32"/>
      <c r="K17" s="28"/>
      <c r="L17" s="28"/>
      <c r="M17" s="28"/>
      <c r="N17" s="28"/>
      <c r="O17" s="32"/>
      <c r="P17" s="28"/>
      <c r="Q17" s="32"/>
      <c r="R17" s="28"/>
      <c r="S17" s="28"/>
      <c r="T17" s="28"/>
      <c r="U17" s="28"/>
      <c r="V17" s="32"/>
      <c r="W17" s="28"/>
      <c r="X17" s="32"/>
      <c r="Y17" s="28"/>
      <c r="Z17" s="28"/>
      <c r="AA17" s="28"/>
      <c r="AB17" s="28"/>
      <c r="AC17" s="32"/>
      <c r="AD17" s="28"/>
    </row>
    <row r="18" spans="1:30" s="204" customFormat="1">
      <c r="A18" s="63"/>
      <c r="B18" s="62" t="s">
        <v>144</v>
      </c>
      <c r="C18" s="63"/>
      <c r="D18" s="66">
        <v>34738.311977400401</v>
      </c>
      <c r="E18" s="66">
        <v>35134.421648000352</v>
      </c>
      <c r="F18" s="180">
        <v>34474.421635900319</v>
      </c>
      <c r="G18" s="66">
        <v>34494.421662400309</v>
      </c>
      <c r="H18" s="63"/>
      <c r="I18" s="66">
        <f>G18</f>
        <v>34494.421662400309</v>
      </c>
      <c r="J18" s="63"/>
      <c r="K18" s="66">
        <v>34674.421682400331</v>
      </c>
      <c r="L18" s="66">
        <v>36400.789047500279</v>
      </c>
      <c r="M18" s="66">
        <v>37611.164436000217</v>
      </c>
      <c r="N18" s="66">
        <v>37222.499776500226</v>
      </c>
      <c r="O18" s="63"/>
      <c r="P18" s="66">
        <f>N18</f>
        <v>37222.499776500226</v>
      </c>
      <c r="Q18" s="63"/>
      <c r="R18" s="66">
        <v>38945.499805600208</v>
      </c>
      <c r="S18" s="66">
        <v>39774.999816600204</v>
      </c>
      <c r="T18" s="66">
        <v>40657.999825100196</v>
      </c>
      <c r="U18" s="66">
        <v>41598.999814000148</v>
      </c>
      <c r="V18" s="63"/>
      <c r="W18" s="66">
        <f>U18</f>
        <v>41598.999814000148</v>
      </c>
      <c r="X18" s="63"/>
      <c r="Y18" s="66">
        <v>41676.17991880019</v>
      </c>
      <c r="Z18" s="66">
        <v>43108.179927500154</v>
      </c>
      <c r="AA18" s="66">
        <v>43550.179941400093</v>
      </c>
      <c r="AB18" s="66">
        <v>42494.179956800072</v>
      </c>
      <c r="AC18" s="63"/>
      <c r="AD18" s="66">
        <f>AB18</f>
        <v>42494.179956800072</v>
      </c>
    </row>
    <row r="19" spans="1:30" s="204" customFormat="1">
      <c r="A19" s="63"/>
      <c r="B19" s="35" t="s">
        <v>153</v>
      </c>
      <c r="C19" s="63"/>
      <c r="D19" s="15">
        <v>34551.551336100209</v>
      </c>
      <c r="E19" s="15">
        <v>34936.366815750196</v>
      </c>
      <c r="F19" s="178">
        <v>34804.42164195019</v>
      </c>
      <c r="G19" s="15">
        <v>34484.421649150187</v>
      </c>
      <c r="H19" s="63"/>
      <c r="I19" s="15">
        <v>34429.606179100389</v>
      </c>
      <c r="J19" s="63"/>
      <c r="K19" s="15">
        <v>34584.421672400174</v>
      </c>
      <c r="L19" s="15">
        <v>35537.60536495017</v>
      </c>
      <c r="M19" s="15">
        <v>37005.976741750157</v>
      </c>
      <c r="N19" s="15">
        <v>37416.832106250164</v>
      </c>
      <c r="O19" s="63"/>
      <c r="P19" s="15">
        <f>(P18+I18)/2</f>
        <v>35858.460719450268</v>
      </c>
      <c r="Q19" s="63"/>
      <c r="R19" s="15">
        <v>38083.999791050155</v>
      </c>
      <c r="S19" s="15">
        <v>39360.249811100133</v>
      </c>
      <c r="T19" s="15">
        <v>40216.499820850135</v>
      </c>
      <c r="U19" s="15">
        <v>41128.499819550139</v>
      </c>
      <c r="V19" s="63"/>
      <c r="W19" s="15">
        <f>(W18+P18)/2</f>
        <v>39410.749795250187</v>
      </c>
      <c r="X19" s="63"/>
      <c r="Y19" s="15">
        <v>41637.589866400136</v>
      </c>
      <c r="Z19" s="15">
        <v>42392.179923150135</v>
      </c>
      <c r="AA19" s="15">
        <v>43329.17993445012</v>
      </c>
      <c r="AB19" s="15">
        <v>43022.179949100115</v>
      </c>
      <c r="AC19" s="63"/>
      <c r="AD19" s="15">
        <f>(AD18+W18)/2</f>
        <v>42046.589885400113</v>
      </c>
    </row>
    <row r="20" spans="1:30" s="204" customFormat="1">
      <c r="A20" s="63"/>
      <c r="B20" s="35" t="s">
        <v>170</v>
      </c>
      <c r="C20" s="63"/>
      <c r="D20" s="15">
        <v>27351.665622104869</v>
      </c>
      <c r="E20" s="15">
        <v>29128.299375697636</v>
      </c>
      <c r="F20" s="178">
        <v>30013.521416527357</v>
      </c>
      <c r="G20" s="15">
        <v>31901.410255534112</v>
      </c>
      <c r="H20" s="63"/>
      <c r="I20" s="15">
        <f>IF(I19&gt;0,I12*1000/I19*4/4,0)</f>
        <v>29824.508781823712</v>
      </c>
      <c r="J20" s="63"/>
      <c r="K20" s="15">
        <v>31785.250268317159</v>
      </c>
      <c r="L20" s="15">
        <v>32562.199486290418</v>
      </c>
      <c r="M20" s="15">
        <v>31664.115625248611</v>
      </c>
      <c r="N20" s="15">
        <v>32602.071224800919</v>
      </c>
      <c r="O20" s="63"/>
      <c r="P20" s="15">
        <f>IF(P19&gt;0,P12*1000/P19*4/4,0)</f>
        <v>32405.775037842341</v>
      </c>
      <c r="Q20" s="63"/>
      <c r="R20" s="15">
        <v>33346.021921946063</v>
      </c>
      <c r="S20" s="15">
        <v>33025.810927688959</v>
      </c>
      <c r="T20" s="15">
        <v>31420.909262876736</v>
      </c>
      <c r="U20" s="15">
        <v>31695.471380915456</v>
      </c>
      <c r="V20" s="63"/>
      <c r="W20" s="15">
        <f>IF(W19&gt;0,W12*1000/W19*4/4,0)</f>
        <v>32586.795909975546</v>
      </c>
      <c r="X20" s="63"/>
      <c r="Y20" s="15">
        <v>30015.079287759676</v>
      </c>
      <c r="Z20" s="15">
        <v>29315.382003182196</v>
      </c>
      <c r="AA20" s="15">
        <v>29458.241151567207</v>
      </c>
      <c r="AB20" s="15">
        <v>30058.015190515642</v>
      </c>
      <c r="AC20" s="63"/>
      <c r="AD20" s="15">
        <f>IF(AD19&gt;0,AD12*1000/AD19*4/4,0)</f>
        <v>30097.930017812985</v>
      </c>
    </row>
    <row r="21" spans="1:30">
      <c r="B21" s="36"/>
      <c r="D21" s="60"/>
      <c r="E21" s="60"/>
      <c r="F21" s="60"/>
      <c r="G21" s="60"/>
      <c r="I21" s="60"/>
      <c r="K21" s="60"/>
      <c r="L21" s="60"/>
      <c r="M21" s="60"/>
      <c r="N21" s="60"/>
      <c r="P21" s="60"/>
      <c r="R21" s="60"/>
      <c r="S21" s="60"/>
      <c r="T21" s="60"/>
      <c r="U21" s="60"/>
      <c r="W21" s="60"/>
      <c r="Y21" s="60"/>
      <c r="Z21" s="60"/>
      <c r="AA21" s="60"/>
      <c r="AB21" s="60"/>
      <c r="AD21" s="60"/>
    </row>
    <row r="22" spans="1:30">
      <c r="B22" s="32"/>
      <c r="D22" s="28"/>
      <c r="E22" s="28"/>
      <c r="H22" s="28"/>
      <c r="J22" s="28"/>
      <c r="O22" s="28"/>
      <c r="Q22" s="28"/>
      <c r="V22" s="28"/>
      <c r="X22" s="28"/>
      <c r="AC22" s="28"/>
    </row>
    <row r="23" spans="1:30">
      <c r="B23" s="147" t="s">
        <v>329</v>
      </c>
      <c r="C23" s="146"/>
      <c r="D23" s="144"/>
      <c r="E23" s="144"/>
      <c r="H23" s="144"/>
      <c r="J23" s="144"/>
      <c r="O23" s="144"/>
      <c r="Q23" s="144"/>
      <c r="V23" s="144"/>
      <c r="X23" s="144"/>
      <c r="AC23" s="144"/>
    </row>
    <row r="24" spans="1:30">
      <c r="B24" s="147"/>
      <c r="C24" s="146"/>
      <c r="D24" s="144"/>
      <c r="E24" s="144"/>
      <c r="H24" s="144"/>
      <c r="J24" s="144"/>
      <c r="O24" s="144"/>
      <c r="Q24" s="144"/>
      <c r="V24" s="144"/>
      <c r="X24" s="144"/>
      <c r="AC24" s="144"/>
    </row>
    <row r="25" spans="1:30">
      <c r="B25" s="145"/>
      <c r="C25" s="146"/>
      <c r="D25" s="144"/>
      <c r="E25" s="144"/>
      <c r="H25" s="144"/>
      <c r="J25" s="144"/>
      <c r="O25" s="144"/>
      <c r="Q25" s="144"/>
      <c r="V25" s="144"/>
      <c r="X25" s="144"/>
      <c r="AC25" s="144"/>
    </row>
    <row r="26" spans="1:30" s="160" customFormat="1">
      <c r="A26" s="2"/>
      <c r="B26" s="2"/>
      <c r="C26" s="2"/>
      <c r="D26" s="259"/>
      <c r="E26" s="259"/>
      <c r="F26" s="2"/>
      <c r="G26" s="2"/>
      <c r="H26" s="2"/>
      <c r="I26" s="2"/>
      <c r="J26" s="2"/>
      <c r="K26" s="2"/>
      <c r="L26" s="2"/>
      <c r="M26" s="2"/>
      <c r="N26" s="2"/>
      <c r="O26" s="2"/>
      <c r="P26" s="2"/>
      <c r="Q26" s="2"/>
      <c r="R26" s="2"/>
      <c r="S26" s="2"/>
      <c r="T26" s="2"/>
      <c r="U26" s="2"/>
      <c r="V26" s="2"/>
      <c r="W26" s="2"/>
      <c r="X26" s="2"/>
      <c r="Y26" s="2"/>
      <c r="Z26" s="2"/>
      <c r="AA26" s="2"/>
      <c r="AB26" s="2"/>
      <c r="AC26" s="2"/>
      <c r="AD26" s="2"/>
    </row>
  </sheetData>
  <mergeCells count="21">
    <mergeCell ref="T9:T11"/>
    <mergeCell ref="U9:U11"/>
    <mergeCell ref="W9:W11"/>
    <mergeCell ref="AB9:AB11"/>
    <mergeCell ref="AD9:AD11"/>
    <mergeCell ref="AA9:AA11"/>
    <mergeCell ref="Y9:Y11"/>
    <mergeCell ref="Z9:Z11"/>
    <mergeCell ref="S9:S11"/>
    <mergeCell ref="B9:B11"/>
    <mergeCell ref="I9:I11"/>
    <mergeCell ref="R9:R11"/>
    <mergeCell ref="D9:D11"/>
    <mergeCell ref="N9:N11"/>
    <mergeCell ref="P9:P11"/>
    <mergeCell ref="E9:E11"/>
    <mergeCell ref="F9:F11"/>
    <mergeCell ref="G9:G11"/>
    <mergeCell ref="M9:M11"/>
    <mergeCell ref="L9:L11"/>
    <mergeCell ref="K9:K11"/>
  </mergeCells>
  <phoneticPr fontId="3" type="noConversion"/>
  <hyperlinks>
    <hyperlink ref="AD4" location="Contents!A1" display="Back" xr:uid="{8BF11119-870B-46F6-9857-78DEBA27D290}"/>
  </hyperlinks>
  <printOptions horizontalCentered="1" verticalCentered="1"/>
  <pageMargins left="0.25" right="0.25" top="0.75" bottom="0.75" header="0.3" footer="0.3"/>
  <pageSetup paperSize="9" scale="4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Z115"/>
  <sheetViews>
    <sheetView showGridLines="0" view="pageBreakPreview" zoomScale="80" zoomScaleNormal="100" zoomScaleSheetLayoutView="80" workbookViewId="0">
      <pane xSplit="2" ySplit="11" topLeftCell="N12" activePane="bottomRight" state="frozen"/>
      <selection activeCell="B9" sqref="B9:C9"/>
      <selection pane="topRight" activeCell="B9" sqref="B9:C9"/>
      <selection pane="bottomLeft" activeCell="B9" sqref="B9:C9"/>
      <selection pane="bottomRight" activeCell="AE33" sqref="AE33"/>
    </sheetView>
  </sheetViews>
  <sheetFormatPr defaultColWidth="9.1796875" defaultRowHeight="13.5"/>
  <cols>
    <col min="1" max="1" width="1" style="7" customWidth="1"/>
    <col min="2" max="2" width="29.453125" style="7" customWidth="1"/>
    <col min="3" max="3" width="0.54296875" style="7" customWidth="1"/>
    <col min="4" max="5" width="12.453125" style="7" customWidth="1"/>
    <col min="6" max="7" width="13.1796875" style="7" customWidth="1"/>
    <col min="8" max="8" width="14.54296875" style="7" customWidth="1"/>
    <col min="9" max="9" width="0.54296875" style="7" customWidth="1"/>
    <col min="10" max="13" width="13.1796875" style="7" customWidth="1"/>
    <col min="14" max="14" width="14.54296875" style="7" customWidth="1"/>
    <col min="15" max="15" width="0.54296875" style="7" customWidth="1"/>
    <col min="16" max="19" width="13.1796875" style="7" customWidth="1"/>
    <col min="20" max="20" width="14.54296875" style="7" customWidth="1"/>
    <col min="21" max="21" width="0.54296875" style="7" customWidth="1"/>
    <col min="22" max="25" width="13.1796875" style="7" customWidth="1"/>
    <col min="26" max="26" width="14.54296875" style="7" customWidth="1"/>
    <col min="27" max="16384" width="9.1796875" style="7"/>
  </cols>
  <sheetData>
    <row r="1" spans="2:26">
      <c r="B1" s="52"/>
    </row>
    <row r="2" spans="2:26">
      <c r="H2" s="141"/>
      <c r="J2" s="141"/>
      <c r="K2" s="141"/>
      <c r="L2" s="141"/>
      <c r="M2" s="141"/>
      <c r="P2" s="141"/>
      <c r="Q2" s="141"/>
      <c r="R2" s="141"/>
      <c r="S2" s="141"/>
      <c r="V2" s="141"/>
      <c r="W2" s="141"/>
      <c r="X2" s="141"/>
      <c r="Y2" s="141"/>
      <c r="Z2" s="98" t="s">
        <v>70</v>
      </c>
    </row>
    <row r="9" spans="2:26" ht="15" customHeight="1">
      <c r="B9" s="22" t="s">
        <v>34</v>
      </c>
      <c r="C9" s="22"/>
      <c r="D9" s="22"/>
      <c r="E9" s="22"/>
      <c r="F9" s="22"/>
      <c r="G9" s="22"/>
      <c r="H9" s="22"/>
      <c r="I9" s="22"/>
      <c r="J9" s="22"/>
      <c r="K9" s="22"/>
      <c r="L9" s="22"/>
      <c r="M9" s="22"/>
      <c r="N9" s="22"/>
      <c r="O9" s="22"/>
      <c r="P9" s="22"/>
      <c r="Q9" s="22"/>
      <c r="R9" s="22"/>
      <c r="S9" s="22"/>
      <c r="T9" s="22"/>
      <c r="U9" s="22"/>
      <c r="V9" s="22"/>
      <c r="W9" s="22"/>
      <c r="X9" s="22"/>
      <c r="Y9" s="22"/>
      <c r="Z9" s="22"/>
    </row>
    <row r="10" spans="2:26">
      <c r="B10" s="55"/>
    </row>
    <row r="11" spans="2:26" ht="14.25" customHeight="1">
      <c r="B11" s="91" t="s">
        <v>24</v>
      </c>
      <c r="D11" s="92" t="s">
        <v>173</v>
      </c>
      <c r="E11" s="92" t="s">
        <v>174</v>
      </c>
      <c r="F11" s="92" t="s">
        <v>175</v>
      </c>
      <c r="G11" s="92" t="s">
        <v>176</v>
      </c>
      <c r="H11" s="91" t="s">
        <v>177</v>
      </c>
      <c r="J11" s="92" t="s">
        <v>194</v>
      </c>
      <c r="K11" s="92" t="s">
        <v>198</v>
      </c>
      <c r="L11" s="92" t="s">
        <v>205</v>
      </c>
      <c r="M11" s="92" t="s">
        <v>212</v>
      </c>
      <c r="N11" s="92" t="s">
        <v>197</v>
      </c>
      <c r="P11" s="92" t="s">
        <v>216</v>
      </c>
      <c r="Q11" s="92" t="s">
        <v>217</v>
      </c>
      <c r="R11" s="92" t="s">
        <v>218</v>
      </c>
      <c r="S11" s="92" t="s">
        <v>219</v>
      </c>
      <c r="T11" s="92" t="s">
        <v>220</v>
      </c>
      <c r="V11" s="92" t="s">
        <v>253</v>
      </c>
      <c r="W11" s="92" t="s">
        <v>254</v>
      </c>
      <c r="X11" s="92" t="s">
        <v>255</v>
      </c>
      <c r="Y11" s="92" t="s">
        <v>256</v>
      </c>
      <c r="Z11" s="92" t="s">
        <v>257</v>
      </c>
    </row>
    <row r="12" spans="2:26">
      <c r="B12" s="12"/>
      <c r="D12" s="15"/>
      <c r="E12" s="15"/>
      <c r="F12" s="15"/>
      <c r="G12" s="15"/>
      <c r="H12" s="15"/>
      <c r="J12" s="15"/>
      <c r="K12" s="15"/>
      <c r="L12" s="15"/>
      <c r="M12" s="15"/>
      <c r="N12" s="15"/>
      <c r="P12" s="15"/>
      <c r="Q12" s="15"/>
      <c r="R12" s="15"/>
      <c r="S12" s="15"/>
      <c r="T12" s="15"/>
      <c r="V12" s="15"/>
      <c r="W12" s="15"/>
      <c r="X12" s="15"/>
      <c r="Y12" s="15"/>
      <c r="Z12" s="15"/>
    </row>
    <row r="13" spans="2:26">
      <c r="B13" s="27" t="s">
        <v>25</v>
      </c>
      <c r="C13" s="132"/>
      <c r="D13" s="15">
        <v>4677</v>
      </c>
      <c r="E13" s="15">
        <v>5479</v>
      </c>
      <c r="F13" s="178">
        <v>5555</v>
      </c>
      <c r="G13" s="15">
        <v>5896</v>
      </c>
      <c r="H13" s="56">
        <f t="shared" ref="H13:H23" si="0">G13</f>
        <v>5896</v>
      </c>
      <c r="I13" s="132"/>
      <c r="J13" s="15">
        <v>6164</v>
      </c>
      <c r="K13" s="15">
        <v>6323</v>
      </c>
      <c r="L13" s="15">
        <v>6314</v>
      </c>
      <c r="M13" s="15">
        <v>6129</v>
      </c>
      <c r="N13" s="15">
        <f t="shared" ref="N13:N23" si="1">M13</f>
        <v>6129</v>
      </c>
      <c r="O13" s="132"/>
      <c r="P13" s="15">
        <v>6095</v>
      </c>
      <c r="Q13" s="15">
        <v>5860</v>
      </c>
      <c r="R13" s="15">
        <v>5652</v>
      </c>
      <c r="S13" s="15">
        <v>5614</v>
      </c>
      <c r="T13" s="15">
        <f>S13</f>
        <v>5614</v>
      </c>
      <c r="U13" s="132"/>
      <c r="V13" s="15">
        <v>5637</v>
      </c>
      <c r="W13" s="15">
        <v>5615</v>
      </c>
      <c r="X13" s="15">
        <v>5526</v>
      </c>
      <c r="Y13" s="15">
        <v>5183</v>
      </c>
      <c r="Z13" s="15">
        <f>Y13</f>
        <v>5183</v>
      </c>
    </row>
    <row r="14" spans="2:26">
      <c r="B14" s="27" t="s">
        <v>26</v>
      </c>
      <c r="C14" s="132"/>
      <c r="D14" s="15">
        <v>11322</v>
      </c>
      <c r="E14" s="15">
        <v>11273</v>
      </c>
      <c r="F14" s="178">
        <v>11357</v>
      </c>
      <c r="G14" s="15">
        <v>11662</v>
      </c>
      <c r="H14" s="56">
        <f t="shared" si="0"/>
        <v>11662</v>
      </c>
      <c r="I14" s="132"/>
      <c r="J14" s="15">
        <v>11972</v>
      </c>
      <c r="K14" s="15">
        <v>12489</v>
      </c>
      <c r="L14" s="15">
        <v>12245</v>
      </c>
      <c r="M14" s="15">
        <v>12362</v>
      </c>
      <c r="N14" s="15">
        <f t="shared" si="1"/>
        <v>12362</v>
      </c>
      <c r="O14" s="132"/>
      <c r="P14" s="15">
        <v>12462</v>
      </c>
      <c r="Q14" s="15">
        <v>12427</v>
      </c>
      <c r="R14" s="15">
        <v>12484</v>
      </c>
      <c r="S14" s="15">
        <v>12701</v>
      </c>
      <c r="T14" s="15">
        <f t="shared" ref="T14:T23" si="2">S14</f>
        <v>12701</v>
      </c>
      <c r="U14" s="132"/>
      <c r="V14" s="15">
        <v>12969</v>
      </c>
      <c r="W14" s="15">
        <v>13730</v>
      </c>
      <c r="X14" s="15">
        <v>13773</v>
      </c>
      <c r="Y14" s="15">
        <v>13261</v>
      </c>
      <c r="Z14" s="15">
        <f t="shared" ref="Z14:Z23" si="3">Y14</f>
        <v>13261</v>
      </c>
    </row>
    <row r="15" spans="2:26">
      <c r="B15" s="23" t="s">
        <v>93</v>
      </c>
      <c r="C15" s="132"/>
      <c r="D15" s="15">
        <v>2822</v>
      </c>
      <c r="E15" s="15">
        <v>2908</v>
      </c>
      <c r="F15" s="178">
        <v>3109</v>
      </c>
      <c r="G15" s="15">
        <v>3358</v>
      </c>
      <c r="H15" s="56">
        <f t="shared" si="0"/>
        <v>3358</v>
      </c>
      <c r="I15" s="132"/>
      <c r="J15" s="15">
        <v>3697</v>
      </c>
      <c r="K15" s="15">
        <v>3630</v>
      </c>
      <c r="L15" s="15">
        <v>3550</v>
      </c>
      <c r="M15" s="15">
        <v>3533</v>
      </c>
      <c r="N15" s="15">
        <f t="shared" si="1"/>
        <v>3533</v>
      </c>
      <c r="O15" s="132"/>
      <c r="P15" s="15">
        <v>3555</v>
      </c>
      <c r="Q15" s="15">
        <v>3486</v>
      </c>
      <c r="R15" s="15">
        <v>3478</v>
      </c>
      <c r="S15" s="15">
        <v>3457</v>
      </c>
      <c r="T15" s="15">
        <f t="shared" si="2"/>
        <v>3457</v>
      </c>
      <c r="U15" s="132"/>
      <c r="V15" s="15">
        <v>3608</v>
      </c>
      <c r="W15" s="15">
        <v>3419</v>
      </c>
      <c r="X15" s="15">
        <v>3387</v>
      </c>
      <c r="Y15" s="15">
        <v>3311</v>
      </c>
      <c r="Z15" s="15">
        <f t="shared" si="3"/>
        <v>3311</v>
      </c>
    </row>
    <row r="16" spans="2:26">
      <c r="B16" s="23" t="s">
        <v>27</v>
      </c>
      <c r="C16" s="132"/>
      <c r="D16" s="15">
        <v>5699</v>
      </c>
      <c r="E16" s="15">
        <v>5805</v>
      </c>
      <c r="F16" s="178">
        <v>6021</v>
      </c>
      <c r="G16" s="15">
        <v>6511</v>
      </c>
      <c r="H16" s="56">
        <f t="shared" si="0"/>
        <v>6511</v>
      </c>
      <c r="I16" s="132"/>
      <c r="J16" s="15">
        <v>6650</v>
      </c>
      <c r="K16" s="15">
        <v>6479</v>
      </c>
      <c r="L16" s="15">
        <v>6194</v>
      </c>
      <c r="M16" s="15">
        <v>6498</v>
      </c>
      <c r="N16" s="15">
        <f t="shared" si="1"/>
        <v>6498</v>
      </c>
      <c r="O16" s="132"/>
      <c r="P16" s="15">
        <v>6699</v>
      </c>
      <c r="Q16" s="15">
        <v>6762</v>
      </c>
      <c r="R16" s="15">
        <v>6925</v>
      </c>
      <c r="S16" s="15">
        <v>6877</v>
      </c>
      <c r="T16" s="15">
        <f t="shared" si="2"/>
        <v>6877</v>
      </c>
      <c r="U16" s="132"/>
      <c r="V16" s="15">
        <v>6913</v>
      </c>
      <c r="W16" s="15">
        <v>7127</v>
      </c>
      <c r="X16" s="15">
        <v>7443</v>
      </c>
      <c r="Y16" s="15">
        <v>7723</v>
      </c>
      <c r="Z16" s="15">
        <f t="shared" si="3"/>
        <v>7723</v>
      </c>
    </row>
    <row r="17" spans="2:26">
      <c r="B17" s="23" t="s">
        <v>31</v>
      </c>
      <c r="C17" s="132"/>
      <c r="D17" s="15">
        <v>1747</v>
      </c>
      <c r="E17" s="15">
        <v>1770</v>
      </c>
      <c r="F17" s="178">
        <v>2061</v>
      </c>
      <c r="G17" s="15">
        <v>2088</v>
      </c>
      <c r="H17" s="56">
        <f t="shared" si="0"/>
        <v>2088</v>
      </c>
      <c r="I17" s="132"/>
      <c r="J17" s="15">
        <v>2172</v>
      </c>
      <c r="K17" s="15">
        <v>2366</v>
      </c>
      <c r="L17" s="15">
        <v>2378</v>
      </c>
      <c r="M17" s="15">
        <v>2365</v>
      </c>
      <c r="N17" s="15">
        <f t="shared" si="1"/>
        <v>2365</v>
      </c>
      <c r="O17" s="132"/>
      <c r="P17" s="15">
        <v>2384</v>
      </c>
      <c r="Q17" s="15">
        <v>2419</v>
      </c>
      <c r="R17" s="15">
        <v>2454</v>
      </c>
      <c r="S17" s="15">
        <v>2406</v>
      </c>
      <c r="T17" s="15">
        <f t="shared" si="2"/>
        <v>2406</v>
      </c>
      <c r="U17" s="132"/>
      <c r="V17" s="15">
        <v>2733</v>
      </c>
      <c r="W17" s="15">
        <v>2705</v>
      </c>
      <c r="X17" s="15">
        <v>2863</v>
      </c>
      <c r="Y17" s="15">
        <v>3765</v>
      </c>
      <c r="Z17" s="15">
        <f t="shared" si="3"/>
        <v>3765</v>
      </c>
    </row>
    <row r="18" spans="2:26">
      <c r="B18" s="23" t="s">
        <v>71</v>
      </c>
      <c r="C18" s="132"/>
      <c r="D18" s="15">
        <v>1087</v>
      </c>
      <c r="E18" s="15">
        <v>1089</v>
      </c>
      <c r="F18" s="178">
        <v>1165</v>
      </c>
      <c r="G18" s="15">
        <v>1215</v>
      </c>
      <c r="H18" s="56">
        <f t="shared" si="0"/>
        <v>1215</v>
      </c>
      <c r="I18" s="132"/>
      <c r="J18" s="15">
        <v>1246</v>
      </c>
      <c r="K18" s="15">
        <v>2011</v>
      </c>
      <c r="L18" s="15">
        <v>2072</v>
      </c>
      <c r="M18" s="15">
        <v>2125</v>
      </c>
      <c r="N18" s="15">
        <f t="shared" si="1"/>
        <v>2125</v>
      </c>
      <c r="O18" s="132"/>
      <c r="P18" s="15">
        <v>2140</v>
      </c>
      <c r="Q18" s="15">
        <v>2171</v>
      </c>
      <c r="R18" s="15">
        <v>2145</v>
      </c>
      <c r="S18" s="15">
        <v>2125</v>
      </c>
      <c r="T18" s="15">
        <f t="shared" si="2"/>
        <v>2125</v>
      </c>
      <c r="U18" s="132"/>
      <c r="V18" s="15">
        <v>2114</v>
      </c>
      <c r="W18" s="15">
        <v>2150</v>
      </c>
      <c r="X18" s="15">
        <v>2189</v>
      </c>
      <c r="Y18" s="15">
        <v>2141</v>
      </c>
      <c r="Z18" s="15">
        <f t="shared" si="3"/>
        <v>2141</v>
      </c>
    </row>
    <row r="19" spans="2:26">
      <c r="B19" s="23" t="s">
        <v>134</v>
      </c>
      <c r="D19" s="15">
        <v>2477</v>
      </c>
      <c r="E19" s="15">
        <v>2554</v>
      </c>
      <c r="F19" s="178">
        <v>2621</v>
      </c>
      <c r="G19" s="15">
        <v>2766</v>
      </c>
      <c r="H19" s="56">
        <f t="shared" si="0"/>
        <v>2766</v>
      </c>
      <c r="J19" s="15">
        <v>3291</v>
      </c>
      <c r="K19" s="15">
        <v>3346</v>
      </c>
      <c r="L19" s="15">
        <v>3069</v>
      </c>
      <c r="M19" s="15">
        <v>3230</v>
      </c>
      <c r="N19" s="15">
        <f t="shared" si="1"/>
        <v>3230</v>
      </c>
      <c r="P19" s="15">
        <v>3186</v>
      </c>
      <c r="Q19" s="15">
        <v>3374</v>
      </c>
      <c r="R19" s="15">
        <v>3421</v>
      </c>
      <c r="S19" s="15">
        <v>3718</v>
      </c>
      <c r="T19" s="15">
        <f t="shared" si="2"/>
        <v>3718</v>
      </c>
      <c r="V19" s="15">
        <v>4126</v>
      </c>
      <c r="W19" s="15">
        <v>4392</v>
      </c>
      <c r="X19" s="15">
        <v>4350</v>
      </c>
      <c r="Y19" s="15">
        <v>4345</v>
      </c>
      <c r="Z19" s="15">
        <f t="shared" si="3"/>
        <v>4345</v>
      </c>
    </row>
    <row r="20" spans="2:26">
      <c r="B20" s="23" t="s">
        <v>201</v>
      </c>
      <c r="D20" s="15"/>
      <c r="E20" s="77"/>
      <c r="F20" s="178"/>
      <c r="G20" s="77"/>
      <c r="H20" s="56"/>
      <c r="J20" s="77"/>
      <c r="K20" s="77">
        <v>347</v>
      </c>
      <c r="L20" s="77">
        <v>404</v>
      </c>
      <c r="M20" s="77">
        <v>454</v>
      </c>
      <c r="N20" s="77">
        <f t="shared" si="1"/>
        <v>454</v>
      </c>
      <c r="P20" s="77">
        <v>434</v>
      </c>
      <c r="Q20" s="77">
        <v>539</v>
      </c>
      <c r="R20" s="77">
        <v>714</v>
      </c>
      <c r="S20" s="77">
        <v>738</v>
      </c>
      <c r="T20" s="77">
        <f t="shared" si="2"/>
        <v>738</v>
      </c>
      <c r="V20" s="15">
        <v>715</v>
      </c>
      <c r="W20" s="77">
        <v>726</v>
      </c>
      <c r="X20" s="77">
        <v>623</v>
      </c>
      <c r="Y20" s="77">
        <v>526</v>
      </c>
      <c r="Z20" s="15">
        <f t="shared" si="3"/>
        <v>526</v>
      </c>
    </row>
    <row r="21" spans="2:26">
      <c r="B21" s="23" t="s">
        <v>202</v>
      </c>
      <c r="D21" s="15"/>
      <c r="E21" s="77"/>
      <c r="F21" s="178"/>
      <c r="G21" s="77"/>
      <c r="H21" s="56"/>
      <c r="J21" s="77"/>
      <c r="K21" s="77">
        <v>73</v>
      </c>
      <c r="L21" s="77">
        <v>73</v>
      </c>
      <c r="M21" s="77">
        <v>70</v>
      </c>
      <c r="N21" s="77">
        <f t="shared" si="1"/>
        <v>70</v>
      </c>
      <c r="P21" s="77">
        <v>71</v>
      </c>
      <c r="Q21" s="77">
        <v>69</v>
      </c>
      <c r="R21" s="77">
        <v>66</v>
      </c>
      <c r="S21" s="77">
        <v>63</v>
      </c>
      <c r="T21" s="77">
        <f t="shared" si="2"/>
        <v>63</v>
      </c>
      <c r="V21" s="15">
        <v>60</v>
      </c>
      <c r="W21" s="77">
        <v>59</v>
      </c>
      <c r="X21" s="77">
        <v>54</v>
      </c>
      <c r="Y21" s="77">
        <v>54</v>
      </c>
      <c r="Z21" s="15">
        <f t="shared" si="3"/>
        <v>54</v>
      </c>
    </row>
    <row r="22" spans="2:26">
      <c r="B22" s="23" t="s">
        <v>161</v>
      </c>
      <c r="D22" s="15">
        <v>0</v>
      </c>
      <c r="E22" s="77">
        <v>528</v>
      </c>
      <c r="F22" s="178">
        <v>514</v>
      </c>
      <c r="G22" s="77">
        <v>531</v>
      </c>
      <c r="H22" s="56">
        <f t="shared" si="0"/>
        <v>531</v>
      </c>
      <c r="J22" s="77">
        <v>592</v>
      </c>
      <c r="K22" s="77">
        <v>936</v>
      </c>
      <c r="L22" s="77">
        <v>940</v>
      </c>
      <c r="M22" s="77">
        <v>999</v>
      </c>
      <c r="N22" s="77">
        <f t="shared" si="1"/>
        <v>999</v>
      </c>
      <c r="P22" s="77">
        <v>1054</v>
      </c>
      <c r="Q22" s="77">
        <v>1119</v>
      </c>
      <c r="R22" s="77">
        <v>1399</v>
      </c>
      <c r="S22" s="77">
        <v>1604</v>
      </c>
      <c r="T22" s="77">
        <f t="shared" si="2"/>
        <v>1604</v>
      </c>
      <c r="V22" s="15">
        <v>1893</v>
      </c>
      <c r="W22" s="77">
        <v>2179</v>
      </c>
      <c r="X22" s="77">
        <v>2367</v>
      </c>
      <c r="Y22" s="77">
        <v>2661</v>
      </c>
      <c r="Z22" s="15">
        <f t="shared" si="3"/>
        <v>2661</v>
      </c>
    </row>
    <row r="23" spans="2:26">
      <c r="B23" s="23" t="s">
        <v>147</v>
      </c>
      <c r="D23" s="15">
        <v>170</v>
      </c>
      <c r="E23" s="77">
        <v>175</v>
      </c>
      <c r="F23" s="178">
        <v>181</v>
      </c>
      <c r="G23" s="77">
        <v>174</v>
      </c>
      <c r="H23" s="56">
        <f t="shared" si="0"/>
        <v>174</v>
      </c>
      <c r="J23" s="77">
        <v>161</v>
      </c>
      <c r="K23" s="77">
        <v>165</v>
      </c>
      <c r="L23" s="77">
        <v>1029</v>
      </c>
      <c r="M23" s="77">
        <v>1104</v>
      </c>
      <c r="N23" s="77">
        <f t="shared" si="1"/>
        <v>1104</v>
      </c>
      <c r="P23" s="77">
        <v>1084</v>
      </c>
      <c r="Q23" s="77">
        <v>1053</v>
      </c>
      <c r="R23" s="77">
        <v>1022</v>
      </c>
      <c r="S23" s="77">
        <v>977</v>
      </c>
      <c r="T23" s="77">
        <f t="shared" si="2"/>
        <v>977</v>
      </c>
      <c r="V23" s="15">
        <v>973</v>
      </c>
      <c r="W23" s="77">
        <v>966</v>
      </c>
      <c r="X23" s="77">
        <v>970</v>
      </c>
      <c r="Y23" s="77">
        <v>1147</v>
      </c>
      <c r="Z23" s="15">
        <f t="shared" si="3"/>
        <v>1147</v>
      </c>
    </row>
    <row r="24" spans="2:26">
      <c r="B24" s="47" t="s">
        <v>32</v>
      </c>
      <c r="D24" s="47">
        <f>SUM(D12:D23)</f>
        <v>30001</v>
      </c>
      <c r="E24" s="47">
        <f>SUM(E12:E23)</f>
        <v>31581</v>
      </c>
      <c r="F24" s="197">
        <f>SUM(F12:F23)</f>
        <v>32584</v>
      </c>
      <c r="G24" s="47">
        <f>SUM(G12:G23)</f>
        <v>34201</v>
      </c>
      <c r="H24" s="47">
        <f>SUM(H12:H23)</f>
        <v>34201</v>
      </c>
      <c r="J24" s="47">
        <f t="shared" ref="J24:N24" si="4">SUM(J12:J23)</f>
        <v>35945</v>
      </c>
      <c r="K24" s="47">
        <f t="shared" si="4"/>
        <v>38165</v>
      </c>
      <c r="L24" s="47">
        <f t="shared" si="4"/>
        <v>38268</v>
      </c>
      <c r="M24" s="47">
        <f t="shared" si="4"/>
        <v>38869</v>
      </c>
      <c r="N24" s="47">
        <f t="shared" si="4"/>
        <v>38869</v>
      </c>
      <c r="P24" s="47">
        <f t="shared" ref="P24:S24" si="5">SUM(P12:P23)</f>
        <v>39164</v>
      </c>
      <c r="Q24" s="47">
        <f t="shared" si="5"/>
        <v>39279</v>
      </c>
      <c r="R24" s="47">
        <f t="shared" si="5"/>
        <v>39760</v>
      </c>
      <c r="S24" s="47">
        <f t="shared" si="5"/>
        <v>40280</v>
      </c>
      <c r="T24" s="47">
        <f t="shared" ref="T24" si="6">SUM(T12:T23)</f>
        <v>40280</v>
      </c>
      <c r="V24" s="47">
        <f t="shared" ref="V24:Z24" si="7">SUM(V12:V23)</f>
        <v>41741</v>
      </c>
      <c r="W24" s="47">
        <f t="shared" si="7"/>
        <v>43068</v>
      </c>
      <c r="X24" s="47">
        <f t="shared" si="7"/>
        <v>43545</v>
      </c>
      <c r="Y24" s="47">
        <f t="shared" si="7"/>
        <v>44117</v>
      </c>
      <c r="Z24" s="47">
        <f t="shared" si="7"/>
        <v>44117</v>
      </c>
    </row>
    <row r="25" spans="2:26">
      <c r="B25" s="23"/>
      <c r="D25" s="27"/>
      <c r="E25" s="27"/>
      <c r="F25" s="168"/>
      <c r="G25" s="27"/>
      <c r="H25" s="27"/>
      <c r="J25" s="27"/>
      <c r="K25" s="27"/>
      <c r="L25" s="27"/>
      <c r="M25" s="27"/>
      <c r="N25" s="27"/>
      <c r="P25" s="27"/>
      <c r="Q25" s="27"/>
      <c r="R25" s="27"/>
      <c r="S25" s="27"/>
      <c r="T25" s="27"/>
      <c r="V25" s="27"/>
      <c r="W25" s="27"/>
      <c r="X25" s="27"/>
      <c r="Y25" s="27"/>
      <c r="Z25" s="27"/>
    </row>
    <row r="26" spans="2:26">
      <c r="B26" s="23" t="s">
        <v>29</v>
      </c>
      <c r="C26" s="132"/>
      <c r="D26" s="15">
        <v>885</v>
      </c>
      <c r="E26" s="15">
        <v>843</v>
      </c>
      <c r="F26" s="178">
        <v>913</v>
      </c>
      <c r="G26" s="15">
        <v>1025</v>
      </c>
      <c r="H26" s="15">
        <f t="shared" ref="H26:H44" si="8">G26</f>
        <v>1025</v>
      </c>
      <c r="I26" s="132"/>
      <c r="J26" s="15">
        <v>1082</v>
      </c>
      <c r="K26" s="15">
        <v>1074</v>
      </c>
      <c r="L26" s="15">
        <v>1040</v>
      </c>
      <c r="M26" s="15">
        <v>1009</v>
      </c>
      <c r="N26" s="15">
        <f t="shared" ref="N26:N45" si="9">M26</f>
        <v>1009</v>
      </c>
      <c r="O26" s="132"/>
      <c r="P26" s="15">
        <v>932</v>
      </c>
      <c r="Q26" s="15">
        <v>931</v>
      </c>
      <c r="R26" s="15">
        <v>891</v>
      </c>
      <c r="S26" s="15">
        <v>885</v>
      </c>
      <c r="T26" s="15">
        <f>S26</f>
        <v>885</v>
      </c>
      <c r="U26" s="132"/>
      <c r="V26" s="15">
        <v>840</v>
      </c>
      <c r="W26" s="15">
        <v>821</v>
      </c>
      <c r="X26" s="15">
        <v>912</v>
      </c>
      <c r="Y26" s="15">
        <v>1030</v>
      </c>
      <c r="Z26" s="15">
        <f>Y26</f>
        <v>1030</v>
      </c>
    </row>
    <row r="27" spans="2:26">
      <c r="B27" s="23" t="s">
        <v>14</v>
      </c>
      <c r="C27" s="132"/>
      <c r="D27" s="15">
        <v>395</v>
      </c>
      <c r="E27" s="15">
        <v>437</v>
      </c>
      <c r="F27" s="178">
        <v>461</v>
      </c>
      <c r="G27" s="15">
        <v>473</v>
      </c>
      <c r="H27" s="15">
        <f t="shared" si="8"/>
        <v>473</v>
      </c>
      <c r="I27" s="132"/>
      <c r="J27" s="15">
        <v>453</v>
      </c>
      <c r="K27" s="15">
        <v>487</v>
      </c>
      <c r="L27" s="15">
        <v>509</v>
      </c>
      <c r="M27" s="15">
        <v>548</v>
      </c>
      <c r="N27" s="15">
        <f t="shared" si="9"/>
        <v>548</v>
      </c>
      <c r="O27" s="132"/>
      <c r="P27" s="15">
        <v>539</v>
      </c>
      <c r="Q27" s="15">
        <v>513</v>
      </c>
      <c r="R27" s="15">
        <v>420</v>
      </c>
      <c r="S27" s="15">
        <v>388</v>
      </c>
      <c r="T27" s="15">
        <f t="shared" ref="T27:T46" si="10">S27</f>
        <v>388</v>
      </c>
      <c r="U27" s="132"/>
      <c r="V27" s="15">
        <v>365</v>
      </c>
      <c r="W27" s="15">
        <v>321</v>
      </c>
      <c r="X27" s="15">
        <v>309</v>
      </c>
      <c r="Y27" s="15">
        <v>303</v>
      </c>
      <c r="Z27" s="15">
        <f t="shared" ref="Z27:Z46" si="11">Y27</f>
        <v>303</v>
      </c>
    </row>
    <row r="28" spans="2:26">
      <c r="B28" s="23" t="s">
        <v>33</v>
      </c>
      <c r="C28" s="132"/>
      <c r="D28" s="15">
        <v>1029</v>
      </c>
      <c r="E28" s="15">
        <v>1096</v>
      </c>
      <c r="F28" s="178">
        <v>1155</v>
      </c>
      <c r="G28" s="15">
        <v>1213</v>
      </c>
      <c r="H28" s="56">
        <f t="shared" si="8"/>
        <v>1213</v>
      </c>
      <c r="I28" s="132"/>
      <c r="J28" s="15">
        <v>1262</v>
      </c>
      <c r="K28" s="15">
        <v>1288</v>
      </c>
      <c r="L28" s="15">
        <v>1483</v>
      </c>
      <c r="M28" s="15">
        <v>1326</v>
      </c>
      <c r="N28" s="15">
        <f t="shared" si="9"/>
        <v>1326</v>
      </c>
      <c r="O28" s="132"/>
      <c r="P28" s="15">
        <v>1274</v>
      </c>
      <c r="Q28" s="15">
        <v>1163</v>
      </c>
      <c r="R28" s="15">
        <v>1154</v>
      </c>
      <c r="S28" s="15">
        <v>1205</v>
      </c>
      <c r="T28" s="15">
        <f t="shared" si="10"/>
        <v>1205</v>
      </c>
      <c r="U28" s="132"/>
      <c r="V28" s="15">
        <v>992</v>
      </c>
      <c r="W28" s="15">
        <v>954</v>
      </c>
      <c r="X28" s="15">
        <v>1002</v>
      </c>
      <c r="Y28" s="15">
        <v>982</v>
      </c>
      <c r="Z28" s="15">
        <f t="shared" si="11"/>
        <v>982</v>
      </c>
    </row>
    <row r="29" spans="2:26">
      <c r="B29" s="23" t="s">
        <v>39</v>
      </c>
      <c r="C29" s="132"/>
      <c r="D29" s="15">
        <v>334</v>
      </c>
      <c r="E29" s="15">
        <v>353</v>
      </c>
      <c r="F29" s="178">
        <v>407</v>
      </c>
      <c r="G29" s="15">
        <v>429</v>
      </c>
      <c r="H29" s="56">
        <f t="shared" si="8"/>
        <v>429</v>
      </c>
      <c r="I29" s="132"/>
      <c r="J29" s="15">
        <v>501</v>
      </c>
      <c r="K29" s="15">
        <v>603</v>
      </c>
      <c r="L29" s="15">
        <v>631</v>
      </c>
      <c r="M29" s="15">
        <v>647</v>
      </c>
      <c r="N29" s="15">
        <f t="shared" si="9"/>
        <v>647</v>
      </c>
      <c r="O29" s="132"/>
      <c r="P29" s="15">
        <v>615</v>
      </c>
      <c r="Q29" s="15">
        <v>573</v>
      </c>
      <c r="R29" s="15">
        <v>562</v>
      </c>
      <c r="S29" s="15">
        <v>515</v>
      </c>
      <c r="T29" s="15">
        <f t="shared" si="10"/>
        <v>515</v>
      </c>
      <c r="U29" s="132"/>
      <c r="V29" s="15">
        <v>441</v>
      </c>
      <c r="W29" s="15">
        <v>440</v>
      </c>
      <c r="X29" s="15">
        <v>450</v>
      </c>
      <c r="Y29" s="15">
        <v>434</v>
      </c>
      <c r="Z29" s="15">
        <f t="shared" si="11"/>
        <v>434</v>
      </c>
    </row>
    <row r="30" spans="2:26">
      <c r="B30" s="23" t="s">
        <v>72</v>
      </c>
      <c r="C30" s="132"/>
      <c r="D30" s="15">
        <v>9923</v>
      </c>
      <c r="E30" s="15">
        <v>10780</v>
      </c>
      <c r="F30" s="178">
        <v>10183</v>
      </c>
      <c r="G30" s="15">
        <v>10858</v>
      </c>
      <c r="H30" s="56">
        <f t="shared" si="8"/>
        <v>10858</v>
      </c>
      <c r="I30" s="132"/>
      <c r="J30" s="15">
        <v>11572</v>
      </c>
      <c r="K30" s="15">
        <v>11105</v>
      </c>
      <c r="L30" s="15">
        <v>10978</v>
      </c>
      <c r="M30" s="15">
        <v>11764</v>
      </c>
      <c r="N30" s="15">
        <f t="shared" si="9"/>
        <v>11764</v>
      </c>
      <c r="O30" s="132"/>
      <c r="P30" s="15">
        <v>11741</v>
      </c>
      <c r="Q30" s="15">
        <v>11187</v>
      </c>
      <c r="R30" s="15">
        <v>11070</v>
      </c>
      <c r="S30" s="15">
        <v>10445</v>
      </c>
      <c r="T30" s="15">
        <f t="shared" si="10"/>
        <v>10445</v>
      </c>
      <c r="U30" s="132"/>
      <c r="V30" s="15">
        <v>9847</v>
      </c>
      <c r="W30" s="15">
        <v>10419</v>
      </c>
      <c r="X30" s="15">
        <v>10519</v>
      </c>
      <c r="Y30" s="15">
        <v>10613</v>
      </c>
      <c r="Z30" s="15">
        <f t="shared" si="11"/>
        <v>10613</v>
      </c>
    </row>
    <row r="31" spans="2:26">
      <c r="B31" s="23" t="s">
        <v>73</v>
      </c>
      <c r="C31" s="132"/>
      <c r="D31" s="15">
        <v>433</v>
      </c>
      <c r="E31" s="15">
        <v>416</v>
      </c>
      <c r="F31" s="178">
        <v>428</v>
      </c>
      <c r="G31" s="15">
        <v>412</v>
      </c>
      <c r="H31" s="56">
        <f t="shared" si="8"/>
        <v>412</v>
      </c>
      <c r="I31" s="132"/>
      <c r="J31" s="15">
        <v>443</v>
      </c>
      <c r="K31" s="15">
        <v>506</v>
      </c>
      <c r="L31" s="15">
        <v>496</v>
      </c>
      <c r="M31" s="15">
        <v>497</v>
      </c>
      <c r="N31" s="15">
        <f t="shared" si="9"/>
        <v>497</v>
      </c>
      <c r="O31" s="132"/>
      <c r="P31" s="15">
        <v>479</v>
      </c>
      <c r="Q31" s="15">
        <v>475</v>
      </c>
      <c r="R31" s="15">
        <v>477</v>
      </c>
      <c r="S31" s="15">
        <v>471</v>
      </c>
      <c r="T31" s="15">
        <f t="shared" si="10"/>
        <v>471</v>
      </c>
      <c r="U31" s="132"/>
      <c r="V31" s="15">
        <v>480</v>
      </c>
      <c r="W31" s="15">
        <v>475</v>
      </c>
      <c r="X31" s="15">
        <v>483</v>
      </c>
      <c r="Y31" s="15">
        <v>560</v>
      </c>
      <c r="Z31" s="15">
        <f t="shared" si="11"/>
        <v>560</v>
      </c>
    </row>
    <row r="32" spans="2:26">
      <c r="B32" s="23" t="s">
        <v>79</v>
      </c>
      <c r="C32" s="132"/>
      <c r="D32" s="15">
        <v>100</v>
      </c>
      <c r="E32" s="15">
        <v>105</v>
      </c>
      <c r="F32" s="178">
        <v>111</v>
      </c>
      <c r="G32" s="15">
        <v>115</v>
      </c>
      <c r="H32" s="56">
        <f t="shared" si="8"/>
        <v>115</v>
      </c>
      <c r="I32" s="132"/>
      <c r="J32" s="15">
        <v>138</v>
      </c>
      <c r="K32" s="15">
        <v>139</v>
      </c>
      <c r="L32" s="15">
        <v>137</v>
      </c>
      <c r="M32" s="15">
        <v>164</v>
      </c>
      <c r="N32" s="15">
        <f t="shared" si="9"/>
        <v>164</v>
      </c>
      <c r="O32" s="132"/>
      <c r="P32" s="15">
        <v>200</v>
      </c>
      <c r="Q32" s="15">
        <v>201</v>
      </c>
      <c r="R32" s="15">
        <v>200</v>
      </c>
      <c r="S32" s="15">
        <v>201</v>
      </c>
      <c r="T32" s="15">
        <f t="shared" si="10"/>
        <v>201</v>
      </c>
      <c r="U32" s="132"/>
      <c r="V32" s="15">
        <v>206</v>
      </c>
      <c r="W32" s="15">
        <v>334</v>
      </c>
      <c r="X32" s="15">
        <v>366</v>
      </c>
      <c r="Y32" s="15">
        <v>400</v>
      </c>
      <c r="Z32" s="15">
        <f t="shared" si="11"/>
        <v>400</v>
      </c>
    </row>
    <row r="33" spans="2:26">
      <c r="B33" s="23" t="s">
        <v>11</v>
      </c>
      <c r="C33" s="132"/>
      <c r="D33" s="15">
        <v>31</v>
      </c>
      <c r="E33" s="15">
        <v>33</v>
      </c>
      <c r="F33" s="178">
        <v>69</v>
      </c>
      <c r="G33" s="15">
        <v>66</v>
      </c>
      <c r="H33" s="56">
        <f t="shared" si="8"/>
        <v>66</v>
      </c>
      <c r="I33" s="132"/>
      <c r="J33" s="15">
        <v>75</v>
      </c>
      <c r="K33" s="15">
        <v>118</v>
      </c>
      <c r="L33" s="15">
        <v>109</v>
      </c>
      <c r="M33" s="15">
        <v>111</v>
      </c>
      <c r="N33" s="15">
        <f t="shared" si="9"/>
        <v>111</v>
      </c>
      <c r="O33" s="132"/>
      <c r="P33" s="15">
        <v>104</v>
      </c>
      <c r="Q33" s="15">
        <v>107</v>
      </c>
      <c r="R33" s="15">
        <v>105</v>
      </c>
      <c r="S33" s="15">
        <v>99</v>
      </c>
      <c r="T33" s="15">
        <f t="shared" si="10"/>
        <v>99</v>
      </c>
      <c r="U33" s="132"/>
      <c r="V33" s="15">
        <v>56</v>
      </c>
      <c r="W33" s="15">
        <v>61</v>
      </c>
      <c r="X33" s="15">
        <v>64</v>
      </c>
      <c r="Y33" s="15">
        <v>61</v>
      </c>
      <c r="Z33" s="15">
        <f t="shared" si="11"/>
        <v>61</v>
      </c>
    </row>
    <row r="34" spans="2:26">
      <c r="B34" s="23" t="s">
        <v>118</v>
      </c>
      <c r="C34" s="132"/>
      <c r="D34" s="15">
        <v>3</v>
      </c>
      <c r="E34" s="15">
        <v>3</v>
      </c>
      <c r="F34" s="178">
        <v>3</v>
      </c>
      <c r="G34" s="15">
        <v>4</v>
      </c>
      <c r="H34" s="56">
        <f t="shared" si="8"/>
        <v>4</v>
      </c>
      <c r="I34" s="132"/>
      <c r="J34" s="15">
        <v>4</v>
      </c>
      <c r="K34" s="15">
        <v>4</v>
      </c>
      <c r="L34" s="15">
        <v>4</v>
      </c>
      <c r="M34" s="15">
        <v>4</v>
      </c>
      <c r="N34" s="15">
        <f t="shared" si="9"/>
        <v>4</v>
      </c>
      <c r="O34" s="132"/>
      <c r="P34" s="15">
        <v>4</v>
      </c>
      <c r="Q34" s="15">
        <v>3</v>
      </c>
      <c r="R34" s="15">
        <v>3</v>
      </c>
      <c r="S34" s="15">
        <v>6</v>
      </c>
      <c r="T34" s="15">
        <f t="shared" si="10"/>
        <v>6</v>
      </c>
      <c r="U34" s="132"/>
      <c r="V34" s="15">
        <v>5</v>
      </c>
      <c r="W34" s="15">
        <v>6</v>
      </c>
      <c r="X34" s="15">
        <v>7</v>
      </c>
      <c r="Y34" s="15">
        <v>7</v>
      </c>
      <c r="Z34" s="15">
        <f t="shared" si="11"/>
        <v>7</v>
      </c>
    </row>
    <row r="35" spans="2:26">
      <c r="B35" s="23" t="s">
        <v>121</v>
      </c>
      <c r="C35" s="132"/>
      <c r="D35" s="15">
        <v>3461</v>
      </c>
      <c r="E35" s="15">
        <v>3554</v>
      </c>
      <c r="F35" s="178">
        <v>2979</v>
      </c>
      <c r="G35" s="15">
        <v>2988</v>
      </c>
      <c r="H35" s="56">
        <f t="shared" si="8"/>
        <v>2988</v>
      </c>
      <c r="I35" s="132"/>
      <c r="J35" s="15">
        <v>3380</v>
      </c>
      <c r="K35" s="15">
        <v>3711</v>
      </c>
      <c r="L35" s="15">
        <v>3970</v>
      </c>
      <c r="M35" s="15">
        <v>4440</v>
      </c>
      <c r="N35" s="15">
        <f t="shared" si="9"/>
        <v>4440</v>
      </c>
      <c r="O35" s="132"/>
      <c r="P35" s="15">
        <v>4457</v>
      </c>
      <c r="Q35" s="15">
        <v>5076</v>
      </c>
      <c r="R35" s="15">
        <v>5647</v>
      </c>
      <c r="S35" s="15">
        <v>5332</v>
      </c>
      <c r="T35" s="15">
        <f t="shared" si="10"/>
        <v>5332</v>
      </c>
      <c r="U35" s="132"/>
      <c r="V35" s="15">
        <v>5233</v>
      </c>
      <c r="W35" s="15">
        <v>5620</v>
      </c>
      <c r="X35" s="15">
        <v>5254</v>
      </c>
      <c r="Y35" s="15">
        <v>5533</v>
      </c>
      <c r="Z35" s="15">
        <f t="shared" si="11"/>
        <v>5533</v>
      </c>
    </row>
    <row r="36" spans="2:26">
      <c r="B36" s="23" t="s">
        <v>135</v>
      </c>
      <c r="C36" s="132"/>
      <c r="D36" s="15">
        <v>127</v>
      </c>
      <c r="E36" s="15">
        <v>121</v>
      </c>
      <c r="F36" s="178">
        <v>124</v>
      </c>
      <c r="G36" s="15">
        <v>124</v>
      </c>
      <c r="H36" s="56">
        <f t="shared" si="8"/>
        <v>124</v>
      </c>
      <c r="I36" s="132"/>
      <c r="J36" s="15">
        <v>128</v>
      </c>
      <c r="K36" s="15">
        <v>125</v>
      </c>
      <c r="L36" s="15">
        <v>191</v>
      </c>
      <c r="M36" s="15">
        <v>201</v>
      </c>
      <c r="N36" s="15">
        <f t="shared" si="9"/>
        <v>201</v>
      </c>
      <c r="O36" s="132"/>
      <c r="P36" s="15">
        <v>202</v>
      </c>
      <c r="Q36" s="15">
        <v>205</v>
      </c>
      <c r="R36" s="15">
        <v>210</v>
      </c>
      <c r="S36" s="15">
        <v>207</v>
      </c>
      <c r="T36" s="15">
        <f t="shared" si="10"/>
        <v>207</v>
      </c>
      <c r="U36" s="132"/>
      <c r="V36" s="15">
        <v>206</v>
      </c>
      <c r="W36" s="15">
        <v>245</v>
      </c>
      <c r="X36" s="15">
        <v>245</v>
      </c>
      <c r="Y36" s="15">
        <v>238</v>
      </c>
      <c r="Z36" s="15">
        <f t="shared" si="11"/>
        <v>238</v>
      </c>
    </row>
    <row r="37" spans="2:26">
      <c r="B37" s="23" t="s">
        <v>145</v>
      </c>
      <c r="C37" s="132"/>
      <c r="D37" s="15">
        <v>13</v>
      </c>
      <c r="E37" s="15">
        <v>14</v>
      </c>
      <c r="F37" s="178">
        <v>12</v>
      </c>
      <c r="G37" s="15">
        <v>11</v>
      </c>
      <c r="H37" s="56">
        <f t="shared" si="8"/>
        <v>11</v>
      </c>
      <c r="I37" s="132"/>
      <c r="J37" s="15">
        <v>10</v>
      </c>
      <c r="K37" s="15">
        <v>9</v>
      </c>
      <c r="L37" s="15">
        <v>9</v>
      </c>
      <c r="M37" s="15">
        <v>10</v>
      </c>
      <c r="N37" s="15">
        <f t="shared" si="9"/>
        <v>10</v>
      </c>
      <c r="O37" s="132"/>
      <c r="P37" s="15">
        <v>12</v>
      </c>
      <c r="Q37" s="15">
        <v>11</v>
      </c>
      <c r="R37" s="15">
        <v>12</v>
      </c>
      <c r="S37" s="15">
        <v>12</v>
      </c>
      <c r="T37" s="15">
        <f t="shared" si="10"/>
        <v>12</v>
      </c>
      <c r="U37" s="132"/>
      <c r="V37" s="15">
        <v>12</v>
      </c>
      <c r="W37" s="15">
        <v>12</v>
      </c>
      <c r="X37" s="15">
        <v>11</v>
      </c>
      <c r="Y37" s="15">
        <v>11</v>
      </c>
      <c r="Z37" s="15">
        <f t="shared" si="11"/>
        <v>11</v>
      </c>
    </row>
    <row r="38" spans="2:26">
      <c r="B38" s="23" t="s">
        <v>146</v>
      </c>
      <c r="C38" s="132"/>
      <c r="D38" s="15">
        <v>12</v>
      </c>
      <c r="E38" s="15">
        <v>11</v>
      </c>
      <c r="F38" s="178">
        <v>11</v>
      </c>
      <c r="G38" s="15">
        <v>11</v>
      </c>
      <c r="H38" s="56">
        <f t="shared" si="8"/>
        <v>11</v>
      </c>
      <c r="I38" s="132"/>
      <c r="J38" s="15">
        <v>12</v>
      </c>
      <c r="K38" s="15">
        <v>10</v>
      </c>
      <c r="L38" s="15">
        <v>9</v>
      </c>
      <c r="M38" s="15">
        <v>8</v>
      </c>
      <c r="N38" s="15">
        <f t="shared" si="9"/>
        <v>8</v>
      </c>
      <c r="O38" s="132"/>
      <c r="P38" s="15">
        <v>8</v>
      </c>
      <c r="Q38" s="15">
        <v>6</v>
      </c>
      <c r="R38" s="15">
        <v>6</v>
      </c>
      <c r="S38" s="15">
        <v>6</v>
      </c>
      <c r="T38" s="15">
        <f t="shared" si="10"/>
        <v>6</v>
      </c>
      <c r="U38" s="132"/>
      <c r="V38" s="15">
        <v>6</v>
      </c>
      <c r="W38" s="15">
        <v>6</v>
      </c>
      <c r="X38" s="15">
        <v>6</v>
      </c>
      <c r="Y38" s="15">
        <v>6</v>
      </c>
      <c r="Z38" s="15">
        <f t="shared" si="11"/>
        <v>6</v>
      </c>
    </row>
    <row r="39" spans="2:26">
      <c r="B39" s="23" t="s">
        <v>152</v>
      </c>
      <c r="C39" s="132"/>
      <c r="D39" s="15">
        <v>26</v>
      </c>
      <c r="E39" s="15">
        <v>28</v>
      </c>
      <c r="F39" s="178">
        <v>34</v>
      </c>
      <c r="G39" s="15">
        <v>38</v>
      </c>
      <c r="H39" s="56">
        <f t="shared" si="8"/>
        <v>38</v>
      </c>
      <c r="I39" s="132"/>
      <c r="J39" s="15">
        <v>44</v>
      </c>
      <c r="K39" s="15">
        <v>48</v>
      </c>
      <c r="L39" s="15">
        <v>50</v>
      </c>
      <c r="M39" s="15">
        <v>40</v>
      </c>
      <c r="N39" s="15">
        <f t="shared" si="9"/>
        <v>40</v>
      </c>
      <c r="O39" s="132"/>
      <c r="P39" s="15">
        <v>35</v>
      </c>
      <c r="Q39" s="15">
        <v>32</v>
      </c>
      <c r="R39" s="15">
        <v>25</v>
      </c>
      <c r="S39" s="15">
        <v>25</v>
      </c>
      <c r="T39" s="15">
        <f t="shared" si="10"/>
        <v>25</v>
      </c>
      <c r="U39" s="132"/>
      <c r="V39" s="15">
        <v>24</v>
      </c>
      <c r="W39" s="15">
        <v>23</v>
      </c>
      <c r="X39" s="15">
        <v>22</v>
      </c>
      <c r="Y39" s="15">
        <v>21</v>
      </c>
      <c r="Z39" s="15">
        <f t="shared" si="11"/>
        <v>21</v>
      </c>
    </row>
    <row r="40" spans="2:26">
      <c r="B40" s="23" t="s">
        <v>154</v>
      </c>
      <c r="C40" s="132"/>
      <c r="D40" s="15">
        <v>2</v>
      </c>
      <c r="E40" s="15">
        <v>2</v>
      </c>
      <c r="F40" s="178">
        <v>1</v>
      </c>
      <c r="G40" s="15">
        <v>1</v>
      </c>
      <c r="H40" s="56">
        <f t="shared" si="8"/>
        <v>1</v>
      </c>
      <c r="I40" s="132"/>
      <c r="J40" s="15">
        <v>1</v>
      </c>
      <c r="K40" s="15">
        <v>1</v>
      </c>
      <c r="L40" s="15">
        <v>1</v>
      </c>
      <c r="M40" s="15">
        <v>1</v>
      </c>
      <c r="N40" s="15">
        <f t="shared" si="9"/>
        <v>1</v>
      </c>
      <c r="O40" s="132"/>
      <c r="P40" s="15">
        <v>1</v>
      </c>
      <c r="Q40" s="15">
        <v>1</v>
      </c>
      <c r="R40" s="15">
        <v>1</v>
      </c>
      <c r="S40" s="15">
        <v>1</v>
      </c>
      <c r="T40" s="15">
        <f t="shared" si="10"/>
        <v>1</v>
      </c>
      <c r="U40" s="132"/>
      <c r="V40" s="15">
        <v>1</v>
      </c>
      <c r="W40" s="15">
        <v>1</v>
      </c>
      <c r="X40" s="15">
        <v>1</v>
      </c>
      <c r="Y40" s="15">
        <v>1</v>
      </c>
      <c r="Z40" s="15">
        <f t="shared" si="11"/>
        <v>1</v>
      </c>
    </row>
    <row r="41" spans="2:26">
      <c r="B41" s="23" t="s">
        <v>138</v>
      </c>
      <c r="C41" s="132"/>
      <c r="D41" s="15">
        <v>5</v>
      </c>
      <c r="E41" s="15">
        <v>5</v>
      </c>
      <c r="F41" s="178">
        <v>3</v>
      </c>
      <c r="G41" s="15">
        <v>3</v>
      </c>
      <c r="H41" s="56">
        <f t="shared" si="8"/>
        <v>3</v>
      </c>
      <c r="I41" s="132"/>
      <c r="J41" s="15">
        <v>4</v>
      </c>
      <c r="K41" s="15">
        <v>3</v>
      </c>
      <c r="L41" s="15">
        <v>3</v>
      </c>
      <c r="M41" s="15">
        <v>3</v>
      </c>
      <c r="N41" s="15">
        <f t="shared" si="9"/>
        <v>3</v>
      </c>
      <c r="O41" s="132"/>
      <c r="P41" s="15">
        <v>3</v>
      </c>
      <c r="Q41" s="15">
        <v>3</v>
      </c>
      <c r="R41" s="15">
        <v>3</v>
      </c>
      <c r="S41" s="15">
        <v>3</v>
      </c>
      <c r="T41" s="15">
        <f t="shared" si="10"/>
        <v>3</v>
      </c>
      <c r="U41" s="132"/>
      <c r="V41" s="15">
        <v>3</v>
      </c>
      <c r="W41" s="15">
        <v>3</v>
      </c>
      <c r="X41" s="15">
        <v>3</v>
      </c>
      <c r="Y41" s="15">
        <v>3</v>
      </c>
      <c r="Z41" s="15">
        <f t="shared" si="11"/>
        <v>3</v>
      </c>
    </row>
    <row r="42" spans="2:26">
      <c r="B42" s="23" t="s">
        <v>185</v>
      </c>
      <c r="C42" s="132"/>
      <c r="D42" s="15">
        <v>3</v>
      </c>
      <c r="E42" s="15">
        <v>2</v>
      </c>
      <c r="F42" s="178">
        <v>6</v>
      </c>
      <c r="G42" s="15">
        <v>6</v>
      </c>
      <c r="H42" s="56">
        <f t="shared" si="8"/>
        <v>6</v>
      </c>
      <c r="I42" s="132"/>
      <c r="J42" s="15">
        <v>7</v>
      </c>
      <c r="K42" s="15">
        <v>16</v>
      </c>
      <c r="L42" s="15">
        <v>16</v>
      </c>
      <c r="M42" s="15">
        <v>17</v>
      </c>
      <c r="N42" s="15">
        <f t="shared" si="9"/>
        <v>17</v>
      </c>
      <c r="O42" s="132"/>
      <c r="P42" s="15">
        <v>17</v>
      </c>
      <c r="Q42" s="15">
        <v>18</v>
      </c>
      <c r="R42" s="15">
        <v>17</v>
      </c>
      <c r="S42" s="15">
        <v>16</v>
      </c>
      <c r="T42" s="15">
        <f t="shared" si="10"/>
        <v>16</v>
      </c>
      <c r="U42" s="132"/>
      <c r="V42" s="15">
        <v>24</v>
      </c>
      <c r="W42" s="15">
        <v>27</v>
      </c>
      <c r="X42" s="15">
        <v>28</v>
      </c>
      <c r="Y42" s="15">
        <v>26</v>
      </c>
      <c r="Z42" s="15">
        <f t="shared" si="11"/>
        <v>26</v>
      </c>
    </row>
    <row r="43" spans="2:26">
      <c r="B43" s="23" t="s">
        <v>203</v>
      </c>
      <c r="C43" s="132"/>
      <c r="D43" s="15"/>
      <c r="E43" s="15"/>
      <c r="F43" s="178"/>
      <c r="G43" s="15"/>
      <c r="H43" s="56"/>
      <c r="I43" s="132"/>
      <c r="J43" s="15"/>
      <c r="K43" s="15">
        <v>9</v>
      </c>
      <c r="L43" s="15">
        <v>8</v>
      </c>
      <c r="M43" s="15">
        <v>9</v>
      </c>
      <c r="N43" s="15">
        <f t="shared" si="9"/>
        <v>9</v>
      </c>
      <c r="O43" s="132"/>
      <c r="P43" s="15">
        <v>8</v>
      </c>
      <c r="Q43" s="15">
        <v>9</v>
      </c>
      <c r="R43" s="15">
        <v>9</v>
      </c>
      <c r="S43" s="15">
        <v>7</v>
      </c>
      <c r="T43" s="15">
        <f t="shared" si="10"/>
        <v>7</v>
      </c>
      <c r="U43" s="132"/>
      <c r="V43" s="15">
        <v>9</v>
      </c>
      <c r="W43" s="15">
        <v>9</v>
      </c>
      <c r="X43" s="15">
        <v>9</v>
      </c>
      <c r="Y43" s="15">
        <v>9</v>
      </c>
      <c r="Z43" s="15">
        <f t="shared" si="11"/>
        <v>9</v>
      </c>
    </row>
    <row r="44" spans="2:26">
      <c r="B44" s="23" t="s">
        <v>159</v>
      </c>
      <c r="C44" s="132"/>
      <c r="D44" s="15">
        <v>135</v>
      </c>
      <c r="E44" s="15">
        <v>127</v>
      </c>
      <c r="F44" s="178">
        <v>126</v>
      </c>
      <c r="G44" s="15">
        <v>103</v>
      </c>
      <c r="H44" s="56">
        <f t="shared" si="8"/>
        <v>103</v>
      </c>
      <c r="I44" s="132"/>
      <c r="J44" s="15">
        <v>85</v>
      </c>
      <c r="K44" s="15">
        <v>82</v>
      </c>
      <c r="L44" s="15">
        <v>82</v>
      </c>
      <c r="M44" s="15">
        <v>76</v>
      </c>
      <c r="N44" s="15">
        <f t="shared" si="9"/>
        <v>76</v>
      </c>
      <c r="O44" s="132"/>
      <c r="P44" s="15">
        <v>62</v>
      </c>
      <c r="Q44" s="15">
        <v>66</v>
      </c>
      <c r="R44" s="15">
        <v>62</v>
      </c>
      <c r="S44" s="15">
        <v>3</v>
      </c>
      <c r="T44" s="15">
        <f t="shared" si="10"/>
        <v>3</v>
      </c>
      <c r="U44" s="132"/>
      <c r="V44" s="15">
        <v>2</v>
      </c>
      <c r="W44" s="15">
        <v>1</v>
      </c>
      <c r="X44" s="15">
        <v>2</v>
      </c>
      <c r="Y44" s="15">
        <v>2</v>
      </c>
      <c r="Z44" s="15">
        <f t="shared" si="11"/>
        <v>2</v>
      </c>
    </row>
    <row r="45" spans="2:26">
      <c r="B45" s="23" t="s">
        <v>215</v>
      </c>
      <c r="C45" s="132"/>
      <c r="D45" s="15"/>
      <c r="E45" s="15"/>
      <c r="F45" s="178"/>
      <c r="G45" s="15"/>
      <c r="H45" s="56"/>
      <c r="I45" s="132"/>
      <c r="J45" s="15">
        <v>0</v>
      </c>
      <c r="K45" s="15">
        <v>0</v>
      </c>
      <c r="L45" s="15">
        <v>0</v>
      </c>
      <c r="M45" s="15">
        <v>11</v>
      </c>
      <c r="N45" s="15">
        <f t="shared" si="9"/>
        <v>11</v>
      </c>
      <c r="O45" s="132"/>
      <c r="P45" s="15">
        <v>14</v>
      </c>
      <c r="Q45" s="15">
        <v>14</v>
      </c>
      <c r="R45" s="15">
        <v>18</v>
      </c>
      <c r="S45" s="15">
        <v>18</v>
      </c>
      <c r="T45" s="15">
        <f t="shared" si="10"/>
        <v>18</v>
      </c>
      <c r="U45" s="132"/>
      <c r="V45" s="15">
        <v>20</v>
      </c>
      <c r="W45" s="15">
        <v>105</v>
      </c>
      <c r="X45" s="15">
        <v>114</v>
      </c>
      <c r="Y45" s="15">
        <v>110</v>
      </c>
      <c r="Z45" s="15">
        <f t="shared" si="11"/>
        <v>110</v>
      </c>
    </row>
    <row r="46" spans="2:26">
      <c r="B46" s="23" t="s">
        <v>341</v>
      </c>
      <c r="C46" s="132"/>
      <c r="D46" s="15"/>
      <c r="E46" s="15"/>
      <c r="F46" s="178"/>
      <c r="G46" s="15"/>
      <c r="H46" s="56"/>
      <c r="I46" s="132"/>
      <c r="J46" s="15"/>
      <c r="K46" s="15"/>
      <c r="L46" s="15"/>
      <c r="M46" s="15"/>
      <c r="N46" s="15"/>
      <c r="O46" s="132"/>
      <c r="P46" s="15">
        <v>0</v>
      </c>
      <c r="Q46" s="15">
        <v>0</v>
      </c>
      <c r="R46" s="15">
        <v>0</v>
      </c>
      <c r="S46" s="15">
        <v>0</v>
      </c>
      <c r="T46" s="15">
        <f t="shared" si="10"/>
        <v>0</v>
      </c>
      <c r="U46" s="132"/>
      <c r="V46" s="15">
        <v>0</v>
      </c>
      <c r="W46" s="15">
        <v>0</v>
      </c>
      <c r="X46" s="15">
        <v>38</v>
      </c>
      <c r="Y46" s="15">
        <v>38</v>
      </c>
      <c r="Z46" s="15">
        <f t="shared" si="11"/>
        <v>38</v>
      </c>
    </row>
    <row r="47" spans="2:26">
      <c r="B47" s="23"/>
      <c r="C47" s="132"/>
      <c r="D47" s="15"/>
      <c r="E47" s="15"/>
      <c r="F47" s="178"/>
      <c r="G47" s="15"/>
      <c r="H47" s="56"/>
      <c r="I47" s="132"/>
      <c r="J47" s="15"/>
      <c r="K47" s="15"/>
      <c r="L47" s="15"/>
      <c r="M47" s="15"/>
      <c r="N47" s="15"/>
      <c r="O47" s="132"/>
      <c r="P47" s="15"/>
      <c r="Q47" s="15"/>
      <c r="R47" s="15"/>
      <c r="S47" s="15"/>
      <c r="T47" s="15"/>
      <c r="U47" s="132"/>
      <c r="V47" s="15"/>
      <c r="W47" s="15"/>
      <c r="X47" s="15"/>
      <c r="Y47" s="15"/>
      <c r="Z47" s="15"/>
    </row>
    <row r="48" spans="2:26">
      <c r="B48" s="23"/>
      <c r="C48" s="132"/>
      <c r="D48" s="15"/>
      <c r="E48" s="15"/>
      <c r="F48" s="178"/>
      <c r="G48" s="15"/>
      <c r="H48" s="56"/>
      <c r="I48" s="132"/>
      <c r="J48" s="15"/>
      <c r="K48" s="15"/>
      <c r="L48" s="15"/>
      <c r="M48" s="15"/>
      <c r="N48" s="15"/>
      <c r="O48" s="132"/>
      <c r="P48" s="15"/>
      <c r="Q48" s="15"/>
      <c r="R48" s="15"/>
      <c r="S48" s="15"/>
      <c r="T48" s="15"/>
      <c r="U48" s="132"/>
      <c r="V48" s="15"/>
      <c r="W48" s="15"/>
      <c r="X48" s="15"/>
      <c r="Y48" s="15"/>
      <c r="Z48" s="15"/>
    </row>
    <row r="49" spans="2:26" ht="15" customHeight="1">
      <c r="B49" s="24"/>
      <c r="D49" s="51">
        <f>D24+SUM(D26:D48)</f>
        <v>46918</v>
      </c>
      <c r="E49" s="51">
        <f>E24+SUM(E26:E48)</f>
        <v>49511</v>
      </c>
      <c r="F49" s="200">
        <f>F24+SUM(F26:F48)</f>
        <v>49610</v>
      </c>
      <c r="G49" s="51">
        <f>G24+SUM(G26:G48)</f>
        <v>52081</v>
      </c>
      <c r="H49" s="51">
        <f>H24+SUM(H26:H48)</f>
        <v>52081</v>
      </c>
      <c r="J49" s="51">
        <f>J24+SUM(J26:J48)</f>
        <v>55146</v>
      </c>
      <c r="K49" s="51">
        <f>K24+SUM(K26:K48)</f>
        <v>57503</v>
      </c>
      <c r="L49" s="51">
        <f>L24+SUM(L26:L48)</f>
        <v>57994</v>
      </c>
      <c r="M49" s="51">
        <f>M24+SUM(M26:M48)</f>
        <v>59755</v>
      </c>
      <c r="N49" s="51">
        <f>N24+SUM(N26:N48)</f>
        <v>59755</v>
      </c>
      <c r="P49" s="51">
        <f>P24+SUM(P26:P48)</f>
        <v>59871</v>
      </c>
      <c r="Q49" s="51">
        <f>Q24+SUM(Q26:Q48)</f>
        <v>59873</v>
      </c>
      <c r="R49" s="51">
        <f>R24+SUM(R26:R48)</f>
        <v>60652</v>
      </c>
      <c r="S49" s="51">
        <f>S24+SUM(S26:S48)</f>
        <v>60125</v>
      </c>
      <c r="T49" s="51">
        <f>T24+SUM(T26:T48)</f>
        <v>60125</v>
      </c>
      <c r="V49" s="51">
        <f>V24+SUM(V26:V48)</f>
        <v>60513</v>
      </c>
      <c r="W49" s="51">
        <f>W24+SUM(W26:W48)</f>
        <v>62951</v>
      </c>
      <c r="X49" s="51">
        <f>X24+SUM(X26:X48)</f>
        <v>63390</v>
      </c>
      <c r="Y49" s="51">
        <f>Y24+SUM(Y26:Y48)</f>
        <v>64505</v>
      </c>
      <c r="Z49" s="51">
        <f>Z24+SUM(Z26:Z48)</f>
        <v>64505</v>
      </c>
    </row>
    <row r="50" spans="2:26">
      <c r="F50" s="167"/>
    </row>
    <row r="51" spans="2:26" ht="13.5" customHeight="1">
      <c r="B51" s="94" t="s">
        <v>59</v>
      </c>
      <c r="D51" s="92" t="str">
        <f t="shared" ref="D51:E51" si="12">D11</f>
        <v>QE Jun-21</v>
      </c>
      <c r="E51" s="92" t="str">
        <f t="shared" si="12"/>
        <v>QE Sep-21</v>
      </c>
      <c r="F51" s="92" t="str">
        <f t="shared" ref="F51:G51" si="13">F11</f>
        <v>QE Dec-21</v>
      </c>
      <c r="G51" s="92" t="str">
        <f t="shared" si="13"/>
        <v>QE Mar-22</v>
      </c>
      <c r="H51" s="91" t="str">
        <f>H11</f>
        <v>FY 2021-22</v>
      </c>
      <c r="J51" s="92" t="str">
        <f t="shared" ref="J51:N51" si="14">J11</f>
        <v>QE Jun-22</v>
      </c>
      <c r="K51" s="92" t="str">
        <f t="shared" si="14"/>
        <v>QE Sep-22</v>
      </c>
      <c r="L51" s="92" t="str">
        <f t="shared" si="14"/>
        <v>QE Dec-22</v>
      </c>
      <c r="M51" s="92" t="str">
        <f t="shared" si="14"/>
        <v>QE Mar-23</v>
      </c>
      <c r="N51" s="92" t="str">
        <f t="shared" si="14"/>
        <v>FY 2022-23</v>
      </c>
      <c r="P51" s="92" t="str">
        <f t="shared" ref="P51" si="15">P11</f>
        <v>QE Jun-23</v>
      </c>
      <c r="Q51" s="92" t="str">
        <f t="shared" ref="Q51:T51" si="16">Q11</f>
        <v>QE Sep-23</v>
      </c>
      <c r="R51" s="92" t="str">
        <f t="shared" si="16"/>
        <v>QE Dec-23</v>
      </c>
      <c r="S51" s="92" t="str">
        <f t="shared" si="16"/>
        <v>QE Mar-24</v>
      </c>
      <c r="T51" s="92" t="str">
        <f t="shared" si="16"/>
        <v>FY 2023-24</v>
      </c>
      <c r="V51" s="92" t="str">
        <f t="shared" ref="V51:Z51" si="17">V11</f>
        <v>QE Jun-24</v>
      </c>
      <c r="W51" s="92" t="str">
        <f t="shared" si="17"/>
        <v>QE Sep-24</v>
      </c>
      <c r="X51" s="92" t="str">
        <f t="shared" si="17"/>
        <v>QE Dec-24</v>
      </c>
      <c r="Y51" s="92" t="str">
        <f t="shared" si="17"/>
        <v>QE Mar-25</v>
      </c>
      <c r="Z51" s="92" t="str">
        <f t="shared" si="17"/>
        <v>FY 2024-25</v>
      </c>
    </row>
    <row r="52" spans="2:26">
      <c r="B52" s="30"/>
      <c r="D52" s="12"/>
      <c r="E52" s="12"/>
      <c r="F52" s="163"/>
      <c r="G52" s="12"/>
      <c r="H52" s="12"/>
      <c r="J52" s="12"/>
      <c r="K52" s="12"/>
      <c r="L52" s="12"/>
      <c r="M52" s="12"/>
      <c r="N52" s="12"/>
      <c r="P52" s="12"/>
      <c r="Q52" s="12"/>
      <c r="R52" s="12"/>
      <c r="S52" s="12"/>
      <c r="T52" s="12"/>
      <c r="V52" s="12"/>
      <c r="W52" s="12"/>
      <c r="X52" s="12"/>
      <c r="Y52" s="12"/>
      <c r="Z52" s="12"/>
    </row>
    <row r="53" spans="2:26">
      <c r="B53" s="57" t="s">
        <v>46</v>
      </c>
      <c r="C53" s="133"/>
      <c r="D53" s="58">
        <v>0.31532305581225145</v>
      </c>
      <c r="E53" s="58">
        <v>0.34413634408871335</v>
      </c>
      <c r="F53" s="201">
        <v>0.35512041483855872</v>
      </c>
      <c r="G53" s="201">
        <v>0.43922143636233868</v>
      </c>
      <c r="H53" s="58">
        <v>0.36430069115151914</v>
      </c>
      <c r="I53" s="133"/>
      <c r="J53" s="201">
        <v>0.48554200696201238</v>
      </c>
      <c r="K53" s="201">
        <v>0.41095587575770909</v>
      </c>
      <c r="L53" s="201">
        <v>0.27840128488644639</v>
      </c>
      <c r="M53" s="201">
        <v>0.39559098392107839</v>
      </c>
      <c r="N53" s="201">
        <v>0.39005816966624124</v>
      </c>
      <c r="O53" s="133"/>
      <c r="P53" s="201">
        <v>0.32251721799999999</v>
      </c>
      <c r="Q53" s="201">
        <v>0.30179211058045557</v>
      </c>
      <c r="R53" s="201">
        <v>0.28838164279960354</v>
      </c>
      <c r="S53" s="201">
        <v>0.33361440382480267</v>
      </c>
      <c r="T53" s="201">
        <v>0.31224983944551093</v>
      </c>
      <c r="U53" s="133"/>
      <c r="V53" s="201">
        <v>0.33716157232276089</v>
      </c>
      <c r="W53" s="201">
        <v>0.33900000000000002</v>
      </c>
      <c r="X53" s="201">
        <v>0.31510864723930743</v>
      </c>
      <c r="Y53" s="201">
        <v>0.38843965015604265</v>
      </c>
      <c r="Z53" s="201">
        <v>0.34501515337266464</v>
      </c>
    </row>
    <row r="54" spans="2:26">
      <c r="B54" s="59"/>
      <c r="D54" s="60"/>
      <c r="E54" s="60"/>
      <c r="F54" s="60"/>
      <c r="G54" s="60"/>
      <c r="H54" s="60"/>
      <c r="J54" s="60"/>
      <c r="K54" s="60"/>
      <c r="L54" s="60"/>
      <c r="M54" s="60"/>
      <c r="N54" s="60"/>
      <c r="P54" s="60"/>
      <c r="Q54" s="60"/>
      <c r="R54" s="60"/>
      <c r="S54" s="60"/>
      <c r="T54" s="60"/>
      <c r="V54" s="60"/>
      <c r="W54" s="60"/>
      <c r="X54" s="60"/>
      <c r="Y54" s="60"/>
      <c r="Z54" s="60"/>
    </row>
    <row r="56" spans="2:26">
      <c r="B56" s="148"/>
    </row>
    <row r="57" spans="2:26">
      <c r="B57" s="148"/>
    </row>
    <row r="58" spans="2:26">
      <c r="B58" s="148"/>
    </row>
    <row r="59" spans="2:26">
      <c r="B59" s="148"/>
    </row>
    <row r="61" spans="2:26" hidden="1">
      <c r="B61" s="117" t="s">
        <v>91</v>
      </c>
      <c r="C61" s="118"/>
      <c r="I61" s="118"/>
      <c r="O61" s="118"/>
      <c r="U61" s="118"/>
    </row>
    <row r="62" spans="2:26" hidden="1">
      <c r="B62" s="117"/>
      <c r="C62" s="118"/>
      <c r="I62" s="118"/>
      <c r="O62" s="118"/>
      <c r="U62" s="118"/>
    </row>
    <row r="63" spans="2:26" hidden="1">
      <c r="B63" s="117"/>
      <c r="C63" s="118"/>
      <c r="I63" s="118"/>
      <c r="O63" s="118"/>
      <c r="U63" s="118"/>
    </row>
    <row r="64" spans="2:26" hidden="1">
      <c r="B64" s="119"/>
      <c r="C64" s="118"/>
      <c r="I64" s="118"/>
      <c r="O64" s="118"/>
      <c r="U64" s="118"/>
    </row>
    <row r="65" spans="2:2" ht="14" hidden="1" thickBot="1">
      <c r="B65" s="120" t="s">
        <v>92</v>
      </c>
    </row>
    <row r="66" spans="2:2" hidden="1">
      <c r="B66" s="114"/>
    </row>
    <row r="67" spans="2:2" hidden="1">
      <c r="B67" s="115" t="s">
        <v>25</v>
      </c>
    </row>
    <row r="68" spans="2:2" hidden="1">
      <c r="B68" s="115" t="s">
        <v>26</v>
      </c>
    </row>
    <row r="69" spans="2:2" hidden="1">
      <c r="B69" s="115" t="s">
        <v>93</v>
      </c>
    </row>
    <row r="70" spans="2:2" hidden="1">
      <c r="B70" s="115" t="s">
        <v>27</v>
      </c>
    </row>
    <row r="71" spans="2:2" hidden="1">
      <c r="B71" s="115" t="s">
        <v>31</v>
      </c>
    </row>
    <row r="72" spans="2:2" hidden="1">
      <c r="B72" s="115" t="s">
        <v>71</v>
      </c>
    </row>
    <row r="73" spans="2:2" hidden="1">
      <c r="B73" s="115"/>
    </row>
    <row r="74" spans="2:2" hidden="1">
      <c r="B74" s="115"/>
    </row>
    <row r="75" spans="2:2" hidden="1">
      <c r="B75" s="121" t="s">
        <v>28</v>
      </c>
    </row>
    <row r="76" spans="2:2" hidden="1">
      <c r="B76" s="115"/>
    </row>
    <row r="77" spans="2:2" hidden="1">
      <c r="B77" s="115" t="s">
        <v>29</v>
      </c>
    </row>
    <row r="78" spans="2:2" hidden="1">
      <c r="B78" s="115" t="s">
        <v>14</v>
      </c>
    </row>
    <row r="79" spans="2:2" hidden="1">
      <c r="B79" s="115" t="s">
        <v>33</v>
      </c>
    </row>
    <row r="80" spans="2:2" hidden="1">
      <c r="B80" s="115" t="s">
        <v>39</v>
      </c>
    </row>
    <row r="81" spans="2:2" hidden="1">
      <c r="B81" s="115" t="s">
        <v>72</v>
      </c>
    </row>
    <row r="82" spans="2:2" hidden="1">
      <c r="B82" s="116" t="s">
        <v>73</v>
      </c>
    </row>
    <row r="83" spans="2:2" hidden="1">
      <c r="B83" s="116" t="s">
        <v>79</v>
      </c>
    </row>
    <row r="84" spans="2:2" hidden="1">
      <c r="B84" s="116"/>
    </row>
    <row r="85" spans="2:2" hidden="1">
      <c r="B85" s="116"/>
    </row>
    <row r="86" spans="2:2" hidden="1">
      <c r="B86" s="116"/>
    </row>
    <row r="87" spans="2:2" ht="14" hidden="1" thickBot="1">
      <c r="B87" s="120" t="s">
        <v>94</v>
      </c>
    </row>
    <row r="88" spans="2:2" hidden="1">
      <c r="B88" s="113"/>
    </row>
    <row r="89" spans="2:2" hidden="1">
      <c r="B89" s="117"/>
    </row>
    <row r="90" spans="2:2" hidden="1">
      <c r="B90" s="117" t="s">
        <v>95</v>
      </c>
    </row>
    <row r="91" spans="2:2" hidden="1">
      <c r="B91" s="117"/>
    </row>
    <row r="92" spans="2:2" hidden="1">
      <c r="B92" s="119"/>
    </row>
    <row r="93" spans="2:2" ht="14" hidden="1" thickBot="1">
      <c r="B93" s="120" t="s">
        <v>96</v>
      </c>
    </row>
    <row r="94" spans="2:2" hidden="1">
      <c r="B94" s="114"/>
    </row>
    <row r="95" spans="2:2" hidden="1">
      <c r="B95" s="115" t="s">
        <v>25</v>
      </c>
    </row>
    <row r="96" spans="2:2" hidden="1">
      <c r="B96" s="115" t="s">
        <v>26</v>
      </c>
    </row>
    <row r="97" spans="2:2" hidden="1">
      <c r="B97" s="115" t="s">
        <v>93</v>
      </c>
    </row>
    <row r="98" spans="2:2" hidden="1">
      <c r="B98" s="115" t="s">
        <v>27</v>
      </c>
    </row>
    <row r="99" spans="2:2" hidden="1">
      <c r="B99" s="115" t="s">
        <v>31</v>
      </c>
    </row>
    <row r="100" spans="2:2" hidden="1">
      <c r="B100" s="115" t="s">
        <v>71</v>
      </c>
    </row>
    <row r="101" spans="2:2" hidden="1">
      <c r="B101" s="115"/>
    </row>
    <row r="102" spans="2:2" hidden="1">
      <c r="B102" s="115"/>
    </row>
    <row r="103" spans="2:2" hidden="1">
      <c r="B103" s="121" t="s">
        <v>28</v>
      </c>
    </row>
    <row r="104" spans="2:2" hidden="1">
      <c r="B104" s="115"/>
    </row>
    <row r="105" spans="2:2" hidden="1">
      <c r="B105" s="115" t="s">
        <v>29</v>
      </c>
    </row>
    <row r="106" spans="2:2" hidden="1">
      <c r="B106" s="115" t="s">
        <v>14</v>
      </c>
    </row>
    <row r="107" spans="2:2" hidden="1">
      <c r="B107" s="115" t="s">
        <v>33</v>
      </c>
    </row>
    <row r="108" spans="2:2" hidden="1">
      <c r="B108" s="115" t="s">
        <v>39</v>
      </c>
    </row>
    <row r="109" spans="2:2" hidden="1">
      <c r="B109" s="115" t="s">
        <v>72</v>
      </c>
    </row>
    <row r="110" spans="2:2" hidden="1">
      <c r="B110" s="116" t="s">
        <v>73</v>
      </c>
    </row>
    <row r="111" spans="2:2" hidden="1">
      <c r="B111" s="116" t="s">
        <v>79</v>
      </c>
    </row>
    <row r="112" spans="2:2" hidden="1">
      <c r="B112" s="116"/>
    </row>
    <row r="113" spans="2:2" hidden="1">
      <c r="B113" s="116"/>
    </row>
    <row r="114" spans="2:2" hidden="1">
      <c r="B114" s="116"/>
    </row>
    <row r="115" spans="2:2" ht="14" hidden="1" thickBot="1">
      <c r="B115" s="120" t="s">
        <v>97</v>
      </c>
    </row>
  </sheetData>
  <phoneticPr fontId="3" type="noConversion"/>
  <hyperlinks>
    <hyperlink ref="Z2" location="Contents!A1" display="Back" xr:uid="{2556C3B1-0899-4754-BF18-A4160C20CAFD}"/>
  </hyperlinks>
  <printOptions horizontalCentered="1" verticalCentered="1"/>
  <pageMargins left="0.25" right="0.25" top="0.75" bottom="0.75" header="0.3" footer="0.3"/>
  <pageSetup paperSize="9" scale="48" orientation="landscape" r:id="rId1"/>
  <headerFooter alignWithMargins="0"/>
  <ignoredErrors>
    <ignoredError sqref="F24"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3:EL31"/>
  <sheetViews>
    <sheetView showGridLines="0" view="pageBreakPreview" zoomScale="80" zoomScaleNormal="80" zoomScaleSheetLayoutView="80" workbookViewId="0">
      <pane xSplit="2" topLeftCell="DX1" activePane="topRight" state="frozen"/>
      <selection activeCell="B9" sqref="B9:C9"/>
      <selection pane="topRight" activeCell="B7" sqref="B7"/>
    </sheetView>
  </sheetViews>
  <sheetFormatPr defaultColWidth="14.453125" defaultRowHeight="13.5"/>
  <cols>
    <col min="1" max="1" width="0.1796875" style="7" customWidth="1"/>
    <col min="2" max="2" width="53" style="7" customWidth="1"/>
    <col min="3" max="3" width="1" style="7" customWidth="1"/>
    <col min="4" max="9" width="14.453125" style="7" customWidth="1"/>
    <col min="10" max="10" width="1" style="7" customWidth="1"/>
    <col min="11" max="16" width="14.453125" style="7" customWidth="1"/>
    <col min="17" max="17" width="1" style="7" customWidth="1"/>
    <col min="18" max="23" width="14.453125" style="7" customWidth="1"/>
    <col min="24" max="24" width="1" style="7" customWidth="1"/>
    <col min="25" max="30" width="14.453125" style="7" customWidth="1"/>
    <col min="31" max="31" width="1" style="7" customWidth="1"/>
    <col min="32" max="37" width="14.453125" style="7" customWidth="1"/>
    <col min="38" max="38" width="1" style="7" customWidth="1"/>
    <col min="39" max="44" width="14.453125" style="7" customWidth="1"/>
    <col min="45" max="45" width="1" style="7" customWidth="1"/>
    <col min="46" max="51" width="14.453125" style="7" customWidth="1"/>
    <col min="52" max="52" width="1" style="7" customWidth="1"/>
    <col min="53" max="58" width="14.453125" style="7" customWidth="1"/>
    <col min="59" max="59" width="1" style="7" customWidth="1"/>
    <col min="60" max="65" width="14.453125" style="7" customWidth="1"/>
    <col min="66" max="66" width="1" style="7" customWidth="1"/>
    <col min="67" max="72" width="14.453125" style="7" customWidth="1"/>
    <col min="73" max="73" width="1" style="7" customWidth="1"/>
    <col min="74" max="79" width="14.453125" style="7" customWidth="1"/>
    <col min="80" max="80" width="1" style="7" customWidth="1"/>
    <col min="81" max="86" width="14.453125" style="7" customWidth="1"/>
    <col min="87" max="87" width="1" style="7" customWidth="1"/>
    <col min="88" max="93" width="14.453125" style="7" customWidth="1"/>
    <col min="94" max="94" width="1" style="7" customWidth="1"/>
    <col min="95" max="100" width="14.453125" style="7" customWidth="1"/>
    <col min="101" max="101" width="1" style="7" customWidth="1"/>
    <col min="102" max="107" width="14.453125" style="7" customWidth="1"/>
    <col min="108" max="108" width="1" style="7" customWidth="1"/>
    <col min="109" max="114" width="14.453125" style="7"/>
    <col min="115" max="115" width="1" style="7" customWidth="1"/>
    <col min="116" max="121" width="14.453125" style="7" customWidth="1"/>
    <col min="122" max="122" width="1" style="7" customWidth="1"/>
    <col min="123" max="128" width="14.453125" style="7" customWidth="1"/>
    <col min="129" max="129" width="1" style="7" customWidth="1"/>
    <col min="130" max="135" width="14.453125" style="7" customWidth="1"/>
    <col min="136" max="136" width="1" style="7" customWidth="1"/>
    <col min="137" max="16384" width="14.453125" style="7"/>
  </cols>
  <sheetData>
    <row r="3" spans="2:142">
      <c r="EL3" s="98" t="s">
        <v>70</v>
      </c>
    </row>
    <row r="9" spans="2:142">
      <c r="B9" s="22" t="s">
        <v>150</v>
      </c>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row>
    <row r="11" spans="2:142" s="50" customFormat="1" ht="13.5" customHeight="1">
      <c r="B11" s="322"/>
      <c r="D11" s="335" t="s">
        <v>173</v>
      </c>
      <c r="E11" s="336"/>
      <c r="F11" s="336"/>
      <c r="G11" s="336"/>
      <c r="H11" s="336"/>
      <c r="I11" s="337"/>
      <c r="K11" s="335" t="s">
        <v>174</v>
      </c>
      <c r="L11" s="336"/>
      <c r="M11" s="336"/>
      <c r="N11" s="336"/>
      <c r="O11" s="336"/>
      <c r="P11" s="337"/>
      <c r="R11" s="335" t="s">
        <v>175</v>
      </c>
      <c r="S11" s="336"/>
      <c r="T11" s="336"/>
      <c r="U11" s="336"/>
      <c r="V11" s="336"/>
      <c r="W11" s="337"/>
      <c r="Y11" s="335" t="s">
        <v>176</v>
      </c>
      <c r="Z11" s="336"/>
      <c r="AA11" s="336"/>
      <c r="AB11" s="336"/>
      <c r="AC11" s="336"/>
      <c r="AD11" s="337"/>
      <c r="AF11" s="335" t="s">
        <v>184</v>
      </c>
      <c r="AG11" s="336"/>
      <c r="AH11" s="336"/>
      <c r="AI11" s="336"/>
      <c r="AJ11" s="336"/>
      <c r="AK11" s="337"/>
      <c r="AM11" s="335" t="s">
        <v>194</v>
      </c>
      <c r="AN11" s="336"/>
      <c r="AO11" s="336"/>
      <c r="AP11" s="336"/>
      <c r="AQ11" s="336"/>
      <c r="AR11" s="337"/>
      <c r="AT11" s="335" t="s">
        <v>198</v>
      </c>
      <c r="AU11" s="336"/>
      <c r="AV11" s="336"/>
      <c r="AW11" s="336"/>
      <c r="AX11" s="336"/>
      <c r="AY11" s="337"/>
      <c r="BA11" s="335" t="s">
        <v>205</v>
      </c>
      <c r="BB11" s="336"/>
      <c r="BC11" s="336"/>
      <c r="BD11" s="336"/>
      <c r="BE11" s="336"/>
      <c r="BF11" s="337"/>
      <c r="BH11" s="335" t="s">
        <v>212</v>
      </c>
      <c r="BI11" s="336"/>
      <c r="BJ11" s="336"/>
      <c r="BK11" s="336"/>
      <c r="BL11" s="336"/>
      <c r="BM11" s="337"/>
      <c r="BO11" s="335" t="s">
        <v>204</v>
      </c>
      <c r="BP11" s="336"/>
      <c r="BQ11" s="336"/>
      <c r="BR11" s="336"/>
      <c r="BS11" s="336"/>
      <c r="BT11" s="337"/>
      <c r="BV11" s="335" t="s">
        <v>216</v>
      </c>
      <c r="BW11" s="336"/>
      <c r="BX11" s="336"/>
      <c r="BY11" s="336"/>
      <c r="BZ11" s="336"/>
      <c r="CA11" s="337"/>
      <c r="CC11" s="335" t="s">
        <v>217</v>
      </c>
      <c r="CD11" s="336"/>
      <c r="CE11" s="336"/>
      <c r="CF11" s="336"/>
      <c r="CG11" s="336"/>
      <c r="CH11" s="337"/>
      <c r="CJ11" s="335" t="s">
        <v>218</v>
      </c>
      <c r="CK11" s="336"/>
      <c r="CL11" s="336"/>
      <c r="CM11" s="336"/>
      <c r="CN11" s="336"/>
      <c r="CO11" s="337"/>
      <c r="CQ11" s="335" t="s">
        <v>219</v>
      </c>
      <c r="CR11" s="336"/>
      <c r="CS11" s="336"/>
      <c r="CT11" s="336"/>
      <c r="CU11" s="336"/>
      <c r="CV11" s="337"/>
      <c r="CX11" s="335" t="s">
        <v>231</v>
      </c>
      <c r="CY11" s="336"/>
      <c r="CZ11" s="336"/>
      <c r="DA11" s="336"/>
      <c r="DB11" s="336"/>
      <c r="DC11" s="337"/>
      <c r="DE11" s="335" t="s">
        <v>253</v>
      </c>
      <c r="DF11" s="336"/>
      <c r="DG11" s="336"/>
      <c r="DH11" s="336"/>
      <c r="DI11" s="336"/>
      <c r="DJ11" s="337"/>
      <c r="DL11" s="335" t="s">
        <v>254</v>
      </c>
      <c r="DM11" s="336"/>
      <c r="DN11" s="336"/>
      <c r="DO11" s="336"/>
      <c r="DP11" s="336"/>
      <c r="DQ11" s="337"/>
      <c r="DS11" s="335" t="s">
        <v>255</v>
      </c>
      <c r="DT11" s="336"/>
      <c r="DU11" s="336"/>
      <c r="DV11" s="336"/>
      <c r="DW11" s="336"/>
      <c r="DX11" s="337"/>
      <c r="DZ11" s="335" t="s">
        <v>256</v>
      </c>
      <c r="EA11" s="336"/>
      <c r="EB11" s="336"/>
      <c r="EC11" s="336"/>
      <c r="ED11" s="336"/>
      <c r="EE11" s="337"/>
      <c r="EG11" s="335" t="s">
        <v>265</v>
      </c>
      <c r="EH11" s="336"/>
      <c r="EI11" s="336"/>
      <c r="EJ11" s="336"/>
      <c r="EK11" s="336"/>
      <c r="EL11" s="337"/>
    </row>
    <row r="12" spans="2:142" s="50" customFormat="1" ht="27" customHeight="1">
      <c r="B12" s="323"/>
      <c r="D12" s="93" t="s">
        <v>224</v>
      </c>
      <c r="E12" s="93" t="s">
        <v>225</v>
      </c>
      <c r="F12" s="93" t="s">
        <v>226</v>
      </c>
      <c r="G12" s="93" t="s">
        <v>227</v>
      </c>
      <c r="H12" s="93" t="s">
        <v>223</v>
      </c>
      <c r="I12" s="93" t="s">
        <v>21</v>
      </c>
      <c r="K12" s="93" t="s">
        <v>224</v>
      </c>
      <c r="L12" s="93" t="s">
        <v>225</v>
      </c>
      <c r="M12" s="93" t="s">
        <v>226</v>
      </c>
      <c r="N12" s="93" t="s">
        <v>227</v>
      </c>
      <c r="O12" s="93" t="s">
        <v>223</v>
      </c>
      <c r="P12" s="93" t="s">
        <v>21</v>
      </c>
      <c r="R12" s="93" t="s">
        <v>224</v>
      </c>
      <c r="S12" s="93" t="s">
        <v>225</v>
      </c>
      <c r="T12" s="93" t="s">
        <v>226</v>
      </c>
      <c r="U12" s="93" t="s">
        <v>227</v>
      </c>
      <c r="V12" s="93" t="s">
        <v>223</v>
      </c>
      <c r="W12" s="93" t="s">
        <v>21</v>
      </c>
      <c r="Y12" s="93" t="s">
        <v>224</v>
      </c>
      <c r="Z12" s="93" t="s">
        <v>225</v>
      </c>
      <c r="AA12" s="93" t="s">
        <v>226</v>
      </c>
      <c r="AB12" s="93" t="s">
        <v>227</v>
      </c>
      <c r="AC12" s="93" t="s">
        <v>223</v>
      </c>
      <c r="AD12" s="93" t="s">
        <v>21</v>
      </c>
      <c r="AF12" s="93" t="s">
        <v>224</v>
      </c>
      <c r="AG12" s="93" t="s">
        <v>225</v>
      </c>
      <c r="AH12" s="282" t="s">
        <v>226</v>
      </c>
      <c r="AI12" s="282" t="s">
        <v>227</v>
      </c>
      <c r="AJ12" s="93" t="s">
        <v>223</v>
      </c>
      <c r="AK12" s="93" t="s">
        <v>21</v>
      </c>
      <c r="AM12" s="93" t="s">
        <v>224</v>
      </c>
      <c r="AN12" s="93" t="s">
        <v>225</v>
      </c>
      <c r="AO12" s="93" t="s">
        <v>226</v>
      </c>
      <c r="AP12" s="93" t="s">
        <v>227</v>
      </c>
      <c r="AQ12" s="93" t="s">
        <v>223</v>
      </c>
      <c r="AR12" s="93" t="s">
        <v>21</v>
      </c>
      <c r="AT12" s="93" t="s">
        <v>224</v>
      </c>
      <c r="AU12" s="93" t="s">
        <v>225</v>
      </c>
      <c r="AV12" s="93" t="s">
        <v>226</v>
      </c>
      <c r="AW12" s="93" t="s">
        <v>227</v>
      </c>
      <c r="AX12" s="93" t="s">
        <v>223</v>
      </c>
      <c r="AY12" s="93" t="s">
        <v>21</v>
      </c>
      <c r="BA12" s="93" t="s">
        <v>224</v>
      </c>
      <c r="BB12" s="93" t="s">
        <v>225</v>
      </c>
      <c r="BC12" s="93" t="s">
        <v>226</v>
      </c>
      <c r="BD12" s="93" t="s">
        <v>227</v>
      </c>
      <c r="BE12" s="93" t="s">
        <v>223</v>
      </c>
      <c r="BF12" s="93" t="s">
        <v>21</v>
      </c>
      <c r="BH12" s="93" t="s">
        <v>224</v>
      </c>
      <c r="BI12" s="93" t="s">
        <v>225</v>
      </c>
      <c r="BJ12" s="93" t="s">
        <v>226</v>
      </c>
      <c r="BK12" s="93" t="s">
        <v>227</v>
      </c>
      <c r="BL12" s="93" t="s">
        <v>223</v>
      </c>
      <c r="BM12" s="93" t="s">
        <v>21</v>
      </c>
      <c r="BO12" s="93" t="s">
        <v>224</v>
      </c>
      <c r="BP12" s="93" t="s">
        <v>225</v>
      </c>
      <c r="BQ12" s="282" t="s">
        <v>226</v>
      </c>
      <c r="BR12" s="282" t="s">
        <v>227</v>
      </c>
      <c r="BS12" s="93" t="s">
        <v>223</v>
      </c>
      <c r="BT12" s="93" t="s">
        <v>21</v>
      </c>
      <c r="BV12" s="93" t="s">
        <v>224</v>
      </c>
      <c r="BW12" s="93" t="s">
        <v>225</v>
      </c>
      <c r="BX12" s="93" t="s">
        <v>226</v>
      </c>
      <c r="BY12" s="93" t="s">
        <v>227</v>
      </c>
      <c r="BZ12" s="93" t="s">
        <v>223</v>
      </c>
      <c r="CA12" s="93" t="s">
        <v>21</v>
      </c>
      <c r="CC12" s="93" t="s">
        <v>224</v>
      </c>
      <c r="CD12" s="93" t="s">
        <v>225</v>
      </c>
      <c r="CE12" s="93" t="s">
        <v>226</v>
      </c>
      <c r="CF12" s="93" t="s">
        <v>227</v>
      </c>
      <c r="CG12" s="93" t="s">
        <v>223</v>
      </c>
      <c r="CH12" s="93" t="s">
        <v>21</v>
      </c>
      <c r="CJ12" s="93" t="s">
        <v>224</v>
      </c>
      <c r="CK12" s="93" t="s">
        <v>225</v>
      </c>
      <c r="CL12" s="93" t="s">
        <v>226</v>
      </c>
      <c r="CM12" s="93" t="s">
        <v>227</v>
      </c>
      <c r="CN12" s="93" t="s">
        <v>223</v>
      </c>
      <c r="CO12" s="93" t="s">
        <v>21</v>
      </c>
      <c r="CQ12" s="93" t="s">
        <v>224</v>
      </c>
      <c r="CR12" s="93" t="s">
        <v>225</v>
      </c>
      <c r="CS12" s="93" t="s">
        <v>226</v>
      </c>
      <c r="CT12" s="93" t="s">
        <v>227</v>
      </c>
      <c r="CU12" s="93" t="s">
        <v>223</v>
      </c>
      <c r="CV12" s="93" t="s">
        <v>21</v>
      </c>
      <c r="CX12" s="93" t="s">
        <v>224</v>
      </c>
      <c r="CY12" s="93" t="s">
        <v>225</v>
      </c>
      <c r="CZ12" s="282" t="s">
        <v>226</v>
      </c>
      <c r="DA12" s="282" t="s">
        <v>227</v>
      </c>
      <c r="DB12" s="93" t="s">
        <v>223</v>
      </c>
      <c r="DC12" s="93" t="s">
        <v>21</v>
      </c>
      <c r="DE12" s="93" t="s">
        <v>224</v>
      </c>
      <c r="DF12" s="93" t="s">
        <v>225</v>
      </c>
      <c r="DG12" s="93" t="s">
        <v>226</v>
      </c>
      <c r="DH12" s="93" t="s">
        <v>227</v>
      </c>
      <c r="DI12" s="93" t="s">
        <v>223</v>
      </c>
      <c r="DJ12" s="93" t="s">
        <v>21</v>
      </c>
      <c r="DL12" s="93" t="s">
        <v>224</v>
      </c>
      <c r="DM12" s="93" t="s">
        <v>225</v>
      </c>
      <c r="DN12" s="93" t="s">
        <v>226</v>
      </c>
      <c r="DO12" s="93" t="s">
        <v>227</v>
      </c>
      <c r="DP12" s="93" t="s">
        <v>223</v>
      </c>
      <c r="DQ12" s="93" t="s">
        <v>21</v>
      </c>
      <c r="DS12" s="93" t="s">
        <v>224</v>
      </c>
      <c r="DT12" s="93" t="s">
        <v>225</v>
      </c>
      <c r="DU12" s="93" t="s">
        <v>226</v>
      </c>
      <c r="DV12" s="93" t="s">
        <v>227</v>
      </c>
      <c r="DW12" s="93" t="s">
        <v>223</v>
      </c>
      <c r="DX12" s="93" t="s">
        <v>21</v>
      </c>
      <c r="DZ12" s="93" t="s">
        <v>224</v>
      </c>
      <c r="EA12" s="93" t="s">
        <v>225</v>
      </c>
      <c r="EB12" s="93" t="s">
        <v>226</v>
      </c>
      <c r="EC12" s="93" t="s">
        <v>227</v>
      </c>
      <c r="ED12" s="93" t="s">
        <v>223</v>
      </c>
      <c r="EE12" s="93" t="s">
        <v>21</v>
      </c>
      <c r="EG12" s="93" t="s">
        <v>224</v>
      </c>
      <c r="EH12" s="93" t="s">
        <v>225</v>
      </c>
      <c r="EI12" s="282" t="s">
        <v>226</v>
      </c>
      <c r="EJ12" s="282" t="s">
        <v>227</v>
      </c>
      <c r="EK12" s="93" t="s">
        <v>223</v>
      </c>
      <c r="EL12" s="93" t="s">
        <v>21</v>
      </c>
    </row>
    <row r="13" spans="2:142">
      <c r="B13" s="12"/>
      <c r="D13" s="47"/>
      <c r="E13" s="47"/>
      <c r="F13" s="47"/>
      <c r="G13" s="47"/>
      <c r="H13" s="47"/>
      <c r="I13" s="43"/>
      <c r="K13" s="47"/>
      <c r="L13" s="47"/>
      <c r="M13" s="47"/>
      <c r="N13" s="47"/>
      <c r="O13" s="47"/>
      <c r="P13" s="43"/>
      <c r="R13" s="47"/>
      <c r="S13" s="47"/>
      <c r="T13" s="47"/>
      <c r="U13" s="47"/>
      <c r="V13" s="47"/>
      <c r="W13" s="43"/>
      <c r="Y13" s="47"/>
      <c r="Z13" s="47"/>
      <c r="AA13" s="47"/>
      <c r="AB13" s="47"/>
      <c r="AC13" s="47"/>
      <c r="AD13" s="43"/>
      <c r="AF13" s="47"/>
      <c r="AG13" s="12"/>
      <c r="AH13" s="278"/>
      <c r="AI13" s="278"/>
      <c r="AJ13" s="47"/>
      <c r="AK13" s="43"/>
      <c r="AM13" s="47"/>
      <c r="AN13" s="47"/>
      <c r="AO13" s="47"/>
      <c r="AP13" s="47"/>
      <c r="AQ13" s="47"/>
      <c r="AR13" s="43"/>
      <c r="AT13" s="47"/>
      <c r="AU13" s="47"/>
      <c r="AV13" s="47"/>
      <c r="AW13" s="47"/>
      <c r="AX13" s="47"/>
      <c r="AY13" s="43"/>
      <c r="BA13" s="47"/>
      <c r="BB13" s="47"/>
      <c r="BC13" s="47"/>
      <c r="BD13" s="47"/>
      <c r="BE13" s="47"/>
      <c r="BF13" s="43"/>
      <c r="BH13" s="47"/>
      <c r="BI13" s="47"/>
      <c r="BJ13" s="47"/>
      <c r="BK13" s="47"/>
      <c r="BL13" s="47"/>
      <c r="BM13" s="43"/>
      <c r="BO13" s="47"/>
      <c r="BP13" s="12"/>
      <c r="BQ13" s="278"/>
      <c r="BR13" s="278"/>
      <c r="BS13" s="47"/>
      <c r="BT13" s="43"/>
      <c r="BV13" s="47"/>
      <c r="BW13" s="47"/>
      <c r="BX13" s="47"/>
      <c r="BY13" s="47"/>
      <c r="BZ13" s="47"/>
      <c r="CA13" s="43"/>
      <c r="CC13" s="47"/>
      <c r="CD13" s="47"/>
      <c r="CE13" s="47"/>
      <c r="CF13" s="47"/>
      <c r="CG13" s="47"/>
      <c r="CH13" s="43"/>
      <c r="CJ13" s="47"/>
      <c r="CK13" s="47"/>
      <c r="CL13" s="47"/>
      <c r="CM13" s="47"/>
      <c r="CN13" s="47"/>
      <c r="CO13" s="43"/>
      <c r="CQ13" s="47"/>
      <c r="CR13" s="47"/>
      <c r="CS13" s="47"/>
      <c r="CT13" s="47"/>
      <c r="CU13" s="47"/>
      <c r="CV13" s="43"/>
      <c r="CX13" s="47"/>
      <c r="CY13" s="12"/>
      <c r="CZ13" s="278"/>
      <c r="DA13" s="278"/>
      <c r="DB13" s="47"/>
      <c r="DC13" s="43"/>
      <c r="DE13" s="47"/>
      <c r="DF13" s="47"/>
      <c r="DG13" s="47"/>
      <c r="DH13" s="47"/>
      <c r="DI13" s="47"/>
      <c r="DJ13" s="43"/>
      <c r="DL13" s="47"/>
      <c r="DM13" s="47"/>
      <c r="DN13" s="47"/>
      <c r="DO13" s="47"/>
      <c r="DP13" s="47"/>
      <c r="DQ13" s="43"/>
      <c r="DS13" s="47"/>
      <c r="DT13" s="47"/>
      <c r="DU13" s="47"/>
      <c r="DV13" s="47"/>
      <c r="DW13" s="47"/>
      <c r="DX13" s="43"/>
      <c r="DZ13" s="47"/>
      <c r="EA13" s="47"/>
      <c r="EB13" s="47"/>
      <c r="EC13" s="47"/>
      <c r="ED13" s="47"/>
      <c r="EE13" s="43"/>
      <c r="EG13" s="47"/>
      <c r="EH13" s="12"/>
      <c r="EI13" s="278"/>
      <c r="EJ13" s="278"/>
      <c r="EK13" s="47"/>
      <c r="EL13" s="43"/>
    </row>
    <row r="14" spans="2:142">
      <c r="B14" s="283" t="s">
        <v>156</v>
      </c>
      <c r="D14" s="163"/>
      <c r="E14" s="163"/>
      <c r="F14" s="163"/>
      <c r="G14" s="163"/>
      <c r="H14" s="163"/>
      <c r="I14" s="196"/>
      <c r="K14" s="163"/>
      <c r="L14" s="163"/>
      <c r="M14" s="163"/>
      <c r="N14" s="163"/>
      <c r="O14" s="163"/>
      <c r="P14" s="196"/>
      <c r="R14" s="163"/>
      <c r="S14" s="163"/>
      <c r="T14" s="163"/>
      <c r="U14" s="163"/>
      <c r="V14" s="163"/>
      <c r="W14" s="196"/>
      <c r="Y14" s="163"/>
      <c r="Z14" s="163"/>
      <c r="AA14" s="163"/>
      <c r="AB14" s="163"/>
      <c r="AC14" s="163"/>
      <c r="AD14" s="196"/>
      <c r="AE14" s="52"/>
      <c r="AF14" s="77"/>
      <c r="AG14" s="77"/>
      <c r="AH14" s="281"/>
      <c r="AI14" s="281"/>
      <c r="AJ14" s="77"/>
      <c r="AK14" s="256"/>
      <c r="AM14" s="163"/>
      <c r="AN14" s="163"/>
      <c r="AO14" s="163"/>
      <c r="AP14" s="163"/>
      <c r="AQ14" s="163"/>
      <c r="AR14" s="196"/>
      <c r="AT14" s="163"/>
      <c r="AU14" s="163"/>
      <c r="AV14" s="163"/>
      <c r="AW14" s="163"/>
      <c r="AX14" s="163"/>
      <c r="AY14" s="196"/>
      <c r="BA14" s="163"/>
      <c r="BB14" s="163"/>
      <c r="BC14" s="163"/>
      <c r="BD14" s="163"/>
      <c r="BE14" s="163"/>
      <c r="BF14" s="196"/>
      <c r="BH14" s="163"/>
      <c r="BI14" s="163"/>
      <c r="BJ14" s="163"/>
      <c r="BK14" s="163"/>
      <c r="BL14" s="163"/>
      <c r="BM14" s="196"/>
      <c r="BN14" s="52"/>
      <c r="BO14" s="77"/>
      <c r="BP14" s="77"/>
      <c r="BQ14" s="281"/>
      <c r="BR14" s="281"/>
      <c r="BS14" s="77"/>
      <c r="BT14" s="256"/>
      <c r="BV14" s="163"/>
      <c r="BW14" s="163"/>
      <c r="BX14" s="163"/>
      <c r="BY14" s="163"/>
      <c r="BZ14" s="163"/>
      <c r="CA14" s="196"/>
      <c r="CC14" s="163"/>
      <c r="CD14" s="163"/>
      <c r="CE14" s="163"/>
      <c r="CF14" s="163"/>
      <c r="CG14" s="163"/>
      <c r="CH14" s="196"/>
      <c r="CJ14" s="163"/>
      <c r="CK14" s="163"/>
      <c r="CL14" s="163"/>
      <c r="CM14" s="163"/>
      <c r="CN14" s="163"/>
      <c r="CO14" s="196"/>
      <c r="CQ14" s="163"/>
      <c r="CR14" s="163"/>
      <c r="CS14" s="163"/>
      <c r="CT14" s="163"/>
      <c r="CU14" s="163"/>
      <c r="CV14" s="196"/>
      <c r="CW14" s="52"/>
      <c r="CX14" s="77"/>
      <c r="CY14" s="77"/>
      <c r="CZ14" s="281"/>
      <c r="DA14" s="281"/>
      <c r="DB14" s="77"/>
      <c r="DC14" s="256"/>
      <c r="DE14" s="163"/>
      <c r="DF14" s="163"/>
      <c r="DG14" s="163"/>
      <c r="DH14" s="163"/>
      <c r="DI14" s="163"/>
      <c r="DJ14" s="196"/>
      <c r="DL14" s="163"/>
      <c r="DM14" s="163"/>
      <c r="DN14" s="163"/>
      <c r="DO14" s="163"/>
      <c r="DP14" s="163"/>
      <c r="DQ14" s="196"/>
      <c r="DS14" s="163"/>
      <c r="DT14" s="163"/>
      <c r="DU14" s="163"/>
      <c r="DV14" s="163"/>
      <c r="DW14" s="163"/>
      <c r="DX14" s="196"/>
      <c r="DZ14" s="163"/>
      <c r="EA14" s="163"/>
      <c r="EB14" s="163"/>
      <c r="EC14" s="163"/>
      <c r="ED14" s="163"/>
      <c r="EE14" s="196"/>
      <c r="EF14" s="52"/>
      <c r="EG14" s="77"/>
      <c r="EH14" s="77"/>
      <c r="EI14" s="281"/>
      <c r="EJ14" s="281"/>
      <c r="EK14" s="77"/>
      <c r="EL14" s="256"/>
    </row>
    <row r="15" spans="2:142">
      <c r="B15" s="27" t="s">
        <v>22</v>
      </c>
      <c r="D15" s="163">
        <v>68264.492811508666</v>
      </c>
      <c r="E15" s="163">
        <v>50452.295311844726</v>
      </c>
      <c r="F15" s="163">
        <v>47420.215948671015</v>
      </c>
      <c r="G15" s="163">
        <v>89588.678790015372</v>
      </c>
      <c r="H15" s="163">
        <v>-2476.062214633906</v>
      </c>
      <c r="I15" s="196">
        <f>SUM(D15:H15)</f>
        <v>253249.62064740586</v>
      </c>
      <c r="K15" s="163">
        <v>80648.511842052336</v>
      </c>
      <c r="L15" s="163">
        <v>51616.806234039817</v>
      </c>
      <c r="M15" s="163">
        <v>48602.963390561745</v>
      </c>
      <c r="N15" s="163">
        <v>94703.924055578464</v>
      </c>
      <c r="O15" s="163">
        <v>-1955.7949434563857</v>
      </c>
      <c r="P15" s="196">
        <f>SUM(K15:O15)</f>
        <v>273616.41057877603</v>
      </c>
      <c r="R15" s="163">
        <v>81104.185706069344</v>
      </c>
      <c r="S15" s="163">
        <v>53971.301767196754</v>
      </c>
      <c r="T15" s="163">
        <v>50447.621675269984</v>
      </c>
      <c r="U15" s="163">
        <v>100660.24234162441</v>
      </c>
      <c r="V15" s="163">
        <v>-2070.6642401427612</v>
      </c>
      <c r="W15" s="196">
        <f>SUM(R15:V15)</f>
        <v>284112.68725001771</v>
      </c>
      <c r="Y15" s="163">
        <v>87353.828875337989</v>
      </c>
      <c r="Z15" s="163">
        <v>61696.833788535696</v>
      </c>
      <c r="AA15" s="163">
        <v>49183.698785082524</v>
      </c>
      <c r="AB15" s="163">
        <v>104273.06534370074</v>
      </c>
      <c r="AC15" s="163">
        <v>-3686.35281340968</v>
      </c>
      <c r="AD15" s="196">
        <f>SUM(Y15:AC15)</f>
        <v>298821.07397924725</v>
      </c>
      <c r="AE15" s="52"/>
      <c r="AF15" s="77">
        <f>D15+K15+R15+Y15</f>
        <v>317371.01923496835</v>
      </c>
      <c r="AG15" s="77">
        <f t="shared" ref="AG15:AG16" si="0">E15+L15+S15+Z15</f>
        <v>217737.23710161701</v>
      </c>
      <c r="AH15" s="281">
        <f t="shared" ref="AH15:AH16" si="1">F15+M15+T15+AA15</f>
        <v>195654.49979958529</v>
      </c>
      <c r="AI15" s="281">
        <f t="shared" ref="AI15:AI16" si="2">G15+N15+U15+AB15</f>
        <v>389225.91053091898</v>
      </c>
      <c r="AJ15" s="77">
        <f t="shared" ref="AJ15:AJ16" si="3">H15+O15+V15+AC15</f>
        <v>-10188.874211642733</v>
      </c>
      <c r="AK15" s="256">
        <f>SUM(AF15:AJ15)</f>
        <v>1109799.7924554471</v>
      </c>
      <c r="AM15" s="163">
        <v>88727.358210339677</v>
      </c>
      <c r="AN15" s="163">
        <v>62028.838836451985</v>
      </c>
      <c r="AO15" s="163">
        <v>48802.566140299321</v>
      </c>
      <c r="AP15" s="163">
        <v>99406.307467969236</v>
      </c>
      <c r="AQ15" s="163">
        <v>-3617.3418278358363</v>
      </c>
      <c r="AR15" s="196">
        <f>SUM(AM15:AQ15)</f>
        <v>295347.7288272244</v>
      </c>
      <c r="AT15" s="163">
        <v>94044.416334065143</v>
      </c>
      <c r="AU15" s="163">
        <v>67471.342157100444</v>
      </c>
      <c r="AV15" s="163">
        <v>48664.132853268675</v>
      </c>
      <c r="AW15" s="163">
        <v>102265.0122007459</v>
      </c>
      <c r="AX15" s="163">
        <v>-5345.8764591519111</v>
      </c>
      <c r="AY15" s="196">
        <f>SUM(AT15:AX15)</f>
        <v>307099.02708602825</v>
      </c>
      <c r="BA15" s="163">
        <v>95760.223191357232</v>
      </c>
      <c r="BB15" s="163">
        <v>69394.333985346049</v>
      </c>
      <c r="BC15" s="163">
        <v>49118.777798412455</v>
      </c>
      <c r="BD15" s="163">
        <v>100387.15135641699</v>
      </c>
      <c r="BE15" s="163">
        <v>-7733.3583509882383</v>
      </c>
      <c r="BF15" s="196">
        <f>SUM(BA15:BE15)</f>
        <v>306927.12798054446</v>
      </c>
      <c r="BH15" s="163">
        <v>97635.002154389978</v>
      </c>
      <c r="BI15" s="163">
        <v>79350.986537968565</v>
      </c>
      <c r="BJ15" s="163">
        <v>40771.994801403853</v>
      </c>
      <c r="BK15" s="163">
        <v>104354.57264693368</v>
      </c>
      <c r="BL15" s="163">
        <v>-7224.9046186257738</v>
      </c>
      <c r="BM15" s="196">
        <f>SUM(BH15:BL15)</f>
        <v>314887.65152207029</v>
      </c>
      <c r="BN15" s="52"/>
      <c r="BO15" s="77">
        <f>AM15+AT15+BA15+BH15</f>
        <v>376166.99989015202</v>
      </c>
      <c r="BP15" s="77">
        <f t="shared" ref="BP15:BP16" si="4">AN15+AU15+BB15+BI15</f>
        <v>278245.50151686708</v>
      </c>
      <c r="BQ15" s="281">
        <f t="shared" ref="BQ15:BQ16" si="5">AO15+AV15+BC15+BJ15</f>
        <v>187357.47159338428</v>
      </c>
      <c r="BR15" s="281">
        <f t="shared" ref="BR15:BR16" si="6">AP15+AW15+BD15+BK15</f>
        <v>406413.04367206577</v>
      </c>
      <c r="BS15" s="77">
        <f t="shared" ref="BS15:BS16" si="7">AQ15+AX15+BE15+BL15</f>
        <v>-23921.481256601757</v>
      </c>
      <c r="BT15" s="256">
        <f>SUM(BO15:BS15)</f>
        <v>1224261.5354158673</v>
      </c>
      <c r="BV15" s="163">
        <v>102174.48739400871</v>
      </c>
      <c r="BW15" s="163">
        <v>80996.493894302097</v>
      </c>
      <c r="BX15" s="163">
        <v>40866.948494951183</v>
      </c>
      <c r="BY15" s="163">
        <v>110116.44710124106</v>
      </c>
      <c r="BZ15" s="163">
        <v>-7653.7336705221414</v>
      </c>
      <c r="CA15" s="196">
        <f>SUM(BV15:BZ15)</f>
        <v>326500.64321398089</v>
      </c>
      <c r="CC15" s="163">
        <v>102774.69848238312</v>
      </c>
      <c r="CD15" s="163">
        <v>80948.19042947462</v>
      </c>
      <c r="CE15" s="163">
        <v>43391.001709206903</v>
      </c>
      <c r="CF15" s="163">
        <v>114381.52511247488</v>
      </c>
      <c r="CG15" s="163">
        <v>-7605.5195081523971</v>
      </c>
      <c r="CH15" s="196">
        <f>SUM(CC15:CG15)</f>
        <v>333889.89622538711</v>
      </c>
      <c r="CJ15" s="163">
        <v>99851.431922619813</v>
      </c>
      <c r="CK15" s="163">
        <v>76298.199528413417</v>
      </c>
      <c r="CL15" s="163">
        <v>41419.925662568094</v>
      </c>
      <c r="CM15" s="163">
        <v>115947.62325216987</v>
      </c>
      <c r="CN15" s="163">
        <v>-7313.3753344594797</v>
      </c>
      <c r="CO15" s="196">
        <f>SUM(CJ15:CN15)</f>
        <v>326203.8050313117</v>
      </c>
      <c r="CQ15" s="163">
        <v>101278.98611573213</v>
      </c>
      <c r="CR15" s="163">
        <v>81037.526183761467</v>
      </c>
      <c r="CS15" s="163">
        <v>40220.09606309751</v>
      </c>
      <c r="CT15" s="163">
        <v>121437.67502681635</v>
      </c>
      <c r="CU15" s="163">
        <v>-7203.4483760302464</v>
      </c>
      <c r="CV15" s="196">
        <f>SUM(CQ15:CU15)</f>
        <v>336770.83501337719</v>
      </c>
      <c r="CW15" s="52"/>
      <c r="CX15" s="77">
        <f>BV15+CC15+CJ15+CQ15</f>
        <v>406079.60391474376</v>
      </c>
      <c r="CY15" s="77">
        <f t="shared" ref="CY15:CY16" si="8">BW15+CD15+CK15+CR15</f>
        <v>319280.41003595159</v>
      </c>
      <c r="CZ15" s="281">
        <f t="shared" ref="CZ15:CZ16" si="9">BX15+CE15+CL15+CS15</f>
        <v>165897.97192982369</v>
      </c>
      <c r="DA15" s="281">
        <f t="shared" ref="DA15:DA16" si="10">BY15+CF15+CM15+CT15</f>
        <v>461883.27049270214</v>
      </c>
      <c r="DB15" s="77">
        <f t="shared" ref="DB15:DB16" si="11">BZ15+CG15+CN15+CU15</f>
        <v>-29776.076889164266</v>
      </c>
      <c r="DC15" s="256">
        <f>SUM(CX15:DB15)</f>
        <v>1323365.1794840568</v>
      </c>
      <c r="DE15" s="163">
        <v>93466.069778453821</v>
      </c>
      <c r="DF15" s="163">
        <v>76943.163589821619</v>
      </c>
      <c r="DG15" s="163">
        <v>41486.5562103384</v>
      </c>
      <c r="DH15" s="163">
        <v>118409.76651807272</v>
      </c>
      <c r="DI15" s="163">
        <v>-7190.6648782014618</v>
      </c>
      <c r="DJ15" s="196">
        <f>SUM(DE15:DI15)</f>
        <v>323114.89121848514</v>
      </c>
      <c r="DL15" s="163">
        <v>97679.798564240264</v>
      </c>
      <c r="DM15" s="163">
        <v>78688.51112579761</v>
      </c>
      <c r="DN15" s="163">
        <v>29751.791225147677</v>
      </c>
      <c r="DO15" s="163">
        <v>124117.29297974888</v>
      </c>
      <c r="DP15" s="163">
        <v>-7630.6539181689559</v>
      </c>
      <c r="DQ15" s="196">
        <f>SUM(DL15:DP15)</f>
        <v>322606.73997676541</v>
      </c>
      <c r="DS15" s="163">
        <v>96893.114738804463</v>
      </c>
      <c r="DT15" s="163">
        <v>77319.192060965433</v>
      </c>
      <c r="DU15" s="163">
        <v>31865.207212761616</v>
      </c>
      <c r="DV15" s="163">
        <v>133604.08239350675</v>
      </c>
      <c r="DW15" s="163">
        <v>-6717.9926338304604</v>
      </c>
      <c r="DX15" s="196">
        <f>SUM(DS15:DW15)</f>
        <v>332963.6037722078</v>
      </c>
      <c r="DZ15" s="163">
        <v>89735.792500702097</v>
      </c>
      <c r="EA15" s="163">
        <v>79665.72610465523</v>
      </c>
      <c r="EB15" s="163">
        <v>32791.131060256448</v>
      </c>
      <c r="EC15" s="163">
        <v>141870.52654111007</v>
      </c>
      <c r="ED15" s="163">
        <v>-7806.9011321375019</v>
      </c>
      <c r="EE15" s="196">
        <f>SUM(DZ15:ED15)</f>
        <v>336256.27507458633</v>
      </c>
      <c r="EF15" s="52"/>
      <c r="EG15" s="77">
        <f>DE15+DL15+DS15+DZ15</f>
        <v>377774.77558220061</v>
      </c>
      <c r="EH15" s="77">
        <f t="shared" ref="EH15:EH16" si="12">DF15+DM15+DT15+EA15</f>
        <v>312616.59288123989</v>
      </c>
      <c r="EI15" s="281">
        <f t="shared" ref="EI15:EI16" si="13">DG15+DN15+DU15+EB15</f>
        <v>135894.68570850414</v>
      </c>
      <c r="EJ15" s="281">
        <f t="shared" ref="EJ15:EJ16" si="14">DH15+DO15+DV15+EC15</f>
        <v>518001.66843243846</v>
      </c>
      <c r="EK15" s="77">
        <f t="shared" ref="EK15:EK16" si="15">DI15+DP15+DW15+ED15</f>
        <v>-29346.212562338384</v>
      </c>
      <c r="EL15" s="256">
        <f>SUM(EG15:EK15)</f>
        <v>1314941.5100420448</v>
      </c>
    </row>
    <row r="16" spans="2:142">
      <c r="B16" s="27" t="s">
        <v>23</v>
      </c>
      <c r="D16" s="163">
        <v>0</v>
      </c>
      <c r="E16" s="163">
        <v>0</v>
      </c>
      <c r="F16" s="163">
        <v>0</v>
      </c>
      <c r="G16" s="163">
        <v>16989.000929904967</v>
      </c>
      <c r="H16" s="163">
        <v>0</v>
      </c>
      <c r="I16" s="196">
        <f>SUM(D16:H16)</f>
        <v>16989.000929904967</v>
      </c>
      <c r="K16" s="163">
        <v>0</v>
      </c>
      <c r="L16" s="163">
        <v>0</v>
      </c>
      <c r="M16" s="163">
        <v>0</v>
      </c>
      <c r="N16" s="163">
        <v>19207.172651685974</v>
      </c>
      <c r="O16" s="163">
        <v>0</v>
      </c>
      <c r="P16" s="196">
        <f>SUM(K16:O16)</f>
        <v>19207.172651685974</v>
      </c>
      <c r="R16" s="163">
        <v>0</v>
      </c>
      <c r="S16" s="163">
        <v>0</v>
      </c>
      <c r="T16" s="163">
        <v>0</v>
      </c>
      <c r="U16" s="163">
        <v>22961.873664887655</v>
      </c>
      <c r="V16" s="163">
        <v>0</v>
      </c>
      <c r="W16" s="196">
        <f>SUM(R16:V16)</f>
        <v>22961.873664887655</v>
      </c>
      <c r="Y16" s="163">
        <v>0</v>
      </c>
      <c r="Z16" s="163">
        <v>0</v>
      </c>
      <c r="AA16" s="163">
        <v>0</v>
      </c>
      <c r="AB16" s="163">
        <v>23795.653365656752</v>
      </c>
      <c r="AC16" s="163">
        <v>0</v>
      </c>
      <c r="AD16" s="196">
        <f>SUM(Y16:AC16)</f>
        <v>23795.653365656752</v>
      </c>
      <c r="AE16" s="52"/>
      <c r="AF16" s="77">
        <f>D16+K16+R16+Y16</f>
        <v>0</v>
      </c>
      <c r="AG16" s="77">
        <f t="shared" si="0"/>
        <v>0</v>
      </c>
      <c r="AH16" s="281">
        <f t="shared" si="1"/>
        <v>0</v>
      </c>
      <c r="AI16" s="281">
        <f t="shared" si="2"/>
        <v>82953.700612135348</v>
      </c>
      <c r="AJ16" s="77">
        <f t="shared" si="3"/>
        <v>0</v>
      </c>
      <c r="AK16" s="256">
        <f>SUM(AF16:AJ16)</f>
        <v>82953.700612135348</v>
      </c>
      <c r="AM16" s="163">
        <v>0</v>
      </c>
      <c r="AN16" s="163">
        <v>0</v>
      </c>
      <c r="AO16" s="163">
        <v>0</v>
      </c>
      <c r="AP16" s="163">
        <v>20529.104266661445</v>
      </c>
      <c r="AQ16" s="163">
        <v>0</v>
      </c>
      <c r="AR16" s="196">
        <f>SUM(AM16:AQ16)</f>
        <v>20529.104266661445</v>
      </c>
      <c r="AT16" s="163">
        <v>0</v>
      </c>
      <c r="AU16" s="163">
        <v>0</v>
      </c>
      <c r="AV16" s="163">
        <v>0</v>
      </c>
      <c r="AW16" s="163">
        <v>17803.378296385345</v>
      </c>
      <c r="AX16" s="163">
        <v>0</v>
      </c>
      <c r="AY16" s="196">
        <f>SUM(AT16:AX16)</f>
        <v>17803.378296385345</v>
      </c>
      <c r="BA16" s="163">
        <v>0</v>
      </c>
      <c r="BB16" s="163">
        <v>0</v>
      </c>
      <c r="BC16" s="163">
        <v>0</v>
      </c>
      <c r="BD16" s="163">
        <v>13986.746386535022</v>
      </c>
      <c r="BE16" s="163">
        <v>0</v>
      </c>
      <c r="BF16" s="196">
        <f>SUM(BA16:BE16)</f>
        <v>13986.746386535022</v>
      </c>
      <c r="BH16" s="163">
        <v>0</v>
      </c>
      <c r="BI16" s="163">
        <v>0</v>
      </c>
      <c r="BJ16" s="163">
        <v>0</v>
      </c>
      <c r="BK16" s="163">
        <v>9921.0951884738824</v>
      </c>
      <c r="BL16" s="163">
        <v>0</v>
      </c>
      <c r="BM16" s="196">
        <f>SUM(BH16:BL16)</f>
        <v>9921.0951884738824</v>
      </c>
      <c r="BN16" s="52"/>
      <c r="BO16" s="77">
        <f>AM16+AT16+BA16+BH16</f>
        <v>0</v>
      </c>
      <c r="BP16" s="77">
        <f t="shared" si="4"/>
        <v>0</v>
      </c>
      <c r="BQ16" s="281">
        <f t="shared" si="5"/>
        <v>0</v>
      </c>
      <c r="BR16" s="281">
        <f t="shared" si="6"/>
        <v>62240.324138055694</v>
      </c>
      <c r="BS16" s="77">
        <f t="shared" si="7"/>
        <v>0</v>
      </c>
      <c r="BT16" s="256">
        <f>SUM(BO16:BS16)</f>
        <v>62240.324138055694</v>
      </c>
      <c r="BV16" s="163">
        <v>0</v>
      </c>
      <c r="BW16" s="163">
        <v>0</v>
      </c>
      <c r="BX16" s="163">
        <v>0</v>
      </c>
      <c r="BY16" s="163">
        <v>9013.170237043927</v>
      </c>
      <c r="BZ16" s="163">
        <v>0</v>
      </c>
      <c r="CA16" s="196">
        <f>SUM(BV16:BZ16)</f>
        <v>9013.170237043927</v>
      </c>
      <c r="CC16" s="163">
        <v>0</v>
      </c>
      <c r="CD16" s="163">
        <v>0</v>
      </c>
      <c r="CE16" s="163">
        <v>0</v>
      </c>
      <c r="CF16" s="163">
        <v>8913.8541433876198</v>
      </c>
      <c r="CG16" s="163">
        <v>0</v>
      </c>
      <c r="CH16" s="196">
        <f>SUM(CC16:CG16)</f>
        <v>8913.8541433876198</v>
      </c>
      <c r="CJ16" s="163">
        <v>0</v>
      </c>
      <c r="CK16" s="163">
        <v>0</v>
      </c>
      <c r="CL16" s="163">
        <v>0</v>
      </c>
      <c r="CM16" s="163">
        <v>10294.057095954129</v>
      </c>
      <c r="CN16" s="163">
        <v>0</v>
      </c>
      <c r="CO16" s="196">
        <f>SUM(CJ16:CN16)</f>
        <v>10294.057095954129</v>
      </c>
      <c r="CQ16" s="163">
        <v>0</v>
      </c>
      <c r="CR16" s="163">
        <v>0</v>
      </c>
      <c r="CS16" s="163">
        <v>0</v>
      </c>
      <c r="CT16" s="163">
        <v>10874.037770742791</v>
      </c>
      <c r="CU16" s="163">
        <v>0</v>
      </c>
      <c r="CV16" s="196">
        <f>SUM(CQ16:CU16)</f>
        <v>10874.037770742791</v>
      </c>
      <c r="CW16" s="52"/>
      <c r="CX16" s="77">
        <f>BV16+CC16+CJ16+CQ16</f>
        <v>0</v>
      </c>
      <c r="CY16" s="77">
        <f t="shared" si="8"/>
        <v>0</v>
      </c>
      <c r="CZ16" s="281">
        <f t="shared" si="9"/>
        <v>0</v>
      </c>
      <c r="DA16" s="281">
        <f t="shared" si="10"/>
        <v>39095.119247128467</v>
      </c>
      <c r="DB16" s="77">
        <f t="shared" si="11"/>
        <v>0</v>
      </c>
      <c r="DC16" s="256">
        <f>SUM(CX16:DB16)</f>
        <v>39095.119247128467</v>
      </c>
      <c r="DE16" s="163">
        <v>0</v>
      </c>
      <c r="DF16" s="163">
        <v>0</v>
      </c>
      <c r="DG16" s="163">
        <v>0</v>
      </c>
      <c r="DH16" s="163">
        <v>10676.000920680353</v>
      </c>
      <c r="DI16" s="163">
        <v>0</v>
      </c>
      <c r="DJ16" s="196">
        <f>SUM(DE16:DI16)</f>
        <v>10676.000920680353</v>
      </c>
      <c r="DL16" s="163">
        <v>0</v>
      </c>
      <c r="DM16" s="163">
        <v>0</v>
      </c>
      <c r="DN16" s="163">
        <v>0</v>
      </c>
      <c r="DO16" s="163">
        <v>11921.002878071295</v>
      </c>
      <c r="DP16" s="163">
        <v>0</v>
      </c>
      <c r="DQ16" s="196">
        <f>SUM(DL16:DP16)</f>
        <v>11921.002878071295</v>
      </c>
      <c r="DS16" s="163">
        <v>0</v>
      </c>
      <c r="DT16" s="163">
        <v>0</v>
      </c>
      <c r="DU16" s="163">
        <v>0</v>
      </c>
      <c r="DV16" s="163">
        <v>13863.245920038245</v>
      </c>
      <c r="DW16" s="163">
        <v>0</v>
      </c>
      <c r="DX16" s="196">
        <f>SUM(DS16:DW16)</f>
        <v>13863.245920038245</v>
      </c>
      <c r="DZ16" s="163">
        <v>0</v>
      </c>
      <c r="EA16" s="163">
        <v>0</v>
      </c>
      <c r="EB16" s="163">
        <v>0</v>
      </c>
      <c r="EC16" s="163">
        <v>12965.940464799218</v>
      </c>
      <c r="ED16" s="163">
        <v>0</v>
      </c>
      <c r="EE16" s="196">
        <f>SUM(DZ16:ED16)</f>
        <v>12965.940464799218</v>
      </c>
      <c r="EF16" s="52"/>
      <c r="EG16" s="77">
        <f>DE16+DL16+DS16+DZ16</f>
        <v>0</v>
      </c>
      <c r="EH16" s="77">
        <f t="shared" si="12"/>
        <v>0</v>
      </c>
      <c r="EI16" s="281">
        <f t="shared" si="13"/>
        <v>0</v>
      </c>
      <c r="EJ16" s="281">
        <f t="shared" si="14"/>
        <v>49426.190183589111</v>
      </c>
      <c r="EK16" s="77">
        <f t="shared" si="15"/>
        <v>0</v>
      </c>
      <c r="EL16" s="256">
        <f>SUM(EG16:EK16)</f>
        <v>49426.190183589111</v>
      </c>
    </row>
    <row r="17" spans="2:142">
      <c r="B17" s="27"/>
      <c r="D17" s="163"/>
      <c r="E17" s="163"/>
      <c r="F17" s="163"/>
      <c r="G17" s="163"/>
      <c r="H17" s="163"/>
      <c r="I17" s="196"/>
      <c r="K17" s="163"/>
      <c r="L17" s="163"/>
      <c r="M17" s="163"/>
      <c r="N17" s="163"/>
      <c r="O17" s="163"/>
      <c r="P17" s="196"/>
      <c r="R17" s="163"/>
      <c r="S17" s="163"/>
      <c r="T17" s="163"/>
      <c r="U17" s="163"/>
      <c r="V17" s="163"/>
      <c r="W17" s="196"/>
      <c r="Y17" s="163"/>
      <c r="Z17" s="163"/>
      <c r="AA17" s="163"/>
      <c r="AB17" s="163"/>
      <c r="AC17" s="163"/>
      <c r="AD17" s="196"/>
      <c r="AE17" s="52"/>
      <c r="AF17" s="77"/>
      <c r="AG17" s="77"/>
      <c r="AH17" s="281"/>
      <c r="AI17" s="281"/>
      <c r="AJ17" s="77"/>
      <c r="AK17" s="256"/>
      <c r="AM17" s="163"/>
      <c r="AN17" s="163"/>
      <c r="AO17" s="163"/>
      <c r="AP17" s="163"/>
      <c r="AQ17" s="163"/>
      <c r="AR17" s="196"/>
      <c r="AT17" s="163"/>
      <c r="AU17" s="163"/>
      <c r="AV17" s="163"/>
      <c r="AW17" s="163"/>
      <c r="AX17" s="163"/>
      <c r="AY17" s="196"/>
      <c r="BA17" s="163"/>
      <c r="BB17" s="163"/>
      <c r="BC17" s="163"/>
      <c r="BD17" s="163"/>
      <c r="BE17" s="163"/>
      <c r="BF17" s="196"/>
      <c r="BH17" s="163"/>
      <c r="BI17" s="163"/>
      <c r="BJ17" s="163"/>
      <c r="BK17" s="163"/>
      <c r="BL17" s="163"/>
      <c r="BM17" s="196"/>
      <c r="BN17" s="52"/>
      <c r="BO17" s="77"/>
      <c r="BP17" s="77"/>
      <c r="BQ17" s="281"/>
      <c r="BR17" s="281"/>
      <c r="BS17" s="77"/>
      <c r="BT17" s="256"/>
      <c r="BV17" s="163"/>
      <c r="BW17" s="163"/>
      <c r="BX17" s="163"/>
      <c r="BY17" s="163"/>
      <c r="BZ17" s="163"/>
      <c r="CA17" s="196"/>
      <c r="CC17" s="163"/>
      <c r="CD17" s="163"/>
      <c r="CE17" s="163"/>
      <c r="CF17" s="163"/>
      <c r="CG17" s="163"/>
      <c r="CH17" s="196"/>
      <c r="CJ17" s="163"/>
      <c r="CK17" s="163"/>
      <c r="CL17" s="163"/>
      <c r="CM17" s="163"/>
      <c r="CN17" s="163"/>
      <c r="CO17" s="196"/>
      <c r="CQ17" s="163"/>
      <c r="CR17" s="163"/>
      <c r="CS17" s="163"/>
      <c r="CT17" s="163"/>
      <c r="CU17" s="163"/>
      <c r="CV17" s="196"/>
      <c r="CW17" s="52"/>
      <c r="CX17" s="77"/>
      <c r="CY17" s="77"/>
      <c r="CZ17" s="281"/>
      <c r="DA17" s="281"/>
      <c r="DB17" s="77"/>
      <c r="DC17" s="256"/>
      <c r="DE17" s="163"/>
      <c r="DF17" s="163"/>
      <c r="DG17" s="163"/>
      <c r="DH17" s="163"/>
      <c r="DI17" s="163"/>
      <c r="DJ17" s="196"/>
      <c r="DL17" s="163"/>
      <c r="DM17" s="163"/>
      <c r="DN17" s="163"/>
      <c r="DO17" s="163"/>
      <c r="DP17" s="163"/>
      <c r="DQ17" s="196"/>
      <c r="DS17" s="163"/>
      <c r="DT17" s="163"/>
      <c r="DU17" s="163"/>
      <c r="DV17" s="163"/>
      <c r="DW17" s="163"/>
      <c r="DX17" s="196"/>
      <c r="DZ17" s="163"/>
      <c r="EA17" s="163"/>
      <c r="EB17" s="163"/>
      <c r="EC17" s="163"/>
      <c r="ED17" s="163"/>
      <c r="EE17" s="196"/>
      <c r="EF17" s="52"/>
      <c r="EG17" s="77"/>
      <c r="EH17" s="77"/>
      <c r="EI17" s="281"/>
      <c r="EJ17" s="281"/>
      <c r="EK17" s="77"/>
      <c r="EL17" s="256"/>
    </row>
    <row r="18" spans="2:142">
      <c r="B18" s="283" t="s">
        <v>228</v>
      </c>
      <c r="D18" s="197">
        <f>D15-D16</f>
        <v>68264.492811508666</v>
      </c>
      <c r="E18" s="197">
        <f t="shared" ref="E18:I18" si="16">E15-E16</f>
        <v>50452.295311844726</v>
      </c>
      <c r="F18" s="197">
        <f t="shared" si="16"/>
        <v>47420.215948671015</v>
      </c>
      <c r="G18" s="197">
        <f t="shared" si="16"/>
        <v>72599.677860110402</v>
      </c>
      <c r="H18" s="197">
        <f t="shared" si="16"/>
        <v>-2476.062214633906</v>
      </c>
      <c r="I18" s="198">
        <f t="shared" si="16"/>
        <v>236260.6197175009</v>
      </c>
      <c r="K18" s="197">
        <f>K15-K16</f>
        <v>80648.511842052336</v>
      </c>
      <c r="L18" s="197">
        <f t="shared" ref="L18:P18" si="17">L15-L16</f>
        <v>51616.806234039817</v>
      </c>
      <c r="M18" s="197">
        <f t="shared" si="17"/>
        <v>48602.963390561745</v>
      </c>
      <c r="N18" s="197">
        <f t="shared" si="17"/>
        <v>75496.751403892486</v>
      </c>
      <c r="O18" s="197">
        <f t="shared" si="17"/>
        <v>-1955.7949434563857</v>
      </c>
      <c r="P18" s="198">
        <f t="shared" si="17"/>
        <v>254409.23792709006</v>
      </c>
      <c r="R18" s="197">
        <f>R15-R16</f>
        <v>81104.185706069344</v>
      </c>
      <c r="S18" s="197">
        <f t="shared" ref="S18:W18" si="18">S15-S16</f>
        <v>53971.301767196754</v>
      </c>
      <c r="T18" s="197">
        <f t="shared" si="18"/>
        <v>50447.621675269984</v>
      </c>
      <c r="U18" s="197">
        <f t="shared" si="18"/>
        <v>77698.368676736762</v>
      </c>
      <c r="V18" s="197">
        <f t="shared" si="18"/>
        <v>-2070.6642401427612</v>
      </c>
      <c r="W18" s="198">
        <f t="shared" si="18"/>
        <v>261150.81358513006</v>
      </c>
      <c r="Y18" s="197">
        <f>Y15-Y16</f>
        <v>87353.828875337989</v>
      </c>
      <c r="Z18" s="197">
        <f t="shared" ref="Z18:AD18" si="19">Z15-Z16</f>
        <v>61696.833788535696</v>
      </c>
      <c r="AA18" s="197">
        <f t="shared" si="19"/>
        <v>49183.698785082524</v>
      </c>
      <c r="AB18" s="197">
        <f t="shared" si="19"/>
        <v>80477.411978043994</v>
      </c>
      <c r="AC18" s="197">
        <f t="shared" si="19"/>
        <v>-3686.35281340968</v>
      </c>
      <c r="AD18" s="198">
        <f t="shared" si="19"/>
        <v>275025.42061359051</v>
      </c>
      <c r="AE18" s="52"/>
      <c r="AF18" s="66">
        <f t="shared" ref="AF18:AK18" si="20">AF15-AF16</f>
        <v>317371.01923496835</v>
      </c>
      <c r="AG18" s="66">
        <f t="shared" si="20"/>
        <v>217737.23710161701</v>
      </c>
      <c r="AH18" s="279">
        <f t="shared" si="20"/>
        <v>195654.49979958529</v>
      </c>
      <c r="AI18" s="279">
        <f t="shared" si="20"/>
        <v>306272.20991878363</v>
      </c>
      <c r="AJ18" s="66">
        <f t="shared" si="20"/>
        <v>-10188.874211642733</v>
      </c>
      <c r="AK18" s="257">
        <f t="shared" si="20"/>
        <v>1026846.0918433118</v>
      </c>
      <c r="AM18" s="197">
        <f>AM15-AM16</f>
        <v>88727.358210339677</v>
      </c>
      <c r="AN18" s="197">
        <f t="shared" ref="AN18:AR18" si="21">AN15-AN16</f>
        <v>62028.838836451985</v>
      </c>
      <c r="AO18" s="197">
        <f t="shared" si="21"/>
        <v>48802.566140299321</v>
      </c>
      <c r="AP18" s="197">
        <f t="shared" si="21"/>
        <v>78877.203201307799</v>
      </c>
      <c r="AQ18" s="197">
        <f t="shared" si="21"/>
        <v>-3617.3418278358363</v>
      </c>
      <c r="AR18" s="198">
        <f t="shared" si="21"/>
        <v>274818.62456056295</v>
      </c>
      <c r="AT18" s="197">
        <f>AT15-AT16</f>
        <v>94044.416334065143</v>
      </c>
      <c r="AU18" s="197">
        <f t="shared" ref="AU18:AY18" si="22">AU15-AU16</f>
        <v>67471.342157100444</v>
      </c>
      <c r="AV18" s="197">
        <f t="shared" si="22"/>
        <v>48664.132853268675</v>
      </c>
      <c r="AW18" s="197">
        <f t="shared" si="22"/>
        <v>84461.633904360555</v>
      </c>
      <c r="AX18" s="197">
        <f t="shared" si="22"/>
        <v>-5345.8764591519111</v>
      </c>
      <c r="AY18" s="198">
        <f t="shared" si="22"/>
        <v>289295.6487896429</v>
      </c>
      <c r="BA18" s="197">
        <f>BA15-BA16</f>
        <v>95760.223191357232</v>
      </c>
      <c r="BB18" s="197">
        <f t="shared" ref="BB18:BF18" si="23">BB15-BB16</f>
        <v>69394.333985346049</v>
      </c>
      <c r="BC18" s="197">
        <f t="shared" si="23"/>
        <v>49118.777798412455</v>
      </c>
      <c r="BD18" s="197">
        <f t="shared" si="23"/>
        <v>86400.404969881958</v>
      </c>
      <c r="BE18" s="197">
        <f t="shared" si="23"/>
        <v>-7733.3583509882383</v>
      </c>
      <c r="BF18" s="198">
        <f t="shared" si="23"/>
        <v>292940.38159400946</v>
      </c>
      <c r="BH18" s="197">
        <f>BH15-BH16</f>
        <v>97635.002154389978</v>
      </c>
      <c r="BI18" s="197">
        <f t="shared" ref="BI18:BM18" si="24">BI15-BI16</f>
        <v>79350.986537968565</v>
      </c>
      <c r="BJ18" s="197">
        <f t="shared" si="24"/>
        <v>40771.994801403853</v>
      </c>
      <c r="BK18" s="197">
        <f t="shared" si="24"/>
        <v>94433.477458459791</v>
      </c>
      <c r="BL18" s="197">
        <f t="shared" si="24"/>
        <v>-7224.9046186257738</v>
      </c>
      <c r="BM18" s="198">
        <f t="shared" si="24"/>
        <v>304966.55633359641</v>
      </c>
      <c r="BN18" s="52"/>
      <c r="BO18" s="66">
        <f t="shared" ref="BO18:BT18" si="25">BO15-BO16</f>
        <v>376166.99989015202</v>
      </c>
      <c r="BP18" s="66">
        <f t="shared" si="25"/>
        <v>278245.50151686708</v>
      </c>
      <c r="BQ18" s="279">
        <f t="shared" si="25"/>
        <v>187357.47159338428</v>
      </c>
      <c r="BR18" s="279">
        <f t="shared" si="25"/>
        <v>344172.7195340101</v>
      </c>
      <c r="BS18" s="66">
        <f t="shared" si="25"/>
        <v>-23921.481256601757</v>
      </c>
      <c r="BT18" s="257">
        <f t="shared" si="25"/>
        <v>1162021.2112778116</v>
      </c>
      <c r="BV18" s="197">
        <f>BV15-BV16</f>
        <v>102174.48739400871</v>
      </c>
      <c r="BW18" s="197">
        <f t="shared" ref="BW18:CA18" si="26">BW15-BW16</f>
        <v>80996.493894302097</v>
      </c>
      <c r="BX18" s="197">
        <f t="shared" si="26"/>
        <v>40866.948494951183</v>
      </c>
      <c r="BY18" s="197">
        <f t="shared" si="26"/>
        <v>101103.27686419713</v>
      </c>
      <c r="BZ18" s="197">
        <f t="shared" si="26"/>
        <v>-7653.7336705221414</v>
      </c>
      <c r="CA18" s="198">
        <f t="shared" si="26"/>
        <v>317487.47297693696</v>
      </c>
      <c r="CC18" s="197">
        <f>CC15-CC16</f>
        <v>102774.69848238312</v>
      </c>
      <c r="CD18" s="197">
        <f t="shared" ref="CD18:CH18" si="27">CD15-CD16</f>
        <v>80948.19042947462</v>
      </c>
      <c r="CE18" s="197">
        <f t="shared" si="27"/>
        <v>43391.001709206903</v>
      </c>
      <c r="CF18" s="197">
        <f t="shared" si="27"/>
        <v>105467.67096908725</v>
      </c>
      <c r="CG18" s="197">
        <f t="shared" si="27"/>
        <v>-7605.5195081523971</v>
      </c>
      <c r="CH18" s="198">
        <f t="shared" si="27"/>
        <v>324976.04208199948</v>
      </c>
      <c r="CJ18" s="197">
        <f>CJ15-CJ16</f>
        <v>99851.431922619813</v>
      </c>
      <c r="CK18" s="197">
        <f t="shared" ref="CK18:CO18" si="28">CK15-CK16</f>
        <v>76298.199528413417</v>
      </c>
      <c r="CL18" s="197">
        <f t="shared" si="28"/>
        <v>41419.925662568094</v>
      </c>
      <c r="CM18" s="197">
        <f t="shared" si="28"/>
        <v>105653.56615621573</v>
      </c>
      <c r="CN18" s="197">
        <f t="shared" si="28"/>
        <v>-7313.3753344594797</v>
      </c>
      <c r="CO18" s="198">
        <f t="shared" si="28"/>
        <v>315909.74793535756</v>
      </c>
      <c r="CQ18" s="197">
        <f>CQ15-CQ16</f>
        <v>101278.98611573213</v>
      </c>
      <c r="CR18" s="197">
        <f t="shared" ref="CR18:CV18" si="29">CR15-CR16</f>
        <v>81037.526183761467</v>
      </c>
      <c r="CS18" s="197">
        <f t="shared" si="29"/>
        <v>40220.09606309751</v>
      </c>
      <c r="CT18" s="197">
        <f t="shared" si="29"/>
        <v>110563.63725607356</v>
      </c>
      <c r="CU18" s="197">
        <f t="shared" si="29"/>
        <v>-7203.4483760302464</v>
      </c>
      <c r="CV18" s="198">
        <f t="shared" si="29"/>
        <v>325896.79724263441</v>
      </c>
      <c r="CW18" s="52"/>
      <c r="CX18" s="66">
        <f t="shared" ref="CX18:DC18" si="30">CX15-CX16</f>
        <v>406079.60391474376</v>
      </c>
      <c r="CY18" s="66">
        <f t="shared" si="30"/>
        <v>319280.41003595159</v>
      </c>
      <c r="CZ18" s="279">
        <f t="shared" si="30"/>
        <v>165897.97192982369</v>
      </c>
      <c r="DA18" s="279">
        <f t="shared" si="30"/>
        <v>422788.15124557365</v>
      </c>
      <c r="DB18" s="66">
        <f t="shared" si="30"/>
        <v>-29776.076889164266</v>
      </c>
      <c r="DC18" s="257">
        <f t="shared" si="30"/>
        <v>1284270.0602369283</v>
      </c>
      <c r="DE18" s="197">
        <f>DE15-DE16</f>
        <v>93466.069778453821</v>
      </c>
      <c r="DF18" s="197">
        <f t="shared" ref="DF18:DJ18" si="31">DF15-DF16</f>
        <v>76943.163589821619</v>
      </c>
      <c r="DG18" s="197">
        <f t="shared" si="31"/>
        <v>41486.5562103384</v>
      </c>
      <c r="DH18" s="197">
        <f t="shared" si="31"/>
        <v>107733.76559739237</v>
      </c>
      <c r="DI18" s="197">
        <f t="shared" si="31"/>
        <v>-7190.6648782014618</v>
      </c>
      <c r="DJ18" s="198">
        <f t="shared" si="31"/>
        <v>312438.89029780478</v>
      </c>
      <c r="DL18" s="197">
        <f>DL15-DL16</f>
        <v>97679.798564240264</v>
      </c>
      <c r="DM18" s="197">
        <f t="shared" ref="DM18:DQ18" si="32">DM15-DM16</f>
        <v>78688.51112579761</v>
      </c>
      <c r="DN18" s="197">
        <f t="shared" si="32"/>
        <v>29751.791225147677</v>
      </c>
      <c r="DO18" s="197">
        <f t="shared" si="32"/>
        <v>112196.29010167759</v>
      </c>
      <c r="DP18" s="197">
        <f t="shared" si="32"/>
        <v>-7630.6539181689559</v>
      </c>
      <c r="DQ18" s="198">
        <f t="shared" si="32"/>
        <v>310685.73709869414</v>
      </c>
      <c r="DS18" s="197">
        <f>DS15-DS16</f>
        <v>96893.114738804463</v>
      </c>
      <c r="DT18" s="197">
        <f t="shared" ref="DT18:DX18" si="33">DT15-DT16</f>
        <v>77319.192060965433</v>
      </c>
      <c r="DU18" s="197">
        <f t="shared" si="33"/>
        <v>31865.207212761616</v>
      </c>
      <c r="DV18" s="197">
        <f t="shared" si="33"/>
        <v>119740.8364734685</v>
      </c>
      <c r="DW18" s="197">
        <f t="shared" si="33"/>
        <v>-6717.9926338304604</v>
      </c>
      <c r="DX18" s="198">
        <f t="shared" si="33"/>
        <v>319100.35785216955</v>
      </c>
      <c r="DZ18" s="197">
        <f>DZ15-DZ16</f>
        <v>89735.792500702097</v>
      </c>
      <c r="EA18" s="197">
        <f t="shared" ref="EA18:EE18" si="34">EA15-EA16</f>
        <v>79665.72610465523</v>
      </c>
      <c r="EB18" s="197">
        <f t="shared" si="34"/>
        <v>32791.131060256448</v>
      </c>
      <c r="EC18" s="197">
        <f t="shared" si="34"/>
        <v>128904.58607631085</v>
      </c>
      <c r="ED18" s="197">
        <f t="shared" si="34"/>
        <v>-7806.9011321375019</v>
      </c>
      <c r="EE18" s="198">
        <f t="shared" si="34"/>
        <v>323290.3346097871</v>
      </c>
      <c r="EF18" s="52"/>
      <c r="EG18" s="66">
        <f t="shared" ref="EG18:EL18" si="35">EG15-EG16</f>
        <v>377774.77558220061</v>
      </c>
      <c r="EH18" s="66">
        <f t="shared" si="35"/>
        <v>312616.59288123989</v>
      </c>
      <c r="EI18" s="279">
        <f t="shared" si="35"/>
        <v>135894.68570850414</v>
      </c>
      <c r="EJ18" s="279">
        <f t="shared" si="35"/>
        <v>468575.47824884934</v>
      </c>
      <c r="EK18" s="66">
        <f t="shared" si="35"/>
        <v>-29346.212562338384</v>
      </c>
      <c r="EL18" s="257">
        <f t="shared" si="35"/>
        <v>1265515.3198584558</v>
      </c>
    </row>
    <row r="19" spans="2:142">
      <c r="B19" s="27"/>
      <c r="D19" s="168"/>
      <c r="E19" s="168"/>
      <c r="F19" s="168"/>
      <c r="G19" s="168"/>
      <c r="H19" s="168"/>
      <c r="I19" s="199"/>
      <c r="K19" s="168"/>
      <c r="L19" s="168"/>
      <c r="M19" s="168"/>
      <c r="N19" s="168"/>
      <c r="O19" s="168"/>
      <c r="P19" s="199"/>
      <c r="R19" s="168"/>
      <c r="S19" s="168"/>
      <c r="T19" s="168"/>
      <c r="U19" s="168"/>
      <c r="V19" s="168"/>
      <c r="W19" s="199"/>
      <c r="Y19" s="168"/>
      <c r="Z19" s="168"/>
      <c r="AA19" s="168"/>
      <c r="AB19" s="168"/>
      <c r="AC19" s="168"/>
      <c r="AD19" s="199"/>
      <c r="AE19" s="52"/>
      <c r="AF19" s="15"/>
      <c r="AG19" s="15"/>
      <c r="AH19" s="280"/>
      <c r="AI19" s="280"/>
      <c r="AJ19" s="15"/>
      <c r="AK19" s="258"/>
      <c r="AM19" s="168"/>
      <c r="AN19" s="168"/>
      <c r="AO19" s="168"/>
      <c r="AP19" s="168"/>
      <c r="AQ19" s="168"/>
      <c r="AR19" s="199"/>
      <c r="AT19" s="168"/>
      <c r="AU19" s="168"/>
      <c r="AV19" s="168"/>
      <c r="AW19" s="168"/>
      <c r="AX19" s="168"/>
      <c r="AY19" s="199"/>
      <c r="BA19" s="168"/>
      <c r="BB19" s="168"/>
      <c r="BC19" s="168"/>
      <c r="BD19" s="168"/>
      <c r="BE19" s="168"/>
      <c r="BF19" s="199"/>
      <c r="BH19" s="168"/>
      <c r="BI19" s="168"/>
      <c r="BJ19" s="168"/>
      <c r="BK19" s="168"/>
      <c r="BL19" s="168"/>
      <c r="BM19" s="199"/>
      <c r="BN19" s="52"/>
      <c r="BO19" s="15"/>
      <c r="BP19" s="15"/>
      <c r="BQ19" s="280"/>
      <c r="BR19" s="280"/>
      <c r="BS19" s="15"/>
      <c r="BT19" s="258"/>
      <c r="BV19" s="168"/>
      <c r="BW19" s="168"/>
      <c r="BX19" s="168"/>
      <c r="BY19" s="168"/>
      <c r="BZ19" s="168"/>
      <c r="CA19" s="199"/>
      <c r="CC19" s="168"/>
      <c r="CD19" s="168"/>
      <c r="CE19" s="168"/>
      <c r="CF19" s="168"/>
      <c r="CG19" s="168"/>
      <c r="CH19" s="199"/>
      <c r="CJ19" s="168"/>
      <c r="CK19" s="168"/>
      <c r="CL19" s="168"/>
      <c r="CM19" s="168"/>
      <c r="CN19" s="168"/>
      <c r="CO19" s="199"/>
      <c r="CQ19" s="168"/>
      <c r="CR19" s="168"/>
      <c r="CS19" s="168"/>
      <c r="CT19" s="168"/>
      <c r="CU19" s="168"/>
      <c r="CV19" s="199"/>
      <c r="CW19" s="52"/>
      <c r="CX19" s="15"/>
      <c r="CY19" s="15"/>
      <c r="CZ19" s="280"/>
      <c r="DA19" s="280"/>
      <c r="DB19" s="15"/>
      <c r="DC19" s="258"/>
      <c r="DE19" s="168"/>
      <c r="DF19" s="168"/>
      <c r="DG19" s="168"/>
      <c r="DH19" s="168"/>
      <c r="DI19" s="168"/>
      <c r="DJ19" s="199"/>
      <c r="DL19" s="168"/>
      <c r="DM19" s="168"/>
      <c r="DN19" s="168"/>
      <c r="DO19" s="168"/>
      <c r="DP19" s="168"/>
      <c r="DQ19" s="199"/>
      <c r="DS19" s="168"/>
      <c r="DT19" s="168"/>
      <c r="DU19" s="168"/>
      <c r="DV19" s="168"/>
      <c r="DW19" s="168"/>
      <c r="DX19" s="199"/>
      <c r="DZ19" s="168"/>
      <c r="EA19" s="168"/>
      <c r="EB19" s="168"/>
      <c r="EC19" s="168"/>
      <c r="ED19" s="168"/>
      <c r="EE19" s="199"/>
      <c r="EF19" s="52"/>
      <c r="EG19" s="15"/>
      <c r="EH19" s="15"/>
      <c r="EI19" s="280"/>
      <c r="EJ19" s="280"/>
      <c r="EK19" s="15"/>
      <c r="EL19" s="258"/>
    </row>
    <row r="20" spans="2:142" ht="14.5">
      <c r="B20" s="27" t="s">
        <v>307</v>
      </c>
      <c r="D20" s="163">
        <v>47338.132759674168</v>
      </c>
      <c r="E20" s="163">
        <v>28782.782838133662</v>
      </c>
      <c r="F20" s="163">
        <v>31102.795808912699</v>
      </c>
      <c r="G20" s="163">
        <v>44051.131569038305</v>
      </c>
      <c r="H20" s="163">
        <v>3568.8307396127498</v>
      </c>
      <c r="I20" s="196">
        <f>SUM(D20:H20)</f>
        <v>154843.67371537158</v>
      </c>
      <c r="K20" s="163">
        <v>50671.872835233196</v>
      </c>
      <c r="L20" s="163">
        <v>30117.707142359272</v>
      </c>
      <c r="M20" s="163">
        <v>33025.792336379403</v>
      </c>
      <c r="N20" s="163">
        <v>46047.368657122657</v>
      </c>
      <c r="O20" s="163">
        <v>3613.671107750537</v>
      </c>
      <c r="P20" s="196">
        <f>SUM(K20:O20)</f>
        <v>163476.41207884505</v>
      </c>
      <c r="R20" s="163">
        <v>50293.786254852748</v>
      </c>
      <c r="S20" s="163">
        <v>31602.592136862157</v>
      </c>
      <c r="T20" s="163">
        <v>34612.060021599966</v>
      </c>
      <c r="U20" s="163">
        <v>47377.424736683191</v>
      </c>
      <c r="V20" s="163">
        <v>1909.203725447147</v>
      </c>
      <c r="W20" s="196">
        <f>SUM(R20:V20)</f>
        <v>165795.06687544522</v>
      </c>
      <c r="Y20" s="163">
        <v>54951.741086722061</v>
      </c>
      <c r="Z20" s="163">
        <v>36143.907822371679</v>
      </c>
      <c r="AA20" s="163">
        <v>34566.108550106859</v>
      </c>
      <c r="AB20" s="163">
        <v>49728.989691785042</v>
      </c>
      <c r="AC20" s="163">
        <v>-887.12233123751071</v>
      </c>
      <c r="AD20" s="196">
        <f>SUM(Y20:AC20)</f>
        <v>174503.62481974813</v>
      </c>
      <c r="AE20" s="52"/>
      <c r="AF20" s="77">
        <f>D20+K20+R20+Y20</f>
        <v>203255.53293648217</v>
      </c>
      <c r="AG20" s="77">
        <f t="shared" ref="AG20" si="36">E20+L20+S20+Z20</f>
        <v>126646.98993972676</v>
      </c>
      <c r="AH20" s="281">
        <f t="shared" ref="AH20" si="37">F20+M20+T20+AA20</f>
        <v>133306.75671699893</v>
      </c>
      <c r="AI20" s="281">
        <f t="shared" ref="AI20" si="38">G20+N20+U20+AB20</f>
        <v>187204.91465462919</v>
      </c>
      <c r="AJ20" s="77">
        <f t="shared" ref="AJ20" si="39">H20+O20+V20+AC20</f>
        <v>8204.5832415729219</v>
      </c>
      <c r="AK20" s="256">
        <f>SUM(AF20:AJ20)</f>
        <v>658618.77748941001</v>
      </c>
      <c r="AM20" s="163">
        <v>55840.445665240477</v>
      </c>
      <c r="AN20" s="163">
        <v>37903.089749209372</v>
      </c>
      <c r="AO20" s="163">
        <v>35441.346599487944</v>
      </c>
      <c r="AP20" s="163">
        <v>50402.767329401024</v>
      </c>
      <c r="AQ20" s="163">
        <v>-1205.0761832347102</v>
      </c>
      <c r="AR20" s="196">
        <f>SUM(AM20:AQ20)</f>
        <v>178382.57316010408</v>
      </c>
      <c r="AT20" s="163">
        <v>56339.525419107478</v>
      </c>
      <c r="AU20" s="163">
        <v>42065.000108963177</v>
      </c>
      <c r="AV20" s="163">
        <v>36036.709171812268</v>
      </c>
      <c r="AW20" s="163">
        <v>52508.464549027449</v>
      </c>
      <c r="AX20" s="163">
        <v>-1228.469028041704</v>
      </c>
      <c r="AY20" s="196">
        <f>SUM(AT20:AX20)</f>
        <v>185721.23022086866</v>
      </c>
      <c r="BA20" s="163">
        <v>55892.062804844114</v>
      </c>
      <c r="BB20" s="163">
        <v>42729.868517441675</v>
      </c>
      <c r="BC20" s="163">
        <v>33253.63043101153</v>
      </c>
      <c r="BD20" s="163">
        <v>52490.689405277</v>
      </c>
      <c r="BE20" s="163">
        <v>585.5830227606973</v>
      </c>
      <c r="BF20" s="196">
        <f>SUM(BA20:BE20)</f>
        <v>184951.834181335</v>
      </c>
      <c r="BH20" s="163">
        <v>57661.265241058543</v>
      </c>
      <c r="BI20" s="163">
        <v>47206.547669240812</v>
      </c>
      <c r="BJ20" s="163">
        <v>30467.218134047063</v>
      </c>
      <c r="BK20" s="163">
        <v>56748.70229153501</v>
      </c>
      <c r="BL20" s="163">
        <v>1409.7724096147567</v>
      </c>
      <c r="BM20" s="196">
        <f>SUM(BH20:BL20)</f>
        <v>193493.50574549619</v>
      </c>
      <c r="BN20" s="52"/>
      <c r="BO20" s="77">
        <f>AM20+AT20+BA20+BH20</f>
        <v>225733.29913025061</v>
      </c>
      <c r="BP20" s="77">
        <f t="shared" ref="BP20" si="40">AN20+AU20+BB20+BI20</f>
        <v>169904.50604485505</v>
      </c>
      <c r="BQ20" s="281">
        <f t="shared" ref="BQ20" si="41">AO20+AV20+BC20+BJ20</f>
        <v>135198.9043363588</v>
      </c>
      <c r="BR20" s="281">
        <f t="shared" ref="BR20" si="42">AP20+AW20+BD20+BK20</f>
        <v>212150.62357524049</v>
      </c>
      <c r="BS20" s="77">
        <f t="shared" ref="BS20" si="43">AQ20+AX20+BE20+BL20</f>
        <v>-438.18977890096016</v>
      </c>
      <c r="BT20" s="256">
        <f>SUM(BO20:BS20)</f>
        <v>742549.14330780401</v>
      </c>
      <c r="BV20" s="163">
        <v>59949.889659268862</v>
      </c>
      <c r="BW20" s="163">
        <v>47700.63839173771</v>
      </c>
      <c r="BX20" s="163">
        <v>28860.689935924325</v>
      </c>
      <c r="BY20" s="163">
        <v>61624.495461287232</v>
      </c>
      <c r="BZ20" s="163">
        <v>2633.2356573478269</v>
      </c>
      <c r="CA20" s="196">
        <f>SUM(BV20:BZ20)</f>
        <v>200768.94910556599</v>
      </c>
      <c r="CC20" s="163">
        <v>59147.349051085912</v>
      </c>
      <c r="CD20" s="163">
        <v>48367.539321803597</v>
      </c>
      <c r="CE20" s="163">
        <v>29232.943726643269</v>
      </c>
      <c r="CF20" s="163">
        <v>66204.35973611979</v>
      </c>
      <c r="CG20" s="163">
        <v>-36.293320605832378</v>
      </c>
      <c r="CH20" s="196">
        <f>SUM(CC20:CG20)</f>
        <v>202915.89851504675</v>
      </c>
      <c r="CJ20" s="163">
        <v>58953.386152811268</v>
      </c>
      <c r="CK20" s="163">
        <v>43197.858698065334</v>
      </c>
      <c r="CL20" s="163">
        <v>28733.02209308634</v>
      </c>
      <c r="CM20" s="163">
        <v>63800.244934846189</v>
      </c>
      <c r="CN20" s="163">
        <v>4384.1761974897536</v>
      </c>
      <c r="CO20" s="196">
        <f>SUM(CJ20:CN20)</f>
        <v>199068.68807629889</v>
      </c>
      <c r="CQ20" s="163">
        <v>59263.489719044141</v>
      </c>
      <c r="CR20" s="163">
        <v>45075.411774081462</v>
      </c>
      <c r="CS20" s="163">
        <v>27317.574471744243</v>
      </c>
      <c r="CT20" s="163">
        <v>68717.471102830139</v>
      </c>
      <c r="CU20" s="163">
        <v>4527.871552206745</v>
      </c>
      <c r="CV20" s="196">
        <f>SUM(CQ20:CU20)</f>
        <v>204901.81861990673</v>
      </c>
      <c r="CW20" s="52"/>
      <c r="CX20" s="77">
        <f>BV20+CC20+CJ20+CQ20</f>
        <v>237314.1145822102</v>
      </c>
      <c r="CY20" s="77">
        <f t="shared" ref="CY20" si="44">BW20+CD20+CK20+CR20</f>
        <v>184341.44818568812</v>
      </c>
      <c r="CZ20" s="281">
        <f t="shared" ref="CZ20" si="45">BX20+CE20+CL20+CS20</f>
        <v>114144.23022739818</v>
      </c>
      <c r="DA20" s="281">
        <f t="shared" ref="DA20" si="46">BY20+CF20+CM20+CT20</f>
        <v>260346.57123508333</v>
      </c>
      <c r="DB20" s="77">
        <f t="shared" ref="DB20" si="47">BZ20+CG20+CN20+CU20</f>
        <v>11508.990086438493</v>
      </c>
      <c r="DC20" s="256">
        <f>SUM(CX20:DB20)</f>
        <v>807655.35431681841</v>
      </c>
      <c r="DE20" s="163">
        <v>56013.286489215177</v>
      </c>
      <c r="DF20" s="163">
        <v>42458.825058779061</v>
      </c>
      <c r="DG20" s="163">
        <v>25906.26492594813</v>
      </c>
      <c r="DH20" s="163">
        <v>66849.682085166933</v>
      </c>
      <c r="DI20" s="163">
        <v>5370.445694632449</v>
      </c>
      <c r="DJ20" s="196">
        <f>SUM(DE20:DI20)</f>
        <v>196598.50425374173</v>
      </c>
      <c r="DL20" s="163">
        <v>57965.657895568664</v>
      </c>
      <c r="DM20" s="163">
        <v>42989.990278846031</v>
      </c>
      <c r="DN20" s="163">
        <v>22332.82664387612</v>
      </c>
      <c r="DO20" s="163">
        <v>70513.083606819986</v>
      </c>
      <c r="DP20" s="163">
        <v>2486.485652820244</v>
      </c>
      <c r="DQ20" s="196">
        <f>SUM(DL20:DP20)</f>
        <v>196288.04407793106</v>
      </c>
      <c r="DS20" s="163">
        <v>56290.201077693207</v>
      </c>
      <c r="DT20" s="163">
        <v>42904.754115464537</v>
      </c>
      <c r="DU20" s="163">
        <v>22064.100071015739</v>
      </c>
      <c r="DV20" s="163">
        <v>76922.084253159264</v>
      </c>
      <c r="DW20" s="163">
        <v>3486.6611275511982</v>
      </c>
      <c r="DX20" s="196">
        <f>SUM(DS20:DW20)</f>
        <v>201667.80064488394</v>
      </c>
      <c r="DZ20" s="163">
        <v>54792.72724686069</v>
      </c>
      <c r="EA20" s="163">
        <v>44149.866561890318</v>
      </c>
      <c r="EB20" s="163">
        <v>21768.108958745284</v>
      </c>
      <c r="EC20" s="163">
        <v>78408.764242779056</v>
      </c>
      <c r="ED20" s="163">
        <v>3218.44861216667</v>
      </c>
      <c r="EE20" s="196">
        <f>SUM(DZ20:ED20)</f>
        <v>202337.915622442</v>
      </c>
      <c r="EF20" s="52"/>
      <c r="EG20" s="77">
        <f>DE20+DL20+DS20+DZ20</f>
        <v>225061.87270933774</v>
      </c>
      <c r="EH20" s="77">
        <f t="shared" ref="EH20" si="48">DF20+DM20+DT20+EA20</f>
        <v>172503.43601497996</v>
      </c>
      <c r="EI20" s="281">
        <f t="shared" ref="EI20" si="49">DG20+DN20+DU20+EB20</f>
        <v>92071.300599585273</v>
      </c>
      <c r="EJ20" s="281">
        <f t="shared" ref="EJ20" si="50">DH20+DO20+DV20+EC20</f>
        <v>292693.61418792524</v>
      </c>
      <c r="EK20" s="77">
        <f t="shared" ref="EK20" si="51">DI20+DP20+DW20+ED20</f>
        <v>14562.041087170563</v>
      </c>
      <c r="EL20" s="256">
        <f>SUM(EG20:EK20)</f>
        <v>796892.26459899882</v>
      </c>
    </row>
    <row r="21" spans="2:142">
      <c r="B21" s="27"/>
      <c r="D21" s="163"/>
      <c r="E21" s="163"/>
      <c r="F21" s="163"/>
      <c r="G21" s="163"/>
      <c r="H21" s="163"/>
      <c r="I21" s="196"/>
      <c r="K21" s="163"/>
      <c r="L21" s="163"/>
      <c r="M21" s="163"/>
      <c r="N21" s="163"/>
      <c r="O21" s="163"/>
      <c r="P21" s="196"/>
      <c r="R21" s="163"/>
      <c r="S21" s="163"/>
      <c r="T21" s="163"/>
      <c r="U21" s="163"/>
      <c r="V21" s="163"/>
      <c r="W21" s="196"/>
      <c r="Y21" s="163"/>
      <c r="Z21" s="163"/>
      <c r="AA21" s="163"/>
      <c r="AB21" s="163"/>
      <c r="AC21" s="163"/>
      <c r="AD21" s="196"/>
      <c r="AE21" s="52"/>
      <c r="AF21" s="77"/>
      <c r="AG21" s="77"/>
      <c r="AH21" s="281"/>
      <c r="AI21" s="281"/>
      <c r="AJ21" s="77"/>
      <c r="AK21" s="256"/>
      <c r="AM21" s="163"/>
      <c r="AN21" s="163"/>
      <c r="AO21" s="163"/>
      <c r="AP21" s="163"/>
      <c r="AQ21" s="163"/>
      <c r="AR21" s="196"/>
      <c r="AT21" s="163"/>
      <c r="AU21" s="163"/>
      <c r="AV21" s="163"/>
      <c r="AW21" s="163"/>
      <c r="AX21" s="163"/>
      <c r="AY21" s="196"/>
      <c r="BA21" s="163"/>
      <c r="BB21" s="163"/>
      <c r="BC21" s="163"/>
      <c r="BD21" s="163"/>
      <c r="BE21" s="163"/>
      <c r="BF21" s="196"/>
      <c r="BH21" s="163"/>
      <c r="BI21" s="163"/>
      <c r="BJ21" s="163"/>
      <c r="BK21" s="163"/>
      <c r="BL21" s="163"/>
      <c r="BM21" s="196"/>
      <c r="BN21" s="52"/>
      <c r="BO21" s="77"/>
      <c r="BP21" s="77"/>
      <c r="BQ21" s="281"/>
      <c r="BR21" s="281"/>
      <c r="BS21" s="77"/>
      <c r="BT21" s="256"/>
      <c r="BV21" s="163"/>
      <c r="BW21" s="163"/>
      <c r="BX21" s="163"/>
      <c r="BY21" s="163"/>
      <c r="BZ21" s="163"/>
      <c r="CA21" s="196"/>
      <c r="CC21" s="163"/>
      <c r="CD21" s="163"/>
      <c r="CE21" s="163"/>
      <c r="CF21" s="163"/>
      <c r="CG21" s="163"/>
      <c r="CH21" s="196"/>
      <c r="CJ21" s="163"/>
      <c r="CK21" s="163"/>
      <c r="CL21" s="163"/>
      <c r="CM21" s="163"/>
      <c r="CN21" s="163"/>
      <c r="CO21" s="196"/>
      <c r="CQ21" s="163"/>
      <c r="CR21" s="163"/>
      <c r="CS21" s="163"/>
      <c r="CT21" s="163"/>
      <c r="CU21" s="163"/>
      <c r="CV21" s="196"/>
      <c r="CW21" s="52"/>
      <c r="CX21" s="77"/>
      <c r="CY21" s="77"/>
      <c r="CZ21" s="281"/>
      <c r="DA21" s="281"/>
      <c r="DB21" s="77"/>
      <c r="DC21" s="256"/>
      <c r="DE21" s="163"/>
      <c r="DF21" s="163"/>
      <c r="DG21" s="163"/>
      <c r="DH21" s="163"/>
      <c r="DI21" s="163"/>
      <c r="DJ21" s="196"/>
      <c r="DL21" s="163"/>
      <c r="DM21" s="163"/>
      <c r="DN21" s="163"/>
      <c r="DO21" s="163"/>
      <c r="DP21" s="163"/>
      <c r="DQ21" s="196"/>
      <c r="DS21" s="163"/>
      <c r="DT21" s="163"/>
      <c r="DU21" s="163"/>
      <c r="DV21" s="163"/>
      <c r="DW21" s="163"/>
      <c r="DX21" s="196"/>
      <c r="DZ21" s="163"/>
      <c r="EA21" s="163"/>
      <c r="EB21" s="163"/>
      <c r="EC21" s="163"/>
      <c r="ED21" s="163"/>
      <c r="EE21" s="196"/>
      <c r="EF21" s="52"/>
      <c r="EG21" s="77"/>
      <c r="EH21" s="77"/>
      <c r="EI21" s="281"/>
      <c r="EJ21" s="281"/>
      <c r="EK21" s="77"/>
      <c r="EL21" s="256"/>
    </row>
    <row r="22" spans="2:142">
      <c r="B22" s="283" t="s">
        <v>229</v>
      </c>
      <c r="D22" s="197">
        <f>D18-D20</f>
        <v>20926.360051834497</v>
      </c>
      <c r="E22" s="197">
        <f t="shared" ref="E22:I22" si="52">E18-E20</f>
        <v>21669.512473711064</v>
      </c>
      <c r="F22" s="197">
        <f t="shared" si="52"/>
        <v>16317.420139758317</v>
      </c>
      <c r="G22" s="197">
        <f t="shared" si="52"/>
        <v>28548.546291072096</v>
      </c>
      <c r="H22" s="197">
        <f t="shared" si="52"/>
        <v>-6044.8929542466558</v>
      </c>
      <c r="I22" s="198">
        <f t="shared" si="52"/>
        <v>81416.94600212932</v>
      </c>
      <c r="K22" s="197">
        <f>K18-K20</f>
        <v>29976.639006819139</v>
      </c>
      <c r="L22" s="197">
        <f t="shared" ref="L22:P22" si="53">L18-L20</f>
        <v>21499.099091680546</v>
      </c>
      <c r="M22" s="197">
        <f t="shared" si="53"/>
        <v>15577.171054182341</v>
      </c>
      <c r="N22" s="197">
        <f t="shared" si="53"/>
        <v>29449.382746769828</v>
      </c>
      <c r="O22" s="197">
        <f t="shared" si="53"/>
        <v>-5569.4660512069222</v>
      </c>
      <c r="P22" s="198">
        <f t="shared" si="53"/>
        <v>90932.825848245004</v>
      </c>
      <c r="R22" s="197">
        <f>R18-R20</f>
        <v>30810.399451216595</v>
      </c>
      <c r="S22" s="197">
        <f t="shared" ref="S22:W22" si="54">S18-S20</f>
        <v>22368.709630334597</v>
      </c>
      <c r="T22" s="197">
        <f t="shared" si="54"/>
        <v>15835.561653670018</v>
      </c>
      <c r="U22" s="197">
        <f t="shared" si="54"/>
        <v>30320.94394005357</v>
      </c>
      <c r="V22" s="197">
        <f t="shared" si="54"/>
        <v>-3979.8679655899082</v>
      </c>
      <c r="W22" s="198">
        <f t="shared" si="54"/>
        <v>95355.746709684841</v>
      </c>
      <c r="Y22" s="197">
        <f>Y18-Y20</f>
        <v>32402.087788615929</v>
      </c>
      <c r="Z22" s="197">
        <f t="shared" ref="Z22:AD22" si="55">Z18-Z20</f>
        <v>25552.925966164017</v>
      </c>
      <c r="AA22" s="197">
        <f t="shared" si="55"/>
        <v>14617.590234975665</v>
      </c>
      <c r="AB22" s="197">
        <f t="shared" si="55"/>
        <v>30748.422286258952</v>
      </c>
      <c r="AC22" s="197">
        <f t="shared" si="55"/>
        <v>-2799.2304821721691</v>
      </c>
      <c r="AD22" s="198">
        <f t="shared" si="55"/>
        <v>100521.79579384238</v>
      </c>
      <c r="AE22" s="52"/>
      <c r="AF22" s="66">
        <f t="shared" ref="AF22:AK22" si="56">AF18-AF20</f>
        <v>114115.48629848618</v>
      </c>
      <c r="AG22" s="66">
        <f t="shared" si="56"/>
        <v>91090.247161890249</v>
      </c>
      <c r="AH22" s="279">
        <f t="shared" si="56"/>
        <v>62347.743082586356</v>
      </c>
      <c r="AI22" s="279">
        <f t="shared" si="56"/>
        <v>119067.29526415444</v>
      </c>
      <c r="AJ22" s="66">
        <f t="shared" si="56"/>
        <v>-18393.457453215655</v>
      </c>
      <c r="AK22" s="257">
        <f t="shared" si="56"/>
        <v>368227.31435390178</v>
      </c>
      <c r="AM22" s="197">
        <f>AM18-AM20</f>
        <v>32886.9125450992</v>
      </c>
      <c r="AN22" s="197">
        <f t="shared" ref="AN22:AR22" si="57">AN18-AN20</f>
        <v>24125.749087242613</v>
      </c>
      <c r="AO22" s="197">
        <f t="shared" si="57"/>
        <v>13361.219540811377</v>
      </c>
      <c r="AP22" s="197">
        <f t="shared" si="57"/>
        <v>28474.435871906775</v>
      </c>
      <c r="AQ22" s="197">
        <f t="shared" si="57"/>
        <v>-2412.265644601126</v>
      </c>
      <c r="AR22" s="198">
        <f t="shared" si="57"/>
        <v>96436.051400458877</v>
      </c>
      <c r="AT22" s="197">
        <f>AT18-AT20</f>
        <v>37704.890914957665</v>
      </c>
      <c r="AU22" s="197">
        <f t="shared" ref="AU22:AY22" si="58">AU18-AU20</f>
        <v>25406.342048137267</v>
      </c>
      <c r="AV22" s="197">
        <f t="shared" si="58"/>
        <v>12627.423681456406</v>
      </c>
      <c r="AW22" s="197">
        <f t="shared" si="58"/>
        <v>31953.169355333106</v>
      </c>
      <c r="AX22" s="197">
        <f t="shared" si="58"/>
        <v>-4117.4074311102067</v>
      </c>
      <c r="AY22" s="198">
        <f t="shared" si="58"/>
        <v>103574.41856877424</v>
      </c>
      <c r="BA22" s="197">
        <f>BA18-BA20</f>
        <v>39868.160386513118</v>
      </c>
      <c r="BB22" s="197">
        <f t="shared" ref="BB22:BF22" si="59">BB18-BB20</f>
        <v>26664.465467904374</v>
      </c>
      <c r="BC22" s="197">
        <f t="shared" si="59"/>
        <v>15865.147367400925</v>
      </c>
      <c r="BD22" s="197">
        <f t="shared" si="59"/>
        <v>33909.715564604958</v>
      </c>
      <c r="BE22" s="197">
        <f t="shared" si="59"/>
        <v>-8318.9413737489358</v>
      </c>
      <c r="BF22" s="198">
        <f t="shared" si="59"/>
        <v>107988.54741267447</v>
      </c>
      <c r="BH22" s="197">
        <f>BH18-BH20</f>
        <v>39973.736913331435</v>
      </c>
      <c r="BI22" s="197">
        <f t="shared" ref="BI22:BM22" si="60">BI18-BI20</f>
        <v>32144.438868727753</v>
      </c>
      <c r="BJ22" s="197">
        <f t="shared" si="60"/>
        <v>10304.776667356789</v>
      </c>
      <c r="BK22" s="197">
        <f t="shared" si="60"/>
        <v>37684.775166924781</v>
      </c>
      <c r="BL22" s="197">
        <f t="shared" si="60"/>
        <v>-8634.6770282405305</v>
      </c>
      <c r="BM22" s="198">
        <f t="shared" si="60"/>
        <v>111473.05058810022</v>
      </c>
      <c r="BN22" s="52"/>
      <c r="BO22" s="66">
        <f t="shared" ref="BO22:BT22" si="61">BO18-BO20</f>
        <v>150433.7007599014</v>
      </c>
      <c r="BP22" s="66">
        <f t="shared" si="61"/>
        <v>108340.99547201203</v>
      </c>
      <c r="BQ22" s="279">
        <f t="shared" si="61"/>
        <v>52158.567257025483</v>
      </c>
      <c r="BR22" s="279">
        <f t="shared" si="61"/>
        <v>132022.09595876961</v>
      </c>
      <c r="BS22" s="66">
        <f t="shared" si="61"/>
        <v>-23483.291477700797</v>
      </c>
      <c r="BT22" s="257">
        <f t="shared" si="61"/>
        <v>419472.06797000754</v>
      </c>
      <c r="BV22" s="197">
        <f>BV18-BV20</f>
        <v>42224.597734739851</v>
      </c>
      <c r="BW22" s="197">
        <f t="shared" ref="BW22:CA22" si="62">BW18-BW20</f>
        <v>33295.855502564387</v>
      </c>
      <c r="BX22" s="197">
        <f t="shared" si="62"/>
        <v>12006.258559026857</v>
      </c>
      <c r="BY22" s="197">
        <f t="shared" si="62"/>
        <v>39478.781402909903</v>
      </c>
      <c r="BZ22" s="197">
        <f t="shared" si="62"/>
        <v>-10286.969327869969</v>
      </c>
      <c r="CA22" s="198">
        <f t="shared" si="62"/>
        <v>116718.52387137097</v>
      </c>
      <c r="CC22" s="197">
        <f>CC18-CC20</f>
        <v>43627.349431297203</v>
      </c>
      <c r="CD22" s="197">
        <f t="shared" ref="CD22:CH22" si="63">CD18-CD20</f>
        <v>32580.651107671023</v>
      </c>
      <c r="CE22" s="197">
        <f t="shared" si="63"/>
        <v>14158.057982563634</v>
      </c>
      <c r="CF22" s="197">
        <f t="shared" si="63"/>
        <v>39263.311232967462</v>
      </c>
      <c r="CG22" s="197">
        <f t="shared" si="63"/>
        <v>-7569.2261875465647</v>
      </c>
      <c r="CH22" s="198">
        <f t="shared" si="63"/>
        <v>122060.14356695273</v>
      </c>
      <c r="CJ22" s="197">
        <f>CJ18-CJ20</f>
        <v>40898.045769808545</v>
      </c>
      <c r="CK22" s="197">
        <f t="shared" ref="CK22:CO22" si="64">CK18-CK20</f>
        <v>33100.340830348083</v>
      </c>
      <c r="CL22" s="197">
        <f t="shared" si="64"/>
        <v>12686.903569481754</v>
      </c>
      <c r="CM22" s="197">
        <f t="shared" si="64"/>
        <v>41853.321221369544</v>
      </c>
      <c r="CN22" s="197">
        <f t="shared" si="64"/>
        <v>-11697.551531949233</v>
      </c>
      <c r="CO22" s="198">
        <f t="shared" si="64"/>
        <v>116841.05985905867</v>
      </c>
      <c r="CQ22" s="197">
        <f>CQ18-CQ20</f>
        <v>42015.496396687988</v>
      </c>
      <c r="CR22" s="197">
        <f t="shared" ref="CR22:CV22" si="65">CR18-CR20</f>
        <v>35962.114409680005</v>
      </c>
      <c r="CS22" s="197">
        <f t="shared" si="65"/>
        <v>12902.521591353267</v>
      </c>
      <c r="CT22" s="197">
        <f t="shared" si="65"/>
        <v>41846.166153243423</v>
      </c>
      <c r="CU22" s="197">
        <f t="shared" si="65"/>
        <v>-11731.319928236991</v>
      </c>
      <c r="CV22" s="198">
        <f t="shared" si="65"/>
        <v>120994.97862272768</v>
      </c>
      <c r="CW22" s="52"/>
      <c r="CX22" s="66">
        <f t="shared" ref="CX22:DC22" si="66">CX18-CX20</f>
        <v>168765.48933253356</v>
      </c>
      <c r="CY22" s="66">
        <f t="shared" si="66"/>
        <v>134938.96185026347</v>
      </c>
      <c r="CZ22" s="279">
        <f t="shared" si="66"/>
        <v>51753.741702425512</v>
      </c>
      <c r="DA22" s="279">
        <f t="shared" si="66"/>
        <v>162441.58001049032</v>
      </c>
      <c r="DB22" s="66">
        <f t="shared" si="66"/>
        <v>-41285.066975602756</v>
      </c>
      <c r="DC22" s="257">
        <f t="shared" si="66"/>
        <v>476614.70592010987</v>
      </c>
      <c r="DE22" s="197">
        <f>DE18-DE20</f>
        <v>37452.783289238643</v>
      </c>
      <c r="DF22" s="197">
        <f t="shared" ref="DF22:DJ22" si="67">DF18-DF20</f>
        <v>34484.338531042558</v>
      </c>
      <c r="DG22" s="197">
        <f t="shared" si="67"/>
        <v>15580.29128439027</v>
      </c>
      <c r="DH22" s="197">
        <f t="shared" si="67"/>
        <v>40884.083512225436</v>
      </c>
      <c r="DI22" s="197">
        <f t="shared" si="67"/>
        <v>-12561.11057283391</v>
      </c>
      <c r="DJ22" s="198">
        <f t="shared" si="67"/>
        <v>115840.38604406305</v>
      </c>
      <c r="DL22" s="197">
        <f>DL18-DL20</f>
        <v>39714.1406686716</v>
      </c>
      <c r="DM22" s="197">
        <f t="shared" ref="DM22:DQ22" si="68">DM18-DM20</f>
        <v>35698.520846951578</v>
      </c>
      <c r="DN22" s="197">
        <f t="shared" si="68"/>
        <v>7418.9645812715571</v>
      </c>
      <c r="DO22" s="197">
        <f t="shared" si="68"/>
        <v>41683.206494857601</v>
      </c>
      <c r="DP22" s="197">
        <f t="shared" si="68"/>
        <v>-10117.1395709892</v>
      </c>
      <c r="DQ22" s="198">
        <f t="shared" si="68"/>
        <v>114397.69302076308</v>
      </c>
      <c r="DS22" s="197">
        <f>DS18-DS20</f>
        <v>40602.913661111255</v>
      </c>
      <c r="DT22" s="197">
        <f t="shared" ref="DT22:DX22" si="69">DT18-DT20</f>
        <v>34414.437945500897</v>
      </c>
      <c r="DU22" s="197">
        <f t="shared" si="69"/>
        <v>9801.107141745877</v>
      </c>
      <c r="DV22" s="197">
        <f t="shared" si="69"/>
        <v>42818.752220309238</v>
      </c>
      <c r="DW22" s="197">
        <f t="shared" si="69"/>
        <v>-10204.653761381658</v>
      </c>
      <c r="DX22" s="198">
        <f t="shared" si="69"/>
        <v>117432.5572072856</v>
      </c>
      <c r="DZ22" s="197">
        <f>DZ18-DZ20</f>
        <v>34943.065253841407</v>
      </c>
      <c r="EA22" s="197">
        <f t="shared" ref="EA22:EE22" si="70">EA18-EA20</f>
        <v>35515.859542764912</v>
      </c>
      <c r="EB22" s="197">
        <f t="shared" si="70"/>
        <v>11023.022101511164</v>
      </c>
      <c r="EC22" s="197">
        <f t="shared" si="70"/>
        <v>50495.821833531794</v>
      </c>
      <c r="ED22" s="197">
        <f t="shared" si="70"/>
        <v>-11025.349744304172</v>
      </c>
      <c r="EE22" s="198">
        <f t="shared" si="70"/>
        <v>120952.4189873451</v>
      </c>
      <c r="EF22" s="52"/>
      <c r="EG22" s="66">
        <f t="shared" ref="EG22:EL22" si="71">EG18-EG20</f>
        <v>152712.90287286288</v>
      </c>
      <c r="EH22" s="66">
        <f t="shared" si="71"/>
        <v>140113.15686625993</v>
      </c>
      <c r="EI22" s="279">
        <f t="shared" si="71"/>
        <v>43823.385108918868</v>
      </c>
      <c r="EJ22" s="279">
        <f t="shared" si="71"/>
        <v>175881.8640609241</v>
      </c>
      <c r="EK22" s="66">
        <f t="shared" si="71"/>
        <v>-43908.253649508944</v>
      </c>
      <c r="EL22" s="257">
        <f t="shared" si="71"/>
        <v>468623.05525945697</v>
      </c>
    </row>
    <row r="23" spans="2:142">
      <c r="B23" s="283" t="s">
        <v>230</v>
      </c>
      <c r="D23" s="284">
        <f>D22/D18</f>
        <v>0.30654823891559824</v>
      </c>
      <c r="E23" s="284">
        <f t="shared" ref="E23:G23" si="72">E22/E18</f>
        <v>0.4295049876278611</v>
      </c>
      <c r="F23" s="284">
        <f t="shared" si="72"/>
        <v>0.34410261137192533</v>
      </c>
      <c r="G23" s="284">
        <f t="shared" si="72"/>
        <v>0.3932324100126342</v>
      </c>
      <c r="H23" s="284"/>
      <c r="I23" s="285">
        <f t="shared" ref="I23" si="73">I22/I18</f>
        <v>0.34460650318906444</v>
      </c>
      <c r="K23" s="284">
        <f>K22/K18</f>
        <v>0.37169488093627168</v>
      </c>
      <c r="L23" s="284">
        <f t="shared" ref="L23:N23" si="74">L22/L18</f>
        <v>0.41651354782006061</v>
      </c>
      <c r="M23" s="284">
        <f t="shared" si="74"/>
        <v>0.32049838050013402</v>
      </c>
      <c r="N23" s="284">
        <f t="shared" si="74"/>
        <v>0.39007483367359125</v>
      </c>
      <c r="O23" s="284"/>
      <c r="P23" s="285">
        <f t="shared" ref="P23" si="75">P22/P18</f>
        <v>0.35742737405748221</v>
      </c>
      <c r="R23" s="284">
        <f>R22/R18</f>
        <v>0.37988667518193125</v>
      </c>
      <c r="S23" s="284">
        <f t="shared" ref="S23:U23" si="76">S22/S18</f>
        <v>0.41445562545111869</v>
      </c>
      <c r="T23" s="284">
        <f t="shared" si="76"/>
        <v>0.31390105475344532</v>
      </c>
      <c r="U23" s="284">
        <f t="shared" si="76"/>
        <v>0.39023913186908127</v>
      </c>
      <c r="V23" s="284"/>
      <c r="W23" s="285">
        <f t="shared" ref="W23" si="77">W22/W18</f>
        <v>0.36513670166530321</v>
      </c>
      <c r="Y23" s="284">
        <f>Y22/Y18</f>
        <v>0.37092922205913503</v>
      </c>
      <c r="Z23" s="284">
        <f t="shared" ref="Z23:AB23" si="78">Z22/Z18</f>
        <v>0.41416916229033746</v>
      </c>
      <c r="AA23" s="284">
        <f t="shared" si="78"/>
        <v>0.29720396383464348</v>
      </c>
      <c r="AB23" s="284">
        <f t="shared" si="78"/>
        <v>0.3820751876892835</v>
      </c>
      <c r="AC23" s="284"/>
      <c r="AD23" s="285">
        <f t="shared" ref="AD23" si="79">AD22/AD18</f>
        <v>0.36550001657874037</v>
      </c>
      <c r="AE23" s="52"/>
      <c r="AF23" s="286">
        <f>AF22/AF18</f>
        <v>0.35956492364540632</v>
      </c>
      <c r="AG23" s="286">
        <f t="shared" ref="AG23:AI23" si="80">AG22/AG18</f>
        <v>0.4183494214146698</v>
      </c>
      <c r="AH23" s="287">
        <f t="shared" si="80"/>
        <v>0.31866245420601619</v>
      </c>
      <c r="AI23" s="287">
        <f t="shared" si="80"/>
        <v>0.38876297426961576</v>
      </c>
      <c r="AJ23" s="286"/>
      <c r="AK23" s="288">
        <f t="shared" ref="AK23" si="81">AK22/AK18</f>
        <v>0.35860029782349329</v>
      </c>
      <c r="AM23" s="284">
        <f>AM22/AM18</f>
        <v>0.3706513211757812</v>
      </c>
      <c r="AN23" s="284">
        <f t="shared" ref="AN23:AP23" si="82">AN22/AN18</f>
        <v>0.38894407085152188</v>
      </c>
      <c r="AO23" s="284">
        <f t="shared" si="82"/>
        <v>0.2737810856584893</v>
      </c>
      <c r="AP23" s="284">
        <f t="shared" si="82"/>
        <v>0.36099702723022847</v>
      </c>
      <c r="AQ23" s="284"/>
      <c r="AR23" s="285">
        <f t="shared" ref="AR23" si="83">AR22/AR18</f>
        <v>0.35090799087820501</v>
      </c>
      <c r="AT23" s="284">
        <f>AT22/AT18</f>
        <v>0.40092641737519136</v>
      </c>
      <c r="AU23" s="284">
        <f t="shared" ref="AU23:AW23" si="84">AU22/AU18</f>
        <v>0.37655012092365192</v>
      </c>
      <c r="AV23" s="284">
        <f t="shared" si="84"/>
        <v>0.25948111968891779</v>
      </c>
      <c r="AW23" s="284">
        <f t="shared" si="84"/>
        <v>0.37831578526547355</v>
      </c>
      <c r="AX23" s="284"/>
      <c r="AY23" s="285">
        <f t="shared" ref="AY23" si="85">AY22/AY18</f>
        <v>0.3580227321154314</v>
      </c>
      <c r="BA23" s="284">
        <f>BA22/BA18</f>
        <v>0.41633320242836891</v>
      </c>
      <c r="BB23" s="284">
        <f t="shared" ref="BB23:BD23" si="86">BB22/BB18</f>
        <v>0.38424557073398946</v>
      </c>
      <c r="BC23" s="284">
        <f t="shared" si="86"/>
        <v>0.32299556459879369</v>
      </c>
      <c r="BD23" s="284">
        <f t="shared" si="86"/>
        <v>0.39247172020114302</v>
      </c>
      <c r="BE23" s="284"/>
      <c r="BF23" s="285">
        <f t="shared" ref="BF23" si="87">BF22/BF18</f>
        <v>0.36863660388869651</v>
      </c>
      <c r="BH23" s="284">
        <f>BH22/BH18</f>
        <v>0.40942014678425537</v>
      </c>
      <c r="BI23" s="284">
        <f t="shared" ref="BI23:BK23" si="88">BI22/BI18</f>
        <v>0.40509186175457312</v>
      </c>
      <c r="BJ23" s="284">
        <f t="shared" si="88"/>
        <v>0.25274153785092646</v>
      </c>
      <c r="BK23" s="284">
        <f t="shared" si="88"/>
        <v>0.39906160591726469</v>
      </c>
      <c r="BL23" s="284"/>
      <c r="BM23" s="285">
        <f t="shared" ref="BM23" si="89">BM22/BM18</f>
        <v>0.36552549213351193</v>
      </c>
      <c r="BN23" s="52"/>
      <c r="BO23" s="286">
        <f>BO22/BO18</f>
        <v>0.39991200930392867</v>
      </c>
      <c r="BP23" s="286">
        <f t="shared" ref="BP23:BR23" si="90">BP22/BP18</f>
        <v>0.38937195707167421</v>
      </c>
      <c r="BQ23" s="287">
        <f t="shared" si="90"/>
        <v>0.27839064443730055</v>
      </c>
      <c r="BR23" s="287">
        <f t="shared" si="90"/>
        <v>0.3835925640402873</v>
      </c>
      <c r="BS23" s="286"/>
      <c r="BT23" s="288">
        <f t="shared" ref="BT23" si="91">BT22/BT18</f>
        <v>0.36098486318398348</v>
      </c>
      <c r="BV23" s="284">
        <f>BV22/BV18</f>
        <v>0.41325969732455747</v>
      </c>
      <c r="BW23" s="284">
        <f t="shared" ref="BW23:BY23" si="92">BW22/BW18</f>
        <v>0.41107773808103892</v>
      </c>
      <c r="BX23" s="284">
        <f t="shared" si="92"/>
        <v>0.29378896641891783</v>
      </c>
      <c r="BY23" s="284">
        <f t="shared" si="92"/>
        <v>0.39047974138304309</v>
      </c>
      <c r="BZ23" s="284"/>
      <c r="CA23" s="285">
        <f t="shared" ref="CA23" si="93">CA22/CA18</f>
        <v>0.36763190300692489</v>
      </c>
      <c r="CC23" s="284">
        <f>CC22/CC18</f>
        <v>0.42449503696452567</v>
      </c>
      <c r="CD23" s="284">
        <f t="shared" ref="CD23:CF23" si="94">CD22/CD18</f>
        <v>0.40248770151392849</v>
      </c>
      <c r="CE23" s="284">
        <f t="shared" si="94"/>
        <v>0.32629018517356589</v>
      </c>
      <c r="CF23" s="284">
        <f t="shared" si="94"/>
        <v>0.37227816706482125</v>
      </c>
      <c r="CG23" s="284"/>
      <c r="CH23" s="285">
        <f t="shared" ref="CH23" si="95">CH22/CH18</f>
        <v>0.37559736030065238</v>
      </c>
      <c r="CJ23" s="284">
        <f>CJ22/CJ18</f>
        <v>0.40958897616513518</v>
      </c>
      <c r="CK23" s="284">
        <f t="shared" ref="CK23:CM23" si="96">CK22/CK18</f>
        <v>0.43382859667640689</v>
      </c>
      <c r="CL23" s="284">
        <f t="shared" si="96"/>
        <v>0.30629952532597443</v>
      </c>
      <c r="CM23" s="284">
        <f t="shared" si="96"/>
        <v>0.39613732639641014</v>
      </c>
      <c r="CN23" s="284"/>
      <c r="CO23" s="285">
        <f t="shared" ref="CO23" si="97">CO22/CO18</f>
        <v>0.36985582313517928</v>
      </c>
      <c r="CQ23" s="284">
        <f>CQ22/CQ18</f>
        <v>0.41484910155672983</v>
      </c>
      <c r="CR23" s="284">
        <f t="shared" ref="CR23:CT23" si="98">CR22/CR18</f>
        <v>0.44377112805901764</v>
      </c>
      <c r="CS23" s="284">
        <f t="shared" si="98"/>
        <v>0.32079788101728346</v>
      </c>
      <c r="CT23" s="284">
        <f t="shared" si="98"/>
        <v>0.37848036833597115</v>
      </c>
      <c r="CU23" s="284"/>
      <c r="CV23" s="285">
        <f t="shared" ref="CV23" si="99">CV22/CV18</f>
        <v>0.3712677744809052</v>
      </c>
      <c r="CW23" s="52"/>
      <c r="CX23" s="286">
        <f>CX22/CX18</f>
        <v>0.41559705955575599</v>
      </c>
      <c r="CY23" s="286">
        <f t="shared" ref="CY23:DA23" si="100">CY22/CY18</f>
        <v>0.42263464217885804</v>
      </c>
      <c r="CZ23" s="287">
        <f t="shared" si="100"/>
        <v>0.31196126812398767</v>
      </c>
      <c r="DA23" s="287">
        <f t="shared" si="100"/>
        <v>0.38421507209206823</v>
      </c>
      <c r="DB23" s="286"/>
      <c r="DC23" s="288">
        <f t="shared" ref="DC23" si="101">DC22/DC18</f>
        <v>0.37111719775837626</v>
      </c>
      <c r="DE23" s="284">
        <f>DE22/DE18</f>
        <v>0.40070994081611006</v>
      </c>
      <c r="DF23" s="284">
        <f t="shared" ref="DF23:DH23" si="102">DF22/DF18</f>
        <v>0.44817936931831975</v>
      </c>
      <c r="DG23" s="284">
        <f t="shared" si="102"/>
        <v>0.37555036396363217</v>
      </c>
      <c r="DH23" s="284">
        <f t="shared" si="102"/>
        <v>0.37949182677798288</v>
      </c>
      <c r="DI23" s="284"/>
      <c r="DJ23" s="285">
        <f t="shared" ref="DJ23" si="103">DJ22/DJ18</f>
        <v>0.37076173818710095</v>
      </c>
      <c r="DL23" s="284">
        <f>DL22/DL18</f>
        <v>0.40657476010818278</v>
      </c>
      <c r="DM23" s="284">
        <f t="shared" ref="DM23:DO23" si="104">DM22/DM18</f>
        <v>0.45366878005711825</v>
      </c>
      <c r="DN23" s="284">
        <f t="shared" si="104"/>
        <v>0.24936194681954757</v>
      </c>
      <c r="DO23" s="284">
        <f t="shared" si="104"/>
        <v>0.37152036361525242</v>
      </c>
      <c r="DP23" s="284"/>
      <c r="DQ23" s="285">
        <f t="shared" ref="DQ23" si="105">DQ22/DQ18</f>
        <v>0.36821031467055365</v>
      </c>
      <c r="DS23" s="284">
        <f>DS22/DS18</f>
        <v>0.41904849246063408</v>
      </c>
      <c r="DT23" s="284">
        <f t="shared" ref="DT23:DV23" si="106">DT22/DT18</f>
        <v>0.44509567454307392</v>
      </c>
      <c r="DU23" s="284">
        <f t="shared" si="106"/>
        <v>0.30758021048802897</v>
      </c>
      <c r="DV23" s="284">
        <f t="shared" si="106"/>
        <v>0.35759523218126821</v>
      </c>
      <c r="DW23" s="284"/>
      <c r="DX23" s="285">
        <f t="shared" ref="DX23" si="107">DX22/DX18</f>
        <v>0.36801136168480542</v>
      </c>
      <c r="DZ23" s="284">
        <f>DZ22/DZ18</f>
        <v>0.38939941666607569</v>
      </c>
      <c r="EA23" s="284">
        <f t="shared" ref="EA23:EC23" si="108">EA22/EA18</f>
        <v>0.44581103166132519</v>
      </c>
      <c r="EB23" s="284">
        <f t="shared" si="108"/>
        <v>0.33615864244680788</v>
      </c>
      <c r="EC23" s="284">
        <f t="shared" si="108"/>
        <v>0.39173021977386069</v>
      </c>
      <c r="ED23" s="284"/>
      <c r="EE23" s="285">
        <f t="shared" ref="EE23" si="109">EE22/EE18</f>
        <v>0.37412940022885377</v>
      </c>
      <c r="EF23" s="52"/>
      <c r="EG23" s="286">
        <f>EG22/EG18</f>
        <v>0.40424324953277307</v>
      </c>
      <c r="EH23" s="286">
        <f t="shared" ref="EH23:EJ23" si="110">EH22/EH18</f>
        <v>0.44819488170766292</v>
      </c>
      <c r="EI23" s="287">
        <f t="shared" si="110"/>
        <v>0.32248049201070744</v>
      </c>
      <c r="EJ23" s="287">
        <f t="shared" si="110"/>
        <v>0.3753543926759168</v>
      </c>
      <c r="EK23" s="286"/>
      <c r="EL23" s="288">
        <f t="shared" ref="EL23" si="111">EL22/EL18</f>
        <v>0.37030215905396635</v>
      </c>
    </row>
    <row r="24" spans="2:142">
      <c r="B24" s="27"/>
      <c r="D24" s="163"/>
      <c r="E24" s="163"/>
      <c r="F24" s="163"/>
      <c r="G24" s="163"/>
      <c r="H24" s="163"/>
      <c r="I24" s="196"/>
      <c r="K24" s="163"/>
      <c r="L24" s="163"/>
      <c r="M24" s="163"/>
      <c r="N24" s="163"/>
      <c r="O24" s="163"/>
      <c r="P24" s="196"/>
      <c r="R24" s="163"/>
      <c r="S24" s="163"/>
      <c r="T24" s="163"/>
      <c r="U24" s="163"/>
      <c r="V24" s="163"/>
      <c r="W24" s="196"/>
      <c r="Y24" s="163"/>
      <c r="Z24" s="163"/>
      <c r="AA24" s="163"/>
      <c r="AB24" s="163"/>
      <c r="AC24" s="163"/>
      <c r="AD24" s="196"/>
      <c r="AE24" s="52"/>
      <c r="AF24" s="77"/>
      <c r="AG24" s="77"/>
      <c r="AH24" s="281"/>
      <c r="AI24" s="281"/>
      <c r="AJ24" s="77"/>
      <c r="AK24" s="256"/>
      <c r="AM24" s="163"/>
      <c r="AN24" s="163"/>
      <c r="AO24" s="163"/>
      <c r="AP24" s="163"/>
      <c r="AQ24" s="163"/>
      <c r="AR24" s="196"/>
      <c r="AT24" s="163"/>
      <c r="AU24" s="163"/>
      <c r="AV24" s="163"/>
      <c r="AW24" s="163"/>
      <c r="AX24" s="163"/>
      <c r="AY24" s="196"/>
      <c r="BA24" s="163"/>
      <c r="BB24" s="163"/>
      <c r="BC24" s="163"/>
      <c r="BD24" s="163"/>
      <c r="BE24" s="163"/>
      <c r="BF24" s="196"/>
      <c r="BH24" s="163"/>
      <c r="BI24" s="163"/>
      <c r="BJ24" s="163"/>
      <c r="BK24" s="163"/>
      <c r="BL24" s="163"/>
      <c r="BM24" s="196"/>
      <c r="BN24" s="52"/>
      <c r="BO24" s="77"/>
      <c r="BP24" s="77"/>
      <c r="BQ24" s="281"/>
      <c r="BR24" s="281"/>
      <c r="BS24" s="77"/>
      <c r="BT24" s="256"/>
      <c r="BV24" s="163"/>
      <c r="BW24" s="163"/>
      <c r="BX24" s="163"/>
      <c r="BY24" s="163"/>
      <c r="BZ24" s="163"/>
      <c r="CA24" s="196"/>
      <c r="CC24" s="163"/>
      <c r="CD24" s="163"/>
      <c r="CE24" s="163"/>
      <c r="CF24" s="163"/>
      <c r="CG24" s="163"/>
      <c r="CH24" s="196"/>
      <c r="CJ24" s="163"/>
      <c r="CK24" s="163"/>
      <c r="CL24" s="163"/>
      <c r="CM24" s="163"/>
      <c r="CN24" s="163"/>
      <c r="CO24" s="196"/>
      <c r="CQ24" s="163"/>
      <c r="CR24" s="163"/>
      <c r="CS24" s="163"/>
      <c r="CT24" s="163"/>
      <c r="CU24" s="163"/>
      <c r="CV24" s="196"/>
      <c r="CW24" s="52"/>
      <c r="CX24" s="77"/>
      <c r="CY24" s="77"/>
      <c r="CZ24" s="281"/>
      <c r="DA24" s="281"/>
      <c r="DB24" s="77"/>
      <c r="DC24" s="256"/>
      <c r="DE24" s="163"/>
      <c r="DF24" s="163"/>
      <c r="DG24" s="163"/>
      <c r="DH24" s="163"/>
      <c r="DI24" s="163"/>
      <c r="DJ24" s="196"/>
      <c r="DL24" s="163"/>
      <c r="DM24" s="163"/>
      <c r="DN24" s="163"/>
      <c r="DO24" s="163"/>
      <c r="DP24" s="163"/>
      <c r="DQ24" s="196"/>
      <c r="DS24" s="163"/>
      <c r="DT24" s="163"/>
      <c r="DU24" s="163"/>
      <c r="DV24" s="163"/>
      <c r="DW24" s="163"/>
      <c r="DX24" s="196"/>
      <c r="DZ24" s="163"/>
      <c r="EA24" s="163"/>
      <c r="EB24" s="163"/>
      <c r="EC24" s="163"/>
      <c r="ED24" s="163"/>
      <c r="EE24" s="196"/>
      <c r="EF24" s="52"/>
      <c r="EG24" s="77"/>
      <c r="EH24" s="77"/>
      <c r="EI24" s="281"/>
      <c r="EJ24" s="281"/>
      <c r="EK24" s="77"/>
      <c r="EL24" s="256"/>
    </row>
    <row r="25" spans="2:142">
      <c r="B25" s="17"/>
      <c r="D25" s="269"/>
      <c r="E25" s="269"/>
      <c r="F25" s="269"/>
      <c r="G25" s="269"/>
      <c r="H25" s="269"/>
      <c r="I25" s="269"/>
      <c r="K25" s="269"/>
      <c r="L25" s="269"/>
      <c r="M25" s="269"/>
      <c r="N25" s="269"/>
      <c r="O25" s="269"/>
      <c r="P25" s="269"/>
      <c r="R25" s="269"/>
      <c r="S25" s="269"/>
      <c r="T25" s="269"/>
      <c r="U25" s="269"/>
      <c r="V25" s="269"/>
      <c r="W25" s="269"/>
      <c r="Y25" s="269"/>
      <c r="Z25" s="269"/>
      <c r="AA25" s="269"/>
      <c r="AB25" s="269"/>
      <c r="AC25" s="269"/>
      <c r="AD25" s="269"/>
      <c r="AE25" s="52"/>
      <c r="AF25" s="269"/>
      <c r="AG25" s="269"/>
      <c r="AH25" s="269"/>
      <c r="AI25" s="269"/>
      <c r="AJ25" s="269"/>
      <c r="AK25" s="269"/>
      <c r="AM25" s="269"/>
      <c r="AN25" s="269"/>
      <c r="AO25" s="269"/>
      <c r="AP25" s="269"/>
      <c r="AQ25" s="269"/>
      <c r="AR25" s="269"/>
      <c r="AT25" s="269"/>
      <c r="AU25" s="269"/>
      <c r="AV25" s="269"/>
      <c r="AW25" s="269"/>
      <c r="AX25" s="269"/>
      <c r="AY25" s="269"/>
      <c r="BA25" s="269"/>
      <c r="BB25" s="269"/>
      <c r="BC25" s="269"/>
      <c r="BD25" s="269"/>
      <c r="BE25" s="269"/>
      <c r="BF25" s="269"/>
      <c r="BH25" s="269"/>
      <c r="BI25" s="269"/>
      <c r="BJ25" s="269"/>
      <c r="BK25" s="269"/>
      <c r="BL25" s="269"/>
      <c r="BM25" s="269"/>
      <c r="BN25" s="52"/>
      <c r="BO25" s="269"/>
      <c r="BP25" s="269"/>
      <c r="BQ25" s="269"/>
      <c r="BR25" s="269"/>
      <c r="BS25" s="269"/>
      <c r="BT25" s="269"/>
      <c r="BV25" s="269"/>
      <c r="BW25" s="269"/>
      <c r="BX25" s="269"/>
      <c r="BY25" s="269"/>
      <c r="BZ25" s="269"/>
      <c r="CA25" s="269"/>
      <c r="CC25" s="269"/>
      <c r="CD25" s="269"/>
      <c r="CE25" s="269"/>
      <c r="CF25" s="269"/>
      <c r="CG25" s="269"/>
      <c r="CH25" s="305"/>
      <c r="CJ25" s="269"/>
      <c r="CK25" s="269"/>
      <c r="CL25" s="269"/>
      <c r="CM25" s="269"/>
      <c r="CN25" s="269"/>
      <c r="CO25" s="305"/>
      <c r="CQ25" s="269"/>
      <c r="CR25" s="269"/>
      <c r="CS25" s="269"/>
      <c r="CT25" s="269"/>
      <c r="CU25" s="269"/>
      <c r="CV25" s="305"/>
      <c r="CW25" s="52"/>
      <c r="CX25" s="269"/>
      <c r="CY25" s="269"/>
      <c r="CZ25" s="269"/>
      <c r="DA25" s="269"/>
      <c r="DB25" s="269"/>
      <c r="DC25" s="269"/>
      <c r="DE25" s="269"/>
      <c r="DF25" s="269"/>
      <c r="DG25" s="269"/>
      <c r="DH25" s="269"/>
      <c r="DI25" s="269"/>
      <c r="DJ25" s="269"/>
      <c r="DL25" s="269"/>
      <c r="DM25" s="269"/>
      <c r="DN25" s="269"/>
      <c r="DO25" s="269"/>
      <c r="DP25" s="269"/>
      <c r="DQ25" s="305"/>
      <c r="DS25" s="269"/>
      <c r="DT25" s="269"/>
      <c r="DU25" s="269"/>
      <c r="DV25" s="269"/>
      <c r="DW25" s="269"/>
      <c r="DX25" s="305"/>
      <c r="DZ25" s="269"/>
      <c r="EA25" s="269"/>
      <c r="EB25" s="269"/>
      <c r="EC25" s="269"/>
      <c r="ED25" s="269"/>
      <c r="EE25" s="305"/>
      <c r="EF25" s="52"/>
      <c r="EG25" s="269"/>
      <c r="EH25" s="269"/>
      <c r="EI25" s="269"/>
      <c r="EJ25" s="269"/>
      <c r="EK25" s="269"/>
      <c r="EL25" s="269"/>
    </row>
    <row r="27" spans="2:142">
      <c r="B27" s="7" t="s">
        <v>308</v>
      </c>
    </row>
    <row r="29" spans="2:142">
      <c r="B29" s="304" t="s">
        <v>234</v>
      </c>
    </row>
    <row r="30" spans="2:142">
      <c r="B30" s="289"/>
    </row>
    <row r="31" spans="2:142">
      <c r="B31" s="304" t="s">
        <v>233</v>
      </c>
    </row>
  </sheetData>
  <mergeCells count="21">
    <mergeCell ref="B11:B12"/>
    <mergeCell ref="AM11:AR11"/>
    <mergeCell ref="D11:I11"/>
    <mergeCell ref="K11:P11"/>
    <mergeCell ref="R11:W11"/>
    <mergeCell ref="Y11:AD11"/>
    <mergeCell ref="AF11:AK11"/>
    <mergeCell ref="CC11:CH11"/>
    <mergeCell ref="CJ11:CO11"/>
    <mergeCell ref="CQ11:CV11"/>
    <mergeCell ref="CX11:DC11"/>
    <mergeCell ref="AT11:AY11"/>
    <mergeCell ref="BA11:BF11"/>
    <mergeCell ref="BH11:BM11"/>
    <mergeCell ref="BO11:BT11"/>
    <mergeCell ref="BV11:CA11"/>
    <mergeCell ref="DE11:DJ11"/>
    <mergeCell ref="DL11:DQ11"/>
    <mergeCell ref="DS11:DX11"/>
    <mergeCell ref="DZ11:EE11"/>
    <mergeCell ref="EG11:EL11"/>
  </mergeCells>
  <hyperlinks>
    <hyperlink ref="EL3" location="Contents!A1" display="Back" xr:uid="{1C0AB9B8-F23D-4904-A1DA-B04BE3B8BC12}"/>
  </hyperlinks>
  <printOptions horizontalCentered="1" verticalCentered="1"/>
  <pageMargins left="0.25" right="0.25" top="0.75" bottom="0.75" header="0.3" footer="0.3"/>
  <pageSetup paperSize="9" scale="1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5:Z28"/>
  <sheetViews>
    <sheetView showGridLines="0" view="pageBreakPreview" zoomScale="80" zoomScaleNormal="80" zoomScaleSheetLayoutView="80" workbookViewId="0">
      <pane xSplit="2" ySplit="10" topLeftCell="J11" activePane="bottomRight" state="frozen"/>
      <selection activeCell="B9" sqref="B9:C9"/>
      <selection pane="topRight" activeCell="B9" sqref="B9:C9"/>
      <selection pane="bottomLeft" activeCell="B9" sqref="B9:C9"/>
      <selection pane="bottomRight" activeCell="B5" sqref="B5"/>
    </sheetView>
  </sheetViews>
  <sheetFormatPr defaultColWidth="14.453125" defaultRowHeight="13.5"/>
  <cols>
    <col min="1" max="1" width="1" style="37" customWidth="1"/>
    <col min="2" max="2" width="15.54296875" style="37" customWidth="1"/>
    <col min="3" max="3" width="0.453125" style="37" customWidth="1"/>
    <col min="4" max="8" width="13.81640625" style="37" customWidth="1"/>
    <col min="9" max="9" width="0.453125" style="37" customWidth="1"/>
    <col min="10" max="14" width="13.81640625" style="37" customWidth="1"/>
    <col min="15" max="15" width="0.453125" style="37" customWidth="1"/>
    <col min="16" max="20" width="13.81640625" style="37" customWidth="1"/>
    <col min="21" max="21" width="0.453125" style="37" customWidth="1"/>
    <col min="22" max="26" width="13.81640625" style="37" customWidth="1"/>
    <col min="27" max="16384" width="14.453125" style="37"/>
  </cols>
  <sheetData>
    <row r="5" spans="1:26">
      <c r="H5" s="141"/>
      <c r="J5" s="141"/>
      <c r="K5" s="141"/>
      <c r="L5" s="141"/>
      <c r="M5" s="141"/>
      <c r="P5" s="141"/>
      <c r="Q5" s="141"/>
      <c r="R5" s="141"/>
      <c r="S5" s="141"/>
      <c r="V5" s="141"/>
      <c r="W5" s="141"/>
      <c r="X5" s="141"/>
      <c r="Y5" s="141"/>
      <c r="Z5" s="98" t="s">
        <v>70</v>
      </c>
    </row>
    <row r="7" spans="1:26" s="38" customFormat="1">
      <c r="B7" s="39"/>
    </row>
    <row r="8" spans="1:26">
      <c r="B8" s="22" t="s">
        <v>55</v>
      </c>
      <c r="C8" s="22"/>
      <c r="D8" s="22"/>
      <c r="E8" s="22"/>
      <c r="F8" s="22"/>
      <c r="G8" s="22"/>
      <c r="H8" s="22"/>
      <c r="I8" s="22"/>
      <c r="J8" s="22"/>
      <c r="K8" s="22"/>
      <c r="L8" s="22"/>
      <c r="M8" s="22"/>
      <c r="N8" s="22"/>
      <c r="O8" s="22"/>
      <c r="P8" s="22"/>
      <c r="Q8" s="22"/>
      <c r="R8" s="22"/>
      <c r="S8" s="22"/>
      <c r="T8" s="22"/>
      <c r="U8" s="22"/>
      <c r="V8" s="22"/>
      <c r="W8" s="22"/>
      <c r="X8" s="22"/>
      <c r="Y8" s="22"/>
      <c r="Z8" s="22"/>
    </row>
    <row r="10" spans="1:26" s="41" customFormat="1" ht="51.75" customHeight="1">
      <c r="A10" s="40"/>
      <c r="B10" s="95"/>
      <c r="D10" s="92" t="s">
        <v>173</v>
      </c>
      <c r="E10" s="92" t="s">
        <v>174</v>
      </c>
      <c r="F10" s="92" t="s">
        <v>175</v>
      </c>
      <c r="G10" s="92" t="s">
        <v>176</v>
      </c>
      <c r="H10" s="91" t="s">
        <v>177</v>
      </c>
      <c r="I10" s="7"/>
      <c r="J10" s="92" t="s">
        <v>194</v>
      </c>
      <c r="K10" s="92" t="s">
        <v>198</v>
      </c>
      <c r="L10" s="92" t="s">
        <v>205</v>
      </c>
      <c r="M10" s="92" t="s">
        <v>212</v>
      </c>
      <c r="N10" s="92" t="s">
        <v>197</v>
      </c>
      <c r="O10" s="7"/>
      <c r="P10" s="92" t="s">
        <v>216</v>
      </c>
      <c r="Q10" s="92" t="s">
        <v>217</v>
      </c>
      <c r="R10" s="92" t="s">
        <v>218</v>
      </c>
      <c r="S10" s="92" t="s">
        <v>219</v>
      </c>
      <c r="T10" s="92" t="s">
        <v>220</v>
      </c>
      <c r="U10" s="7"/>
      <c r="V10" s="92" t="s">
        <v>253</v>
      </c>
      <c r="W10" s="92" t="s">
        <v>254</v>
      </c>
      <c r="X10" s="92" t="s">
        <v>255</v>
      </c>
      <c r="Y10" s="92" t="s">
        <v>256</v>
      </c>
      <c r="Z10" s="92" t="s">
        <v>257</v>
      </c>
    </row>
    <row r="11" spans="1:26">
      <c r="A11" s="2"/>
      <c r="B11" s="12"/>
      <c r="D11" s="25"/>
      <c r="E11" s="25"/>
      <c r="F11" s="25"/>
      <c r="G11" s="25"/>
      <c r="H11" s="25"/>
      <c r="J11" s="25"/>
      <c r="K11" s="25"/>
      <c r="L11" s="25"/>
      <c r="M11" s="25"/>
      <c r="N11" s="25"/>
      <c r="P11" s="25"/>
      <c r="Q11" s="25"/>
      <c r="R11" s="25"/>
      <c r="S11" s="25"/>
      <c r="T11" s="25"/>
      <c r="V11" s="25"/>
      <c r="W11" s="25"/>
      <c r="X11" s="25"/>
      <c r="Y11" s="25"/>
      <c r="Z11" s="25"/>
    </row>
    <row r="12" spans="1:26">
      <c r="A12" s="2"/>
      <c r="B12" s="15" t="s">
        <v>80</v>
      </c>
      <c r="C12" s="3"/>
      <c r="D12" s="138">
        <v>73.768235663082436</v>
      </c>
      <c r="E12" s="138">
        <v>74.105083333333326</v>
      </c>
      <c r="F12" s="194">
        <v>74.927333333333323</v>
      </c>
      <c r="G12" s="138">
        <v>75.16784754223518</v>
      </c>
      <c r="H12" s="138">
        <v>74.492124967996062</v>
      </c>
      <c r="I12" s="139"/>
      <c r="J12" s="138">
        <v>77.132185483877777</v>
      </c>
      <c r="K12" s="138">
        <v>79.770705197132614</v>
      </c>
      <c r="L12" s="138">
        <v>82.179426523297494</v>
      </c>
      <c r="M12" s="138">
        <v>82.218104838709678</v>
      </c>
      <c r="N12" s="138">
        <v>80.325105510754383</v>
      </c>
      <c r="O12" s="139"/>
      <c r="P12" s="138">
        <v>82.171862903225801</v>
      </c>
      <c r="Q12" s="138">
        <v>82.620413978494625</v>
      </c>
      <c r="R12" s="138">
        <v>83.230986559139794</v>
      </c>
      <c r="S12" s="138">
        <v>83.042016592510208</v>
      </c>
      <c r="T12" s="138">
        <v>82.766320008342589</v>
      </c>
      <c r="U12" s="139"/>
      <c r="V12" s="138">
        <v>83.404512992831542</v>
      </c>
      <c r="W12" s="138">
        <v>83.744222670250892</v>
      </c>
      <c r="X12" s="138">
        <v>84.419470430107523</v>
      </c>
      <c r="Y12" s="138">
        <v>86.563418298771168</v>
      </c>
      <c r="Z12" s="138">
        <v>84.532906097990278</v>
      </c>
    </row>
    <row r="13" spans="1:26">
      <c r="A13" s="2"/>
      <c r="B13" s="27"/>
      <c r="D13" s="138"/>
      <c r="E13" s="138"/>
      <c r="F13" s="194"/>
      <c r="G13" s="138"/>
      <c r="H13" s="138"/>
      <c r="I13" s="139"/>
      <c r="J13" s="138"/>
      <c r="K13" s="138"/>
      <c r="L13" s="138"/>
      <c r="M13" s="138"/>
      <c r="N13" s="138"/>
      <c r="O13" s="139"/>
      <c r="P13" s="138"/>
      <c r="Q13" s="138"/>
      <c r="R13" s="138"/>
      <c r="S13" s="138"/>
      <c r="T13" s="138"/>
      <c r="U13" s="139"/>
      <c r="V13" s="138"/>
      <c r="W13" s="138"/>
      <c r="X13" s="138"/>
      <c r="Y13" s="138"/>
      <c r="Z13" s="138"/>
    </row>
    <row r="14" spans="1:26" s="46" customFormat="1">
      <c r="A14" s="2"/>
      <c r="B14" s="45" t="s">
        <v>81</v>
      </c>
      <c r="D14" s="138">
        <v>1.397574354838395</v>
      </c>
      <c r="E14" s="138">
        <v>1.3783883691760286</v>
      </c>
      <c r="F14" s="194">
        <v>1.3485489068091863</v>
      </c>
      <c r="G14" s="138">
        <v>1.343867725635844</v>
      </c>
      <c r="H14" s="138">
        <v>1.3670948391148636</v>
      </c>
      <c r="I14" s="139"/>
      <c r="J14" s="138">
        <v>1.2592887096666667</v>
      </c>
      <c r="K14" s="138">
        <v>1.1755798028679303</v>
      </c>
      <c r="L14" s="138">
        <v>1.172558458781362</v>
      </c>
      <c r="M14" s="138">
        <v>1.2148175115213602</v>
      </c>
      <c r="N14" s="138">
        <v>1.20556112070933</v>
      </c>
      <c r="O14" s="139"/>
      <c r="P14" s="138">
        <v>1.2513448387096773</v>
      </c>
      <c r="Q14" s="138">
        <v>1.2660243906810036</v>
      </c>
      <c r="R14" s="138">
        <v>1.2408528673816202</v>
      </c>
      <c r="S14" s="138">
        <v>1.2681746570263257</v>
      </c>
      <c r="T14" s="138">
        <v>1.2565991884496566</v>
      </c>
      <c r="U14" s="139"/>
      <c r="V14" s="138">
        <v>1.2612180645161291</v>
      </c>
      <c r="W14" s="138">
        <v>1.3013681899641576</v>
      </c>
      <c r="X14" s="138">
        <v>1.2812633333333323</v>
      </c>
      <c r="Y14" s="138">
        <v>1.2585324500768067</v>
      </c>
      <c r="Z14" s="138">
        <v>1.2755955094726066</v>
      </c>
    </row>
    <row r="15" spans="1:26" s="46" customFormat="1">
      <c r="A15" s="2"/>
      <c r="B15" s="45"/>
      <c r="D15" s="138"/>
      <c r="E15" s="138"/>
      <c r="F15" s="194"/>
      <c r="G15" s="138"/>
      <c r="H15" s="138"/>
      <c r="I15" s="139"/>
      <c r="J15" s="138"/>
      <c r="K15" s="138"/>
      <c r="L15" s="138"/>
      <c r="M15" s="138"/>
      <c r="N15" s="138"/>
      <c r="O15" s="139"/>
      <c r="P15" s="138"/>
      <c r="Q15" s="138"/>
      <c r="R15" s="138"/>
      <c r="S15" s="138"/>
      <c r="T15" s="138"/>
      <c r="U15" s="139"/>
      <c r="V15" s="138"/>
      <c r="W15" s="138"/>
      <c r="X15" s="138"/>
      <c r="Y15" s="138"/>
      <c r="Z15" s="138"/>
    </row>
    <row r="16" spans="1:26" s="46" customFormat="1">
      <c r="A16" s="2"/>
      <c r="B16" s="45" t="s">
        <v>82</v>
      </c>
      <c r="D16" s="138">
        <v>1.2049850537627831</v>
      </c>
      <c r="E16" s="138">
        <v>1.1788139605733969</v>
      </c>
      <c r="F16" s="194">
        <v>1.1440330824367615</v>
      </c>
      <c r="G16" s="138">
        <v>1.1238619491930626</v>
      </c>
      <c r="H16" s="138">
        <v>1.1629235114915011</v>
      </c>
      <c r="I16" s="139"/>
      <c r="J16" s="138">
        <v>1.0670063440888888</v>
      </c>
      <c r="K16" s="138">
        <v>1.0079527956988727</v>
      </c>
      <c r="L16" s="138">
        <v>1.0205620071684587</v>
      </c>
      <c r="M16" s="138">
        <v>1.0735168394775332</v>
      </c>
      <c r="N16" s="138">
        <v>1.0422594966084384</v>
      </c>
      <c r="O16" s="139"/>
      <c r="P16" s="138">
        <v>1.088987670250896</v>
      </c>
      <c r="Q16" s="138">
        <v>1.0888697132616487</v>
      </c>
      <c r="R16" s="138">
        <v>1.0758606272401321</v>
      </c>
      <c r="S16" s="138">
        <v>1.0860136818687431</v>
      </c>
      <c r="T16" s="138">
        <v>1.0849329231553551</v>
      </c>
      <c r="U16" s="139"/>
      <c r="V16" s="138">
        <v>1.0763563620071683</v>
      </c>
      <c r="W16" s="138">
        <v>1.0997749999999999</v>
      </c>
      <c r="X16" s="138">
        <v>1.0666344982078839</v>
      </c>
      <c r="Y16" s="138">
        <v>1.0518504032258071</v>
      </c>
      <c r="Z16" s="138">
        <v>1.0736540658602147</v>
      </c>
    </row>
    <row r="17" spans="1:26" s="46" customFormat="1">
      <c r="A17" s="2"/>
      <c r="B17" s="45"/>
      <c r="D17" s="138"/>
      <c r="E17" s="138"/>
      <c r="F17" s="194"/>
      <c r="G17" s="138"/>
      <c r="H17" s="138"/>
      <c r="I17" s="139"/>
      <c r="J17" s="138"/>
      <c r="K17" s="138"/>
      <c r="L17" s="138"/>
      <c r="M17" s="138"/>
      <c r="N17" s="138"/>
      <c r="O17" s="139"/>
      <c r="P17" s="138"/>
      <c r="Q17" s="138"/>
      <c r="R17" s="138"/>
      <c r="S17" s="138"/>
      <c r="T17" s="138"/>
      <c r="U17" s="139"/>
      <c r="V17" s="138"/>
      <c r="W17" s="138"/>
      <c r="X17" s="138"/>
      <c r="Y17" s="138"/>
      <c r="Z17" s="138"/>
    </row>
    <row r="18" spans="1:26" s="46" customFormat="1">
      <c r="A18" s="2"/>
      <c r="B18" s="45" t="s">
        <v>83</v>
      </c>
      <c r="D18" s="138">
        <v>0.81366128264654025</v>
      </c>
      <c r="E18" s="138">
        <v>0.7940308284644767</v>
      </c>
      <c r="F18" s="194">
        <v>0.7938271712304088</v>
      </c>
      <c r="G18" s="138">
        <v>0.78923326167128482</v>
      </c>
      <c r="H18" s="138">
        <v>0.79768813600317756</v>
      </c>
      <c r="I18" s="139"/>
      <c r="J18" s="138">
        <v>0.78316468551944463</v>
      </c>
      <c r="K18" s="138">
        <v>0.76665673722223471</v>
      </c>
      <c r="L18" s="138">
        <v>0.73704856085034776</v>
      </c>
      <c r="M18" s="138">
        <v>0.73971602019551774</v>
      </c>
      <c r="N18" s="138">
        <v>0.75664650094688624</v>
      </c>
      <c r="O18" s="139"/>
      <c r="P18" s="138">
        <v>0.74467320107890822</v>
      </c>
      <c r="Q18" s="138">
        <v>0.74580657561233998</v>
      </c>
      <c r="R18" s="138">
        <v>0.7347240148757086</v>
      </c>
      <c r="S18" s="138">
        <v>0.74151758821219438</v>
      </c>
      <c r="T18" s="138">
        <v>0.74168034494478763</v>
      </c>
      <c r="U18" s="139"/>
      <c r="V18" s="138">
        <v>0.73059070876820442</v>
      </c>
      <c r="W18" s="138">
        <v>0.73326272882563137</v>
      </c>
      <c r="X18" s="138">
        <v>0.71553769215644358</v>
      </c>
      <c r="Y18" s="138">
        <v>0.69735363953486662</v>
      </c>
      <c r="Z18" s="138">
        <v>0.71918619232128655</v>
      </c>
    </row>
    <row r="19" spans="1:26" s="46" customFormat="1">
      <c r="A19" s="2"/>
      <c r="B19" s="45"/>
      <c r="D19" s="138"/>
      <c r="E19" s="138"/>
      <c r="F19" s="194"/>
      <c r="G19" s="138"/>
      <c r="H19" s="138"/>
      <c r="I19" s="139"/>
      <c r="J19" s="138"/>
      <c r="K19" s="138"/>
      <c r="L19" s="138"/>
      <c r="M19" s="138"/>
      <c r="N19" s="138"/>
      <c r="O19" s="139"/>
      <c r="P19" s="138"/>
      <c r="Q19" s="138"/>
      <c r="R19" s="138"/>
      <c r="S19" s="138"/>
      <c r="T19" s="138"/>
      <c r="U19" s="139"/>
      <c r="V19" s="138"/>
      <c r="W19" s="138"/>
      <c r="X19" s="138"/>
      <c r="Y19" s="138"/>
      <c r="Z19" s="138"/>
    </row>
    <row r="20" spans="1:26" s="46" customFormat="1">
      <c r="A20" s="2"/>
      <c r="B20" s="45" t="s">
        <v>84</v>
      </c>
      <c r="D20" s="138">
        <v>5.0647660704292103E-3</v>
      </c>
      <c r="E20" s="138">
        <v>5.0105343162500926E-3</v>
      </c>
      <c r="F20" s="194">
        <v>4.9559153293495658E-3</v>
      </c>
      <c r="G20" s="138">
        <v>4.6057849456088767E-3</v>
      </c>
      <c r="H20" s="138">
        <v>4.9092501654094366E-3</v>
      </c>
      <c r="I20" s="139"/>
      <c r="J20" s="138">
        <v>2.8926882866051541E-3</v>
      </c>
      <c r="K20" s="138">
        <v>2.7662754485774342E-3</v>
      </c>
      <c r="L20" s="138">
        <v>2.7312151990021676E-3</v>
      </c>
      <c r="M20" s="138">
        <v>2.8419080290668954E-3</v>
      </c>
      <c r="N20" s="138">
        <v>2.8080217408129131E-3</v>
      </c>
      <c r="O20" s="139"/>
      <c r="P20" s="138">
        <v>3.2126295192887715E-3</v>
      </c>
      <c r="Q20" s="138">
        <v>3.1138923581364723E-3</v>
      </c>
      <c r="R20" s="138">
        <v>3.062549340491411E-3</v>
      </c>
      <c r="S20" s="138">
        <v>3.1976373925138375E-3</v>
      </c>
      <c r="T20" s="138">
        <v>3.1466771526076232E-3</v>
      </c>
      <c r="U20" s="139"/>
      <c r="V20" s="138">
        <v>3.32570637104096E-3</v>
      </c>
      <c r="W20" s="138">
        <v>3.3143449525655836E-3</v>
      </c>
      <c r="X20" s="138">
        <v>3.4185663541020472E-3</v>
      </c>
      <c r="Y20" s="138">
        <v>3.3756510518759466E-3</v>
      </c>
      <c r="Z20" s="138">
        <v>3.3585671823961345E-3</v>
      </c>
    </row>
    <row r="21" spans="1:26" s="46" customFormat="1">
      <c r="A21" s="2"/>
      <c r="B21" s="137"/>
      <c r="D21" s="140"/>
      <c r="E21" s="140"/>
      <c r="F21" s="195"/>
      <c r="G21" s="140"/>
      <c r="H21" s="140"/>
      <c r="I21" s="139"/>
      <c r="J21" s="140"/>
      <c r="K21" s="140"/>
      <c r="L21" s="140"/>
      <c r="M21" s="140"/>
      <c r="N21" s="140"/>
      <c r="O21" s="139"/>
      <c r="P21" s="140"/>
      <c r="Q21" s="140"/>
      <c r="R21" s="140"/>
      <c r="S21" s="140"/>
      <c r="T21" s="140"/>
      <c r="U21" s="139"/>
      <c r="V21" s="140"/>
      <c r="W21" s="140"/>
      <c r="X21" s="140"/>
      <c r="Y21" s="140"/>
      <c r="Z21" s="140"/>
    </row>
    <row r="22" spans="1:26" s="46" customFormat="1">
      <c r="A22" s="2"/>
      <c r="B22" s="137" t="s">
        <v>139</v>
      </c>
      <c r="D22" s="138">
        <v>14.14774589605735</v>
      </c>
      <c r="E22" s="138">
        <v>14.634485089605734</v>
      </c>
      <c r="F22" s="194">
        <v>15.387522795698922</v>
      </c>
      <c r="G22" s="138">
        <v>15.220011731935791</v>
      </c>
      <c r="H22" s="138">
        <v>14.847441378324447</v>
      </c>
      <c r="I22" s="139"/>
      <c r="J22" s="138">
        <v>15.550208870977778</v>
      </c>
      <c r="K22" s="138">
        <v>17.026438082437277</v>
      </c>
      <c r="L22" s="138">
        <v>17.627487275985661</v>
      </c>
      <c r="M22" s="138">
        <v>17.729189381720431</v>
      </c>
      <c r="N22" s="138">
        <v>16.983330902780285</v>
      </c>
      <c r="O22" s="139"/>
      <c r="P22" s="138">
        <v>18.626012222222226</v>
      </c>
      <c r="Q22" s="138">
        <v>18.648652670250897</v>
      </c>
      <c r="R22" s="138">
        <v>18.747325681003584</v>
      </c>
      <c r="S22" s="138">
        <v>18.9038447163515</v>
      </c>
      <c r="T22" s="138">
        <v>18.731458822457054</v>
      </c>
      <c r="U22" s="139"/>
      <c r="V22" s="138">
        <v>18.593832956989246</v>
      </c>
      <c r="W22" s="138">
        <v>17.978141559139786</v>
      </c>
      <c r="X22" s="138">
        <v>17.895957275985669</v>
      </c>
      <c r="Y22" s="138">
        <v>18.483572254224267</v>
      </c>
      <c r="Z22" s="138">
        <v>18.237876011584742</v>
      </c>
    </row>
    <row r="23" spans="1:26" s="46" customFormat="1">
      <c r="A23" s="2"/>
      <c r="B23" s="137"/>
      <c r="D23" s="138"/>
      <c r="E23" s="140"/>
      <c r="F23" s="195"/>
      <c r="G23" s="138"/>
      <c r="H23" s="140"/>
      <c r="I23" s="139"/>
      <c r="J23" s="138"/>
      <c r="K23" s="138"/>
      <c r="L23" s="138"/>
      <c r="M23" s="138"/>
      <c r="N23" s="138"/>
      <c r="O23" s="139"/>
      <c r="P23" s="138"/>
      <c r="Q23" s="138"/>
      <c r="R23" s="138"/>
      <c r="S23" s="138"/>
      <c r="T23" s="138"/>
      <c r="U23" s="139"/>
      <c r="V23" s="138"/>
      <c r="W23" s="138"/>
      <c r="X23" s="138"/>
      <c r="Y23" s="138"/>
      <c r="Z23" s="138"/>
    </row>
    <row r="24" spans="1:26" s="46" customFormat="1">
      <c r="A24" s="2"/>
      <c r="B24" s="137" t="s">
        <v>158</v>
      </c>
      <c r="D24" s="138">
        <v>48.192538351254484</v>
      </c>
      <c r="E24" s="140">
        <v>50.130813620071685</v>
      </c>
      <c r="F24" s="195">
        <v>50.412937455197131</v>
      </c>
      <c r="G24" s="138">
        <v>51.554786866371273</v>
      </c>
      <c r="H24" s="138">
        <v>50.07276907322364</v>
      </c>
      <c r="I24" s="139"/>
      <c r="J24" s="138">
        <v>52.688219534044443</v>
      </c>
      <c r="K24" s="138">
        <v>56.461149641577059</v>
      </c>
      <c r="L24" s="138">
        <v>57.298104838709683</v>
      </c>
      <c r="M24" s="138">
        <v>54.82374020737327</v>
      </c>
      <c r="N24" s="138">
        <v>55.31780355542611</v>
      </c>
      <c r="O24" s="139"/>
      <c r="P24" s="138">
        <v>55.615581720430107</v>
      </c>
      <c r="Q24" s="138">
        <v>55.96825322580645</v>
      </c>
      <c r="R24" s="138">
        <v>56.031337275985663</v>
      </c>
      <c r="S24" s="138">
        <v>55.965764738598445</v>
      </c>
      <c r="T24" s="138">
        <v>55.895234240205163</v>
      </c>
      <c r="U24" s="139"/>
      <c r="V24" s="138">
        <v>57.82722652329749</v>
      </c>
      <c r="W24" s="138">
        <v>57.203028673835121</v>
      </c>
      <c r="X24" s="138">
        <v>58.204438888888895</v>
      </c>
      <c r="Y24" s="138">
        <v>57.957684715821813</v>
      </c>
      <c r="Z24" s="138">
        <v>57.79809470046083</v>
      </c>
    </row>
    <row r="25" spans="1:26" s="46" customFormat="1">
      <c r="A25" s="2"/>
      <c r="B25" s="137"/>
      <c r="D25" s="138"/>
      <c r="E25" s="140"/>
      <c r="F25" s="195"/>
      <c r="G25" s="138"/>
      <c r="H25" s="140"/>
      <c r="I25" s="139"/>
      <c r="J25" s="138"/>
      <c r="K25" s="138"/>
      <c r="L25" s="138"/>
      <c r="M25" s="138"/>
      <c r="N25" s="138"/>
      <c r="O25" s="139"/>
      <c r="P25" s="138"/>
      <c r="Q25" s="138"/>
      <c r="R25" s="138"/>
      <c r="S25" s="138"/>
      <c r="T25" s="138"/>
      <c r="U25" s="139"/>
      <c r="V25" s="138"/>
      <c r="W25" s="138"/>
      <c r="X25" s="138"/>
      <c r="Y25" s="138"/>
      <c r="Z25" s="138"/>
    </row>
    <row r="26" spans="1:26" s="46" customFormat="1">
      <c r="A26" s="2"/>
      <c r="B26" s="137" t="s">
        <v>140</v>
      </c>
      <c r="D26" s="138">
        <v>0.77008792114665481</v>
      </c>
      <c r="E26" s="138">
        <v>0.73495003584213914</v>
      </c>
      <c r="F26" s="194">
        <v>0.72846216845893075</v>
      </c>
      <c r="G26" s="138">
        <v>0.72440383985181789</v>
      </c>
      <c r="H26" s="138">
        <v>0.73947599132488573</v>
      </c>
      <c r="I26" s="139"/>
      <c r="J26" s="138">
        <v>0.71526747312222216</v>
      </c>
      <c r="K26" s="138">
        <v>0.68403569892472793</v>
      </c>
      <c r="L26" s="138">
        <v>0.65719663082437274</v>
      </c>
      <c r="M26" s="138">
        <v>0.68502019969255157</v>
      </c>
      <c r="N26" s="138">
        <v>0.6853800006409686</v>
      </c>
      <c r="O26" s="139"/>
      <c r="P26" s="138">
        <v>0.66888415770609322</v>
      </c>
      <c r="Q26" s="138">
        <v>0.65503261648745525</v>
      </c>
      <c r="R26" s="138">
        <v>0.65108374552011383</v>
      </c>
      <c r="S26" s="138">
        <v>0.65801071560993696</v>
      </c>
      <c r="T26" s="138">
        <v>0.65825280883089976</v>
      </c>
      <c r="U26" s="139"/>
      <c r="V26" s="138">
        <v>0.65848499999999999</v>
      </c>
      <c r="W26" s="138">
        <v>0.670049569892473</v>
      </c>
      <c r="X26" s="138">
        <v>0.65311125448028651</v>
      </c>
      <c r="Y26" s="138">
        <v>0.62828160522273446</v>
      </c>
      <c r="Z26" s="138">
        <v>0.65248185739887354</v>
      </c>
    </row>
    <row r="27" spans="1:26">
      <c r="A27" s="2"/>
      <c r="B27" s="17"/>
      <c r="D27" s="17"/>
      <c r="E27" s="17"/>
      <c r="F27" s="17"/>
      <c r="G27" s="17"/>
      <c r="H27" s="17"/>
      <c r="J27" s="17"/>
      <c r="K27" s="17"/>
      <c r="L27" s="17"/>
      <c r="M27" s="17"/>
      <c r="N27" s="17"/>
      <c r="P27" s="17"/>
      <c r="Q27" s="17"/>
      <c r="R27" s="17"/>
      <c r="S27" s="17"/>
      <c r="T27" s="17"/>
      <c r="V27" s="17"/>
      <c r="W27" s="17"/>
      <c r="X27" s="17"/>
      <c r="Y27" s="17"/>
      <c r="Z27" s="17"/>
    </row>
    <row r="28" spans="1:26">
      <c r="A28" s="2"/>
      <c r="B28" s="44"/>
      <c r="E28" s="44"/>
    </row>
  </sheetData>
  <phoneticPr fontId="3" type="noConversion"/>
  <hyperlinks>
    <hyperlink ref="Z5" location="Contents!A1" display="Back" xr:uid="{2DBF9E14-78DC-480D-AC5C-255D9FAA2007}"/>
  </hyperlinks>
  <printOptions horizontalCentered="1" verticalCentered="1"/>
  <pageMargins left="0.25" right="0.25" top="0.75" bottom="0.75" header="0.3" footer="0.3"/>
  <pageSetup scale="4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0A7F6F234C2C48AAA504B716F5313D" ma:contentTypeVersion="8" ma:contentTypeDescription="Create a new document." ma:contentTypeScope="" ma:versionID="eae98fd268ea27ffc213a8d83e00fb85">
  <xsd:schema xmlns:xsd="http://www.w3.org/2001/XMLSchema" xmlns:xs="http://www.w3.org/2001/XMLSchema" xmlns:p="http://schemas.microsoft.com/office/2006/metadata/properties" xmlns:ns3="0266ddd2-d559-4965-bf60-2210cd25fea3" targetNamespace="http://schemas.microsoft.com/office/2006/metadata/properties" ma:root="true" ma:fieldsID="58b6d22f8ee15bcd00cf8d440e57eba9" ns3:_="">
    <xsd:import namespace="0266ddd2-d559-4965-bf60-2210cd25fea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EventHashCode" minOccurs="0"/>
                <xsd:element ref="ns3:MediaServiceGenerationTim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66ddd2-d559-4965-bf60-2210cd25f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D9AC6-D92A-4724-B3B9-D0F8CC779B82}">
  <ds:schemaRefs>
    <ds:schemaRef ds:uri="http://schemas.microsoft.com/office/2006/documentManagement/types"/>
    <ds:schemaRef ds:uri="http://purl.org/dc/dcmitype/"/>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0266ddd2-d559-4965-bf60-2210cd25fea3"/>
    <ds:schemaRef ds:uri="http://purl.org/dc/elements/1.1/"/>
  </ds:schemaRefs>
</ds:datastoreItem>
</file>

<file path=customXml/itemProps2.xml><?xml version="1.0" encoding="utf-8"?>
<ds:datastoreItem xmlns:ds="http://schemas.openxmlformats.org/officeDocument/2006/customXml" ds:itemID="{1DBE2E80-A661-4BA4-9BF3-2A7043CB2FD0}">
  <ds:schemaRefs>
    <ds:schemaRef ds:uri="http://schemas.microsoft.com/sharepoint/v3/contenttype/forms"/>
  </ds:schemaRefs>
</ds:datastoreItem>
</file>

<file path=customXml/itemProps3.xml><?xml version="1.0" encoding="utf-8"?>
<ds:datastoreItem xmlns:ds="http://schemas.openxmlformats.org/officeDocument/2006/customXml" ds:itemID="{B6ABE018-BEA0-4AA3-BDB9-E7B0E08D3D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66ddd2-d559-4965-bf60-2210cd25f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Contents</vt:lpstr>
      <vt:lpstr>#1</vt:lpstr>
      <vt:lpstr>#2</vt:lpstr>
      <vt:lpstr>#3</vt:lpstr>
      <vt:lpstr>#4</vt:lpstr>
      <vt:lpstr>#5</vt:lpstr>
      <vt:lpstr>#6</vt:lpstr>
      <vt:lpstr>#7</vt:lpstr>
      <vt:lpstr>#8</vt:lpstr>
      <vt:lpstr>#9</vt:lpstr>
      <vt:lpstr>'#1'!Print_Area</vt:lpstr>
      <vt:lpstr>'#2'!Print_Area</vt:lpstr>
      <vt:lpstr>'#3'!Print_Area</vt:lpstr>
      <vt:lpstr>'#4'!Print_Area</vt:lpstr>
      <vt:lpstr>'#5'!Print_Area</vt:lpstr>
      <vt:lpstr>'#6'!Print_Area</vt:lpstr>
      <vt:lpstr>'#8'!Print_Area</vt:lpstr>
      <vt:lpstr>'#9'!Print_Area</vt:lpstr>
      <vt:lpstr>'#7'!Print_Titles</vt:lpstr>
    </vt:vector>
  </TitlesOfParts>
  <Company>WNS GLOBAL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u11428</dc:creator>
  <cp:lastModifiedBy>David Mackey</cp:lastModifiedBy>
  <cp:lastPrinted>2021-07-11T10:34:22Z</cp:lastPrinted>
  <dcterms:created xsi:type="dcterms:W3CDTF">2008-04-12T04:03:49Z</dcterms:created>
  <dcterms:modified xsi:type="dcterms:W3CDTF">2025-04-23T14:02:34Z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0x010100FD0A7F6F234C2C48AAA504B716F5313D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