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320548\Desktop\FY21\Q3\"/>
    </mc:Choice>
  </mc:AlternateContent>
  <xr:revisionPtr revIDLastSave="0" documentId="13_ncr:1_{9CDD18A1-08AC-4DB4-A727-5B35BBF73C3A}" xr6:coauthVersionLast="44" xr6:coauthVersionMax="44" xr10:uidLastSave="{00000000-0000-0000-0000-000000000000}"/>
  <bookViews>
    <workbookView xWindow="-120" yWindow="-120" windowWidth="20730" windowHeight="11160" tabRatio="495" xr2:uid="{00000000-000D-0000-FFFF-FFFF00000000}"/>
  </bookViews>
  <sheets>
    <sheet name="Contents" sheetId="10" r:id="rId1"/>
    <sheet name="#1" sheetId="1" r:id="rId2"/>
    <sheet name="#2" sheetId="2" r:id="rId3"/>
    <sheet name="#3" sheetId="3" r:id="rId4"/>
    <sheet name="#4" sheetId="6" r:id="rId5"/>
    <sheet name="#5" sheetId="5" r:id="rId6"/>
    <sheet name="#6" sheetId="12" r:id="rId7"/>
    <sheet name="#7" sheetId="14" r:id="rId8"/>
    <sheet name="#8" sheetId="8" r:id="rId9"/>
    <sheet name="#9" sheetId="13" r:id="rId10"/>
  </sheets>
  <definedNames>
    <definedName name="_Order1" hidden="1">0</definedName>
    <definedName name="_Parse_In" localSheetId="7" hidden="1">#REF!</definedName>
    <definedName name="_Parse_Out" localSheetId="7" hidden="1">#REF!</definedName>
    <definedName name="b" hidden="1">{"assumptions",#N/A,FALSE,"Scenario 1";"valuation",#N/A,FALSE,"Scenario 1"}</definedName>
    <definedName name="d" hidden="1">{"assumptions",#N/A,FALSE,"Scenario 1";"valuation",#N/A,FALSE,"Scenario 1"}</definedName>
    <definedName name="f" hidden="1">{"page1",#N/A,FALSE,"A";"page2",#N/A,FALSE,"A"}</definedName>
    <definedName name="h" hidden="1">{"20 Years",#N/A,FALSE,"P&amp;Ls";"2001",#N/A,FALSE,"P&amp;Ls"}</definedName>
    <definedName name="i" hidden="1">{"20 Years",#N/A,FALSE,"P&amp;Ls";"2001",#N/A,FALSE,"P&amp;Ls"}</definedName>
    <definedName name="j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k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_xlnm.Print_Area" localSheetId="1">'#1'!$A$1:$AY$73</definedName>
    <definedName name="_xlnm.Print_Area" localSheetId="2">'#2'!$A$1:$AI$79</definedName>
    <definedName name="_xlnm.Print_Area" localSheetId="3">'#3'!$A$1:$AI$98</definedName>
    <definedName name="_xlnm.Print_Area" localSheetId="4">'#4'!$A$1:$BA$121</definedName>
    <definedName name="_xlnm.Print_Area" localSheetId="5">'#5'!$A$1:$AT$50</definedName>
    <definedName name="_xlnm.Print_Area" localSheetId="6">'#6'!$A$1:$AR$71</definedName>
    <definedName name="_xlnm.Print_Area" localSheetId="7">'#7'!$B$1:$AG$34</definedName>
    <definedName name="_xlnm.Print_Area" localSheetId="8">'#8'!$A$1:$AS$29</definedName>
    <definedName name="_xlnm.Print_Area" localSheetId="9">'#9'!$A$1:$AS$48</definedName>
    <definedName name="_xlnm.Print_Titles" localSheetId="7">'#7'!$B:$B</definedName>
    <definedName name="Test2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" hidden="1">{"Co1statements",#N/A,FALSE,"Cmpy1";"Co2statement",#N/A,FALSE,"Cmpy2";"co1pm",#N/A,FALSE,"Co1PM";"co2PM",#N/A,FALSE,"Co2PM";"value",#N/A,FALSE,"value";"opco",#N/A,FALSE,"NewSparkle";"adjusts",#N/A,FALSE,"Adjustments"}</definedName>
    <definedName name="wrn.c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ipo." hidden="1">{"assumptions",#N/A,FALSE,"Scenario 1";"valuation",#N/A,FALSE,"Scenario 1"}</definedName>
    <definedName name="wrn.IPO._.Valuation." hidden="1">{"assumptions",#N/A,FALSE,"Scenario 1";"valuation",#N/A,FALSE,"Scenario 1"}</definedName>
    <definedName name="wrn.one" hidden="1">{"page1",#N/A,FALSE,"A";"page2",#N/A,FALSE,"A"}</definedName>
    <definedName name="wrn.one." hidden="1">{"page1",#N/A,FALSE,"A";"page2",#N/A,FALSE,"A"}</definedName>
    <definedName name="wrn.pl" hidden="1">{"20 Years",#N/A,FALSE,"P&amp;Ls";"2001",#N/A,FALSE,"P&amp;Ls"}</definedName>
    <definedName name="wrn.PL." hidden="1">{"20 Years",#N/A,FALSE,"P&amp;Ls";"2001",#N/A,FALSE,"P&amp;Ls"}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ummary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ments" hidden="1">{"Co1statements",#N/A,FALSE,"Cmpy1";"Co2statement",#N/A,FALSE,"Cmpy2";"co1pm",#N/A,FALSE,"Co1PM";"co2PM",#N/A,FALSE,"Co2PM";"value",#N/A,FALSE,"value";"opco",#N/A,FALSE,"NewSparkle";"adjusts",#N/A,FALSE,"Adjustments"}</definedName>
    <definedName name="Yoges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ys.xls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U63" i="6" l="1"/>
  <c r="BS32" i="6"/>
  <c r="AI17" i="6"/>
  <c r="AK32" i="6"/>
  <c r="AS19" i="5"/>
  <c r="AS13" i="5"/>
  <c r="AS12" i="5"/>
  <c r="AS18" i="5"/>
  <c r="AP22" i="12"/>
  <c r="AP43" i="12" s="1"/>
  <c r="AR42" i="12"/>
  <c r="AR41" i="12"/>
  <c r="AR40" i="12"/>
  <c r="AR39" i="12"/>
  <c r="AR38" i="12"/>
  <c r="AR37" i="12"/>
  <c r="AR36" i="12"/>
  <c r="AR35" i="12"/>
  <c r="AR34" i="12"/>
  <c r="AR33" i="12"/>
  <c r="AR32" i="12"/>
  <c r="AR31" i="12"/>
  <c r="AR30" i="12"/>
  <c r="AR29" i="12"/>
  <c r="AR28" i="12"/>
  <c r="AR27" i="12"/>
  <c r="AR26" i="12"/>
  <c r="AR25" i="12"/>
  <c r="AR24" i="12"/>
  <c r="AR21" i="12"/>
  <c r="AR20" i="12"/>
  <c r="AR19" i="12"/>
  <c r="AR18" i="12"/>
  <c r="AR17" i="12"/>
  <c r="AR16" i="12"/>
  <c r="AR15" i="12"/>
  <c r="AR14" i="12"/>
  <c r="AR13" i="12"/>
  <c r="FF18" i="14"/>
  <c r="FF23" i="14" s="1"/>
  <c r="FF27" i="14" s="1"/>
  <c r="FE18" i="14"/>
  <c r="FE23" i="14" s="1"/>
  <c r="FE27" i="14" s="1"/>
  <c r="FD18" i="14"/>
  <c r="FD23" i="14" s="1"/>
  <c r="FK34" i="14"/>
  <c r="FJ34" i="14"/>
  <c r="FI34" i="14"/>
  <c r="FK33" i="14"/>
  <c r="FJ33" i="14"/>
  <c r="FI33" i="14"/>
  <c r="FK32" i="14"/>
  <c r="FJ32" i="14"/>
  <c r="FI32" i="14"/>
  <c r="FK22" i="14"/>
  <c r="FI22" i="14"/>
  <c r="AK63" i="6" l="1"/>
  <c r="AK95" i="6"/>
  <c r="AK110" i="6"/>
  <c r="AI95" i="6"/>
  <c r="AH54" i="2"/>
  <c r="BU50" i="6"/>
  <c r="BU95" i="6"/>
  <c r="BU110" i="6"/>
  <c r="BS17" i="6"/>
  <c r="BS50" i="6"/>
  <c r="BS63" i="6"/>
  <c r="BS95" i="6"/>
  <c r="BU17" i="6"/>
  <c r="BU32" i="6"/>
  <c r="AK17" i="6"/>
  <c r="BS110" i="6"/>
  <c r="AH47" i="3"/>
  <c r="AH52" i="3" s="1"/>
  <c r="AK50" i="6"/>
  <c r="AI32" i="6"/>
  <c r="AI50" i="6"/>
  <c r="AI63" i="6"/>
  <c r="AI110" i="6"/>
  <c r="AH23" i="2"/>
  <c r="AH37" i="2"/>
  <c r="AH65" i="2"/>
  <c r="AH67" i="2" s="1"/>
  <c r="AH77" i="2"/>
  <c r="AH76" i="3"/>
  <c r="AH92" i="3"/>
  <c r="AQ15" i="5"/>
  <c r="FE30" i="14"/>
  <c r="FF30" i="14"/>
  <c r="FD27" i="14"/>
  <c r="AH79" i="2" l="1"/>
  <c r="AH39" i="2"/>
  <c r="AH95" i="3"/>
  <c r="FD30" i="14"/>
  <c r="FL33" i="14" l="1"/>
  <c r="FL32" i="14"/>
  <c r="FK29" i="14"/>
  <c r="FJ29" i="14"/>
  <c r="FK26" i="14"/>
  <c r="FJ26" i="14"/>
  <c r="FI26" i="14"/>
  <c r="FL26" i="14" s="1"/>
  <c r="FK25" i="14"/>
  <c r="FI25" i="14"/>
  <c r="FK21" i="14"/>
  <c r="FJ21" i="14"/>
  <c r="FI21" i="14"/>
  <c r="FK20" i="14"/>
  <c r="FJ20" i="14"/>
  <c r="FI20" i="14"/>
  <c r="FK17" i="14"/>
  <c r="FJ17" i="14"/>
  <c r="FI17" i="14"/>
  <c r="FJ16" i="14"/>
  <c r="FI16" i="14"/>
  <c r="FK14" i="14"/>
  <c r="FI14" i="14"/>
  <c r="AS15" i="13"/>
  <c r="AS21" i="13" s="1"/>
  <c r="FV21" i="14" l="1"/>
  <c r="FL21" i="14"/>
  <c r="FV22" i="14"/>
  <c r="FJ22" i="14"/>
  <c r="FL22" i="14" s="1"/>
  <c r="FL17" i="14"/>
  <c r="FV14" i="14"/>
  <c r="FJ14" i="14"/>
  <c r="FL14" i="14" s="1"/>
  <c r="FU18" i="14"/>
  <c r="FK16" i="14"/>
  <c r="FL16" i="14" s="1"/>
  <c r="FL20" i="14"/>
  <c r="FV25" i="14"/>
  <c r="FJ25" i="14"/>
  <c r="FL25" i="14" s="1"/>
  <c r="FV29" i="14"/>
  <c r="FI29" i="14"/>
  <c r="FL29" i="14" s="1"/>
  <c r="FV16" i="14"/>
  <c r="FV18" i="14" s="1"/>
  <c r="FV23" i="14" s="1"/>
  <c r="FS18" i="14"/>
  <c r="FV17" i="14"/>
  <c r="FV26" i="14"/>
  <c r="FV20" i="14"/>
  <c r="FT18" i="14"/>
  <c r="FU23" i="14" l="1"/>
  <c r="FU27" i="14" s="1"/>
  <c r="FT23" i="14"/>
  <c r="FS23" i="14"/>
  <c r="FV27" i="14"/>
  <c r="FV30" i="14" s="1"/>
  <c r="FV34" i="14" s="1"/>
  <c r="FU30" i="14" l="1"/>
  <c r="FS27" i="14"/>
  <c r="FT27" i="14"/>
  <c r="AQ39" i="13"/>
  <c r="AQ15" i="13"/>
  <c r="AQ21" i="13" s="1"/>
  <c r="FS30" i="14" l="1"/>
  <c r="FT30" i="14"/>
  <c r="AV33" i="1"/>
  <c r="AV57" i="1"/>
  <c r="AV47" i="1" l="1"/>
  <c r="AV44" i="1"/>
  <c r="AV43" i="1"/>
  <c r="AV40" i="1"/>
  <c r="AV39" i="1"/>
  <c r="AV38" i="1"/>
  <c r="AV37" i="1"/>
  <c r="AV36" i="1"/>
  <c r="AV10" i="1"/>
  <c r="AV18" i="1" s="1"/>
  <c r="AV41" i="1" l="1"/>
  <c r="AV45" i="1" s="1"/>
  <c r="AV48" i="1" s="1"/>
  <c r="AQ28" i="13" s="1"/>
  <c r="AV22" i="1"/>
  <c r="AV25" i="1" s="1"/>
  <c r="AV59" i="1"/>
  <c r="AV60" i="1" s="1"/>
  <c r="FG22" i="14"/>
  <c r="FG26" i="14"/>
  <c r="AV65" i="1" l="1"/>
  <c r="AV62" i="1"/>
  <c r="AV63" i="1" s="1"/>
  <c r="AV66" i="1"/>
  <c r="AQ30" i="13"/>
  <c r="AQ29" i="13"/>
  <c r="FG20" i="14"/>
  <c r="FG21" i="14"/>
  <c r="FG16" i="14"/>
  <c r="FG18" i="14" s="1"/>
  <c r="FG23" i="14" s="1"/>
  <c r="FG14" i="14"/>
  <c r="FG29" i="14"/>
  <c r="FG25" i="14"/>
  <c r="FG17" i="14"/>
  <c r="BR110" i="6" l="1"/>
  <c r="AO45" i="12"/>
  <c r="AG54" i="2"/>
  <c r="AH32" i="6" l="1"/>
  <c r="AH50" i="6"/>
  <c r="AH63" i="6"/>
  <c r="AH95" i="6"/>
  <c r="AH110" i="6"/>
  <c r="BR32" i="6"/>
  <c r="BR63" i="6"/>
  <c r="AH17" i="6"/>
  <c r="AG37" i="2"/>
  <c r="AG65" i="2"/>
  <c r="AG67" i="2" s="1"/>
  <c r="AG77" i="2"/>
  <c r="AG23" i="2"/>
  <c r="BR17" i="6"/>
  <c r="BR50" i="6"/>
  <c r="BR95" i="6"/>
  <c r="AO22" i="12"/>
  <c r="AO43" i="12" s="1"/>
  <c r="AR22" i="12"/>
  <c r="AR43" i="12" s="1"/>
  <c r="AU47" i="1"/>
  <c r="AU43" i="1"/>
  <c r="AU38" i="1"/>
  <c r="AU37" i="1"/>
  <c r="AU30" i="1"/>
  <c r="AU52" i="1" s="1"/>
  <c r="AU44" i="1"/>
  <c r="AU40" i="1"/>
  <c r="AU39" i="1"/>
  <c r="AU36" i="1"/>
  <c r="AU10" i="1"/>
  <c r="AU18" i="1" s="1"/>
  <c r="AG39" i="2" l="1"/>
  <c r="AG79" i="2"/>
  <c r="AU22" i="1"/>
  <c r="AU25" i="1" s="1"/>
  <c r="FB29" i="14" l="1"/>
  <c r="FB20" i="14"/>
  <c r="FB21" i="14"/>
  <c r="EY18" i="14"/>
  <c r="FI18" i="14" s="1"/>
  <c r="FB22" i="14"/>
  <c r="FA18" i="14"/>
  <c r="FK18" i="14" s="1"/>
  <c r="EZ18" i="14"/>
  <c r="FJ18" i="14" s="1"/>
  <c r="FL18" i="14" l="1"/>
  <c r="FB26" i="14"/>
  <c r="FB14" i="14"/>
  <c r="FB25" i="14"/>
  <c r="FB16" i="14"/>
  <c r="FB17" i="14"/>
  <c r="EZ23" i="14"/>
  <c r="FJ23" i="14" s="1"/>
  <c r="FA23" i="14"/>
  <c r="FK23" i="14" s="1"/>
  <c r="EY23" i="14"/>
  <c r="FI23" i="14" s="1"/>
  <c r="AT47" i="1"/>
  <c r="AT44" i="1"/>
  <c r="AT43" i="1"/>
  <c r="AT40" i="1"/>
  <c r="AT39" i="1"/>
  <c r="AT38" i="1"/>
  <c r="AT37" i="1"/>
  <c r="AT36" i="1"/>
  <c r="FL23" i="14" l="1"/>
  <c r="EZ27" i="14"/>
  <c r="FJ27" i="14" s="1"/>
  <c r="FA27" i="14"/>
  <c r="FK27" i="14" s="1"/>
  <c r="EY27" i="14"/>
  <c r="FI27" i="14" s="1"/>
  <c r="FB18" i="14"/>
  <c r="FB23" i="14" s="1"/>
  <c r="FB27" i="14" s="1"/>
  <c r="FB30" i="14" s="1"/>
  <c r="FB34" i="14" s="1"/>
  <c r="FL34" i="14" s="1"/>
  <c r="BQ95" i="6"/>
  <c r="BQ32" i="6"/>
  <c r="BQ17" i="6"/>
  <c r="BQ114" i="6"/>
  <c r="BQ113" i="6"/>
  <c r="BQ98" i="6"/>
  <c r="BQ97" i="6"/>
  <c r="BQ78" i="6"/>
  <c r="BQ68" i="6"/>
  <c r="BQ53" i="6"/>
  <c r="BQ69" i="6" s="1"/>
  <c r="BQ79" i="6" s="1"/>
  <c r="BQ52" i="6"/>
  <c r="BQ36" i="6"/>
  <c r="BU22" i="6"/>
  <c r="BU37" i="6" s="1"/>
  <c r="BU53" i="6" s="1"/>
  <c r="BU69" i="6" s="1"/>
  <c r="BU79" i="6" s="1"/>
  <c r="BU98" i="6" s="1"/>
  <c r="BU114" i="6" s="1"/>
  <c r="BT22" i="6"/>
  <c r="BT37" i="6" s="1"/>
  <c r="BT53" i="6" s="1"/>
  <c r="BT69" i="6" s="1"/>
  <c r="BT79" i="6" s="1"/>
  <c r="BT98" i="6" s="1"/>
  <c r="BT114" i="6" s="1"/>
  <c r="BS22" i="6"/>
  <c r="BS37" i="6" s="1"/>
  <c r="BS53" i="6" s="1"/>
  <c r="BS69" i="6" s="1"/>
  <c r="BS79" i="6" s="1"/>
  <c r="BS98" i="6" s="1"/>
  <c r="BS114" i="6" s="1"/>
  <c r="BR22" i="6"/>
  <c r="BR37" i="6" s="1"/>
  <c r="BR53" i="6" s="1"/>
  <c r="BR69" i="6" s="1"/>
  <c r="BR79" i="6" s="1"/>
  <c r="BR98" i="6" s="1"/>
  <c r="BR114" i="6" s="1"/>
  <c r="BQ22" i="6"/>
  <c r="BQ37" i="6" s="1"/>
  <c r="BQ21" i="6"/>
  <c r="AG32" i="6"/>
  <c r="AG17" i="6"/>
  <c r="AK114" i="6"/>
  <c r="AJ114" i="6"/>
  <c r="AI114" i="6"/>
  <c r="AH114" i="6"/>
  <c r="AG114" i="6"/>
  <c r="AG113" i="6"/>
  <c r="AK98" i="6"/>
  <c r="AJ98" i="6"/>
  <c r="AI98" i="6"/>
  <c r="AH98" i="6"/>
  <c r="AG98" i="6"/>
  <c r="AG97" i="6"/>
  <c r="AG68" i="6"/>
  <c r="AG78" i="6" s="1"/>
  <c r="AK53" i="6"/>
  <c r="AK69" i="6" s="1"/>
  <c r="AK79" i="6" s="1"/>
  <c r="AJ53" i="6"/>
  <c r="AJ69" i="6" s="1"/>
  <c r="AJ79" i="6" s="1"/>
  <c r="AI53" i="6"/>
  <c r="AI69" i="6" s="1"/>
  <c r="AI79" i="6" s="1"/>
  <c r="AH53" i="6"/>
  <c r="AH69" i="6" s="1"/>
  <c r="AH79" i="6" s="1"/>
  <c r="AG53" i="6"/>
  <c r="AG69" i="6" s="1"/>
  <c r="AG79" i="6" s="1"/>
  <c r="AG52" i="6"/>
  <c r="AG21" i="6"/>
  <c r="AG36" i="6" s="1"/>
  <c r="AK22" i="6"/>
  <c r="AK37" i="6" s="1"/>
  <c r="AJ22" i="6"/>
  <c r="AJ37" i="6" s="1"/>
  <c r="AI22" i="6"/>
  <c r="AI37" i="6" s="1"/>
  <c r="AH22" i="6"/>
  <c r="AH37" i="6" s="1"/>
  <c r="AG22" i="6"/>
  <c r="AG37" i="6" s="1"/>
  <c r="FL27" i="14" l="1"/>
  <c r="EY30" i="14"/>
  <c r="FI30" i="14" s="1"/>
  <c r="FA30" i="14"/>
  <c r="FK30" i="14" s="1"/>
  <c r="EZ30" i="14"/>
  <c r="FJ30" i="14" s="1"/>
  <c r="AG110" i="6"/>
  <c r="AG95" i="6"/>
  <c r="BQ50" i="6"/>
  <c r="BQ63" i="6"/>
  <c r="BQ110" i="6"/>
  <c r="AG50" i="6"/>
  <c r="AG63" i="6"/>
  <c r="AQ45" i="12"/>
  <c r="AP45" i="12"/>
  <c r="AR45" i="12"/>
  <c r="AN45" i="12"/>
  <c r="FL30" i="14" l="1"/>
  <c r="FG27" i="14"/>
  <c r="FG30" i="14"/>
  <c r="AN22" i="12"/>
  <c r="AN43" i="12" s="1"/>
  <c r="AO15" i="13" l="1"/>
  <c r="AO21" i="13" s="1"/>
  <c r="AR15" i="13"/>
  <c r="AR21" i="13" s="1"/>
  <c r="AR39" i="13"/>
  <c r="AP39" i="13"/>
  <c r="AO39" i="13"/>
  <c r="AP15" i="13"/>
  <c r="AP21" i="13" s="1"/>
  <c r="AF23" i="2" l="1"/>
  <c r="AF77" i="2"/>
  <c r="AF37" i="2"/>
  <c r="AF39" i="2" s="1"/>
  <c r="AF54" i="2"/>
  <c r="AF65" i="2"/>
  <c r="AF67" i="2" l="1"/>
  <c r="AF79" i="2" s="1"/>
  <c r="AT30" i="1"/>
  <c r="AT52" i="1" s="1"/>
  <c r="AT10" i="1"/>
  <c r="AT18" i="1" s="1"/>
  <c r="AT22" i="1" l="1"/>
  <c r="AT25" i="1" s="1"/>
  <c r="AY30" i="1" l="1"/>
  <c r="AW30" i="1"/>
  <c r="AV30" i="1"/>
  <c r="AV52" i="1" s="1"/>
  <c r="AY52" i="1"/>
  <c r="AW52" i="1"/>
  <c r="AY47" i="1"/>
  <c r="AY44" i="1"/>
  <c r="AY43" i="1"/>
  <c r="AY40" i="1"/>
  <c r="AY39" i="1"/>
  <c r="AY38" i="1"/>
  <c r="AY37" i="1"/>
  <c r="AY36" i="1"/>
  <c r="AY24" i="1"/>
  <c r="AY21" i="1"/>
  <c r="AY20" i="1"/>
  <c r="AY17" i="1"/>
  <c r="AY16" i="1"/>
  <c r="AY15" i="1"/>
  <c r="AY14" i="1"/>
  <c r="AY13" i="1"/>
  <c r="AY9" i="1"/>
  <c r="AY8" i="1"/>
  <c r="AY10" i="1" l="1"/>
  <c r="AY18" i="1" s="1"/>
  <c r="AY22" i="1" s="1"/>
  <c r="AY25" i="1" s="1"/>
  <c r="D99" i="3"/>
  <c r="C99" i="3"/>
  <c r="Y96" i="3"/>
  <c r="X96" i="3"/>
  <c r="W96" i="3"/>
  <c r="V96" i="3"/>
  <c r="J96" i="3"/>
  <c r="J97" i="3" s="1"/>
  <c r="L96" i="3" s="1"/>
  <c r="M96" i="3" s="1"/>
  <c r="N96" i="3" s="1"/>
  <c r="O96" i="3" s="1"/>
  <c r="AD92" i="3"/>
  <c r="AC92" i="3"/>
  <c r="AB92" i="3"/>
  <c r="AA92" i="3"/>
  <c r="Y92" i="3"/>
  <c r="X92" i="3"/>
  <c r="W92" i="3"/>
  <c r="V92" i="3"/>
  <c r="S92" i="3"/>
  <c r="R92" i="3"/>
  <c r="Q92" i="3"/>
  <c r="O92" i="3"/>
  <c r="N92" i="3"/>
  <c r="M92" i="3"/>
  <c r="L92" i="3"/>
  <c r="J92" i="3"/>
  <c r="H92" i="3"/>
  <c r="G92" i="3"/>
  <c r="E92" i="3"/>
  <c r="D92" i="3"/>
  <c r="C92" i="3"/>
  <c r="AD76" i="3"/>
  <c r="AC76" i="3"/>
  <c r="AB76" i="3"/>
  <c r="AA76" i="3"/>
  <c r="Y76" i="3"/>
  <c r="X76" i="3"/>
  <c r="W76" i="3"/>
  <c r="V76" i="3"/>
  <c r="S76" i="3"/>
  <c r="R76" i="3"/>
  <c r="Q76" i="3"/>
  <c r="O76" i="3"/>
  <c r="N76" i="3"/>
  <c r="M76" i="3"/>
  <c r="L76" i="3"/>
  <c r="J76" i="3"/>
  <c r="H76" i="3"/>
  <c r="G76" i="3"/>
  <c r="E76" i="3"/>
  <c r="D76" i="3"/>
  <c r="C76" i="3"/>
  <c r="R52" i="3"/>
  <c r="I52" i="3"/>
  <c r="AD47" i="3"/>
  <c r="AD52" i="3" s="1"/>
  <c r="AC47" i="3"/>
  <c r="AC52" i="3" s="1"/>
  <c r="AB47" i="3"/>
  <c r="AB52" i="3" s="1"/>
  <c r="AA47" i="3"/>
  <c r="AA52" i="3" s="1"/>
  <c r="Y47" i="3"/>
  <c r="Y52" i="3" s="1"/>
  <c r="X47" i="3"/>
  <c r="X52" i="3" s="1"/>
  <c r="W47" i="3"/>
  <c r="W52" i="3" s="1"/>
  <c r="V47" i="3"/>
  <c r="V52" i="3" s="1"/>
  <c r="S47" i="3"/>
  <c r="S52" i="3" s="1"/>
  <c r="Q47" i="3"/>
  <c r="Q52" i="3" s="1"/>
  <c r="O47" i="3"/>
  <c r="O52" i="3" s="1"/>
  <c r="N47" i="3"/>
  <c r="N52" i="3" s="1"/>
  <c r="N95" i="3" s="1"/>
  <c r="M47" i="3"/>
  <c r="M52" i="3" s="1"/>
  <c r="L47" i="3"/>
  <c r="L52" i="3" s="1"/>
  <c r="J47" i="3"/>
  <c r="J52" i="3" s="1"/>
  <c r="H47" i="3"/>
  <c r="H52" i="3" s="1"/>
  <c r="G47" i="3"/>
  <c r="G52" i="3" s="1"/>
  <c r="E47" i="3"/>
  <c r="E52" i="3" s="1"/>
  <c r="S95" i="3" l="1"/>
  <c r="M95" i="3"/>
  <c r="M97" i="3" s="1"/>
  <c r="M99" i="3" s="1"/>
  <c r="G95" i="3"/>
  <c r="V95" i="3"/>
  <c r="V97" i="3" s="1"/>
  <c r="V99" i="3" s="1"/>
  <c r="W95" i="3"/>
  <c r="W97" i="3" s="1"/>
  <c r="X95" i="3"/>
  <c r="X97" i="3" s="1"/>
  <c r="AD95" i="3"/>
  <c r="Y95" i="3"/>
  <c r="Y97" i="3" s="1"/>
  <c r="AB96" i="3" s="1"/>
  <c r="L95" i="3"/>
  <c r="L97" i="3" s="1"/>
  <c r="L99" i="3" s="1"/>
  <c r="R95" i="3"/>
  <c r="H95" i="3"/>
  <c r="AA95" i="3"/>
  <c r="O95" i="3"/>
  <c r="O97" i="3" s="1"/>
  <c r="Q96" i="3" s="1"/>
  <c r="R96" i="3" s="1"/>
  <c r="S96" i="3" s="1"/>
  <c r="S97" i="3" s="1"/>
  <c r="AB95" i="3"/>
  <c r="E95" i="3"/>
  <c r="E97" i="3" s="1"/>
  <c r="Q95" i="3"/>
  <c r="AC95" i="3"/>
  <c r="N97" i="3"/>
  <c r="AC96" i="3" l="1"/>
  <c r="AC97" i="3" s="1"/>
  <c r="AD96" i="3"/>
  <c r="AD97" i="3" s="1"/>
  <c r="AH96" i="3" s="1"/>
  <c r="AH97" i="3" s="1"/>
  <c r="AA96" i="3"/>
  <c r="AA97" i="3" s="1"/>
  <c r="AB97" i="3"/>
  <c r="G96" i="3"/>
  <c r="E99" i="3"/>
  <c r="Q97" i="3"/>
  <c r="Q99" i="3" s="1"/>
  <c r="R97" i="3"/>
  <c r="AF96" i="3" l="1"/>
  <c r="AG96" i="3"/>
  <c r="H96" i="3"/>
  <c r="G97" i="3"/>
  <c r="G99" i="3" s="1"/>
  <c r="H97" i="3" l="1"/>
  <c r="H99" i="3" s="1"/>
  <c r="AL27" i="5"/>
  <c r="AO44" i="1"/>
  <c r="AP47" i="1"/>
  <c r="AP44" i="1"/>
  <c r="AP43" i="1"/>
  <c r="AO40" i="1"/>
  <c r="AP40" i="1" l="1"/>
  <c r="AP39" i="1"/>
  <c r="AP38" i="1"/>
  <c r="AP37" i="1"/>
  <c r="AP36" i="1"/>
  <c r="AL22" i="5"/>
  <c r="EQ29" i="14" l="1"/>
  <c r="EO29" i="14"/>
  <c r="EQ22" i="14"/>
  <c r="EO22" i="14"/>
  <c r="EP29" i="14"/>
  <c r="ER33" i="14"/>
  <c r="ER32" i="14"/>
  <c r="EQ26" i="14"/>
  <c r="EP26" i="14"/>
  <c r="EO26" i="14"/>
  <c r="EQ25" i="14"/>
  <c r="EP25" i="14"/>
  <c r="EO25" i="14"/>
  <c r="EW22" i="14"/>
  <c r="EQ21" i="14"/>
  <c r="EQ20" i="14"/>
  <c r="EQ16" i="14"/>
  <c r="EQ14" i="14"/>
  <c r="EP21" i="14"/>
  <c r="EP20" i="14"/>
  <c r="EP16" i="14"/>
  <c r="EP14" i="14"/>
  <c r="EO21" i="14"/>
  <c r="EO20" i="14"/>
  <c r="EO16" i="14"/>
  <c r="EW14" i="14"/>
  <c r="EW20" i="14"/>
  <c r="EW16" i="14"/>
  <c r="EW29" i="14" l="1"/>
  <c r="EO14" i="14"/>
  <c r="EP22" i="14"/>
  <c r="EW26" i="14"/>
  <c r="EW25" i="14"/>
  <c r="EW21" i="14"/>
  <c r="AM18" i="5" l="1"/>
  <c r="BO32" i="6"/>
  <c r="AE63" i="6"/>
  <c r="AE32" i="6"/>
  <c r="ER29" i="14"/>
  <c r="ER26" i="14"/>
  <c r="ER25" i="14"/>
  <c r="ER21" i="14"/>
  <c r="ER20" i="14"/>
  <c r="ER16" i="14"/>
  <c r="ER14" i="14"/>
  <c r="AL39" i="13"/>
  <c r="ER22" i="14"/>
  <c r="AM19" i="5"/>
  <c r="AS21" i="5" s="1"/>
  <c r="AS28" i="5" s="1"/>
  <c r="AM13" i="5"/>
  <c r="AS14" i="5" s="1"/>
  <c r="AS15" i="5" s="1"/>
  <c r="AS23" i="5" l="1"/>
  <c r="AD23" i="2"/>
  <c r="AD54" i="2"/>
  <c r="AD65" i="2"/>
  <c r="AD77" i="2"/>
  <c r="AD37" i="2"/>
  <c r="AD39" i="2" s="1"/>
  <c r="AF95" i="6"/>
  <c r="AF110" i="6"/>
  <c r="BP17" i="6"/>
  <c r="BP32" i="6"/>
  <c r="BP50" i="6"/>
  <c r="BP63" i="6"/>
  <c r="BP95" i="6"/>
  <c r="BP110" i="6"/>
  <c r="AE17" i="6"/>
  <c r="AE50" i="6"/>
  <c r="AE110" i="6"/>
  <c r="AK22" i="12"/>
  <c r="AK43" i="12" s="1"/>
  <c r="AF17" i="6"/>
  <c r="AF32" i="6"/>
  <c r="BO95" i="6"/>
  <c r="AF50" i="6"/>
  <c r="AF63" i="6"/>
  <c r="AE95" i="6"/>
  <c r="BO17" i="6"/>
  <c r="BO50" i="6"/>
  <c r="BO63" i="6"/>
  <c r="BO110" i="6"/>
  <c r="AL22" i="12"/>
  <c r="AL43" i="12" s="1"/>
  <c r="AD67" i="2" l="1"/>
  <c r="AD79" i="2" s="1"/>
  <c r="AP30" i="1"/>
  <c r="AP10" i="1"/>
  <c r="AP18" i="1" s="1"/>
  <c r="AP22" i="1" s="1"/>
  <c r="AP25" i="1" s="1"/>
  <c r="C17" i="6" l="1"/>
  <c r="D17" i="6"/>
  <c r="E17" i="6"/>
  <c r="F17" i="6"/>
  <c r="G17" i="6"/>
  <c r="C32" i="6"/>
  <c r="D32" i="6"/>
  <c r="E32" i="6"/>
  <c r="F32" i="6"/>
  <c r="G32" i="6"/>
  <c r="C50" i="6"/>
  <c r="D50" i="6"/>
  <c r="E50" i="6"/>
  <c r="F50" i="6"/>
  <c r="G50" i="6"/>
  <c r="C63" i="6"/>
  <c r="D63" i="6"/>
  <c r="E63" i="6"/>
  <c r="F63" i="6"/>
  <c r="G63" i="6"/>
  <c r="C95" i="6"/>
  <c r="D95" i="6"/>
  <c r="E95" i="6"/>
  <c r="F95" i="6"/>
  <c r="G95" i="6"/>
  <c r="C110" i="6"/>
  <c r="D110" i="6"/>
  <c r="E110" i="6"/>
  <c r="F110" i="6"/>
  <c r="G110" i="6"/>
  <c r="H17" i="6"/>
  <c r="I17" i="6"/>
  <c r="J17" i="6"/>
  <c r="K17" i="6"/>
  <c r="L17" i="6"/>
  <c r="H32" i="6"/>
  <c r="I32" i="6"/>
  <c r="J32" i="6"/>
  <c r="K32" i="6"/>
  <c r="L32" i="6"/>
  <c r="H50" i="6"/>
  <c r="I50" i="6"/>
  <c r="J50" i="6"/>
  <c r="K50" i="6"/>
  <c r="L50" i="6"/>
  <c r="H63" i="6"/>
  <c r="I63" i="6"/>
  <c r="J63" i="6"/>
  <c r="K63" i="6"/>
  <c r="L63" i="6"/>
  <c r="H95" i="6"/>
  <c r="I95" i="6"/>
  <c r="J95" i="6"/>
  <c r="K95" i="6"/>
  <c r="L95" i="6"/>
  <c r="H110" i="6"/>
  <c r="I110" i="6"/>
  <c r="J110" i="6"/>
  <c r="K110" i="6"/>
  <c r="L110" i="6"/>
  <c r="M17" i="6"/>
  <c r="N17" i="6"/>
  <c r="O17" i="6"/>
  <c r="M32" i="6"/>
  <c r="N32" i="6"/>
  <c r="O32" i="6"/>
  <c r="M50" i="6"/>
  <c r="N50" i="6"/>
  <c r="O50" i="6"/>
  <c r="M63" i="6"/>
  <c r="N63" i="6"/>
  <c r="O63" i="6"/>
  <c r="M95" i="6"/>
  <c r="N95" i="6"/>
  <c r="O95" i="6"/>
  <c r="P95" i="6"/>
  <c r="Q95" i="6"/>
  <c r="M110" i="6"/>
  <c r="N110" i="6"/>
  <c r="O110" i="6"/>
  <c r="P110" i="6"/>
  <c r="Q110" i="6"/>
  <c r="R17" i="6"/>
  <c r="T17" i="6"/>
  <c r="U17" i="6"/>
  <c r="V17" i="6"/>
  <c r="R21" i="6"/>
  <c r="R32" i="6"/>
  <c r="T32" i="6"/>
  <c r="U32" i="6"/>
  <c r="V32" i="6"/>
  <c r="R36" i="6"/>
  <c r="R50" i="6"/>
  <c r="T50" i="6"/>
  <c r="U50" i="6"/>
  <c r="V50" i="6"/>
  <c r="R52" i="6"/>
  <c r="R63" i="6"/>
  <c r="T63" i="6"/>
  <c r="U63" i="6"/>
  <c r="V63" i="6"/>
  <c r="R68" i="6"/>
  <c r="R78" i="6"/>
  <c r="R95" i="6"/>
  <c r="S95" i="6"/>
  <c r="T95" i="6"/>
  <c r="U95" i="6"/>
  <c r="V95" i="6"/>
  <c r="R97" i="6"/>
  <c r="R110" i="6"/>
  <c r="S110" i="6"/>
  <c r="T110" i="6"/>
  <c r="U110" i="6"/>
  <c r="V110" i="6"/>
  <c r="R113" i="6"/>
  <c r="AK39" i="13" l="1"/>
  <c r="EM20" i="14"/>
  <c r="EM25" i="14"/>
  <c r="EM14" i="14"/>
  <c r="EM22" i="14"/>
  <c r="AK15" i="5" l="1"/>
  <c r="AJ22" i="12"/>
  <c r="AJ43" i="12" s="1"/>
  <c r="AC37" i="2"/>
  <c r="EM16" i="14"/>
  <c r="AC77" i="2"/>
  <c r="AC54" i="2"/>
  <c r="EM26" i="14"/>
  <c r="EM29" i="14"/>
  <c r="EK18" i="14"/>
  <c r="EK23" i="14" s="1"/>
  <c r="EK27" i="14" s="1"/>
  <c r="EK30" i="14" s="1"/>
  <c r="AC23" i="2"/>
  <c r="AC65" i="2"/>
  <c r="EM17" i="14"/>
  <c r="EM18" i="14" s="1"/>
  <c r="EM21" i="14"/>
  <c r="EL18" i="14"/>
  <c r="EL23" i="14" s="1"/>
  <c r="EL27" i="14" s="1"/>
  <c r="EL30" i="14" s="1"/>
  <c r="EJ18" i="14"/>
  <c r="EJ23" i="14" s="1"/>
  <c r="EJ27" i="14" s="1"/>
  <c r="EJ30" i="14" s="1"/>
  <c r="AC39" i="2" l="1"/>
  <c r="AC67" i="2"/>
  <c r="AC79" i="2" s="1"/>
  <c r="EM23" i="14"/>
  <c r="EM27" i="14" s="1"/>
  <c r="EM30" i="14" s="1"/>
  <c r="EM34" i="14" s="1"/>
  <c r="AO33" i="1" l="1"/>
  <c r="AO41" i="1" l="1"/>
  <c r="AO45" i="1" s="1"/>
  <c r="AO48" i="1" s="1"/>
  <c r="AO62" i="1" s="1"/>
  <c r="AO63" i="1" s="1"/>
  <c r="AO57" i="1"/>
  <c r="AO65" i="1" l="1"/>
  <c r="AO66" i="1" s="1"/>
  <c r="AO10" i="1"/>
  <c r="AO18" i="1" s="1"/>
  <c r="AO22" i="1" l="1"/>
  <c r="AO25" i="1" s="1"/>
  <c r="AO59" i="1"/>
  <c r="AO60" i="1" s="1"/>
  <c r="EE18" i="14"/>
  <c r="EF18" i="14"/>
  <c r="EG18" i="14"/>
  <c r="AR24" i="1" l="1"/>
  <c r="AR21" i="1"/>
  <c r="AR20" i="1"/>
  <c r="AR17" i="1"/>
  <c r="AR16" i="1"/>
  <c r="AR15" i="1"/>
  <c r="AR14" i="1"/>
  <c r="AR13" i="1"/>
  <c r="AR9" i="1"/>
  <c r="AR8" i="1"/>
  <c r="AR10" i="1" l="1"/>
  <c r="AR18" i="1" s="1"/>
  <c r="AR22" i="1" s="1"/>
  <c r="AR25" i="1" s="1"/>
  <c r="EH26" i="14" l="1"/>
  <c r="AC17" i="6"/>
  <c r="AB77" i="2"/>
  <c r="AB65" i="2"/>
  <c r="AB54" i="2"/>
  <c r="AB37" i="2"/>
  <c r="AB23" i="2"/>
  <c r="AN57" i="1"/>
  <c r="AN33" i="1"/>
  <c r="AJ39" i="13"/>
  <c r="AD17" i="6"/>
  <c r="AN30" i="1"/>
  <c r="AN52" i="1" s="1"/>
  <c r="AN10" i="1"/>
  <c r="AN41" i="1" l="1"/>
  <c r="AN45" i="1" s="1"/>
  <c r="AN48" i="1" s="1"/>
  <c r="EH21" i="14"/>
  <c r="EH29" i="14"/>
  <c r="EE23" i="14"/>
  <c r="EE27" i="14" s="1"/>
  <c r="EE30" i="14" s="1"/>
  <c r="EH14" i="14"/>
  <c r="EF23" i="14"/>
  <c r="EF27" i="14" s="1"/>
  <c r="EF30" i="14" s="1"/>
  <c r="EH17" i="14"/>
  <c r="EH22" i="14"/>
  <c r="EH25" i="14"/>
  <c r="AI22" i="12"/>
  <c r="AI43" i="12" s="1"/>
  <c r="EG23" i="14"/>
  <c r="EG27" i="14" s="1"/>
  <c r="EG30" i="14" s="1"/>
  <c r="EH20" i="14"/>
  <c r="AN18" i="1"/>
  <c r="AN59" i="1" s="1"/>
  <c r="AN60" i="1" s="1"/>
  <c r="EH16" i="14"/>
  <c r="AB39" i="2"/>
  <c r="AB67" i="2"/>
  <c r="AB79" i="2" s="1"/>
  <c r="AN62" i="1" l="1"/>
  <c r="AN63" i="1" s="1"/>
  <c r="AN65" i="1"/>
  <c r="AN66" i="1" s="1"/>
  <c r="EH18" i="14"/>
  <c r="EH23" i="14" s="1"/>
  <c r="EH27" i="14" s="1"/>
  <c r="EH30" i="14" s="1"/>
  <c r="EH34" i="14" s="1"/>
  <c r="AN22" i="1"/>
  <c r="AN25" i="1" s="1"/>
  <c r="EC21" i="14" l="1"/>
  <c r="BL95" i="6"/>
  <c r="BL50" i="6"/>
  <c r="AB110" i="6"/>
  <c r="AI39" i="13"/>
  <c r="AI15" i="13"/>
  <c r="AI21" i="13" s="1"/>
  <c r="AH45" i="12"/>
  <c r="AH22" i="12"/>
  <c r="AH43" i="12" s="1"/>
  <c r="BL114" i="6"/>
  <c r="BL110" i="6"/>
  <c r="BL98" i="6"/>
  <c r="BL53" i="6"/>
  <c r="BL69" i="6" s="1"/>
  <c r="BL79" i="6" s="1"/>
  <c r="BL22" i="6"/>
  <c r="BL37" i="6" s="1"/>
  <c r="BL17" i="6"/>
  <c r="AB50" i="6"/>
  <c r="AM30" i="1"/>
  <c r="AM52" i="1" s="1"/>
  <c r="EC29" i="14" l="1"/>
  <c r="EC16" i="14"/>
  <c r="EC20" i="14"/>
  <c r="EC25" i="14"/>
  <c r="EC17" i="14"/>
  <c r="EC22" i="14"/>
  <c r="EB18" i="14"/>
  <c r="EB23" i="14" s="1"/>
  <c r="EB27" i="14" s="1"/>
  <c r="EB30" i="14" s="1"/>
  <c r="EA18" i="14"/>
  <c r="EA23" i="14" s="1"/>
  <c r="EA27" i="14" s="1"/>
  <c r="EA30" i="14" s="1"/>
  <c r="EC26" i="14"/>
  <c r="AB32" i="6"/>
  <c r="AB63" i="6"/>
  <c r="BL32" i="6"/>
  <c r="AB17" i="6"/>
  <c r="AB95" i="6"/>
  <c r="BL63" i="6"/>
  <c r="EC14" i="14"/>
  <c r="DZ18" i="14"/>
  <c r="DZ23" i="14" s="1"/>
  <c r="DZ27" i="14" s="1"/>
  <c r="DZ30" i="14" s="1"/>
  <c r="EC18" i="14" l="1"/>
  <c r="EC23" i="14" s="1"/>
  <c r="EC27" i="14" s="1"/>
  <c r="EC30" i="14" s="1"/>
  <c r="EC34" i="14" s="1"/>
  <c r="AM15" i="13"/>
  <c r="AM21" i="13" s="1"/>
  <c r="AL15" i="13"/>
  <c r="AL21" i="13" s="1"/>
  <c r="AK15" i="13"/>
  <c r="AK21" i="13" s="1"/>
  <c r="AJ15" i="13"/>
  <c r="AJ21" i="13" s="1"/>
  <c r="AL45" i="12"/>
  <c r="AK45" i="12"/>
  <c r="AJ45" i="12"/>
  <c r="AI45" i="12"/>
  <c r="BL113" i="6"/>
  <c r="BN110" i="6"/>
  <c r="BM110" i="6"/>
  <c r="BL97" i="6"/>
  <c r="BN95" i="6"/>
  <c r="BM95" i="6"/>
  <c r="BL78" i="6"/>
  <c r="BL68" i="6"/>
  <c r="BN63" i="6"/>
  <c r="BM63" i="6"/>
  <c r="BL52" i="6"/>
  <c r="BN50" i="6"/>
  <c r="BM50" i="6"/>
  <c r="BL36" i="6"/>
  <c r="BN32" i="6"/>
  <c r="BM32" i="6"/>
  <c r="BP22" i="6"/>
  <c r="BP37" i="6" s="1"/>
  <c r="BP53" i="6" s="1"/>
  <c r="BP69" i="6" s="1"/>
  <c r="BP79" i="6" s="1"/>
  <c r="BP98" i="6" s="1"/>
  <c r="BP114" i="6" s="1"/>
  <c r="BO22" i="6"/>
  <c r="BO37" i="6" s="1"/>
  <c r="BO53" i="6" s="1"/>
  <c r="BO69" i="6" s="1"/>
  <c r="BO79" i="6" s="1"/>
  <c r="BO98" i="6" s="1"/>
  <c r="BO114" i="6" s="1"/>
  <c r="BN22" i="6"/>
  <c r="BN37" i="6" s="1"/>
  <c r="BN53" i="6" s="1"/>
  <c r="BN69" i="6" s="1"/>
  <c r="BN79" i="6" s="1"/>
  <c r="BN98" i="6" s="1"/>
  <c r="BN114" i="6" s="1"/>
  <c r="BM22" i="6"/>
  <c r="BM37" i="6" s="1"/>
  <c r="BM53" i="6" s="1"/>
  <c r="BM69" i="6" s="1"/>
  <c r="BM79" i="6" s="1"/>
  <c r="BM98" i="6" s="1"/>
  <c r="BM114" i="6" s="1"/>
  <c r="BL21" i="6"/>
  <c r="BN17" i="6"/>
  <c r="BM17" i="6"/>
  <c r="AF114" i="6"/>
  <c r="AE114" i="6"/>
  <c r="AD114" i="6"/>
  <c r="AC114" i="6"/>
  <c r="AB114" i="6"/>
  <c r="AB113" i="6"/>
  <c r="AD110" i="6"/>
  <c r="AC110" i="6"/>
  <c r="AF98" i="6"/>
  <c r="AE98" i="6"/>
  <c r="AD98" i="6"/>
  <c r="AC98" i="6"/>
  <c r="AB98" i="6"/>
  <c r="AB97" i="6"/>
  <c r="AD95" i="6"/>
  <c r="AC95" i="6"/>
  <c r="AB68" i="6"/>
  <c r="AB78" i="6" s="1"/>
  <c r="AD63" i="6"/>
  <c r="AC63" i="6"/>
  <c r="AF53" i="6"/>
  <c r="AF69" i="6" s="1"/>
  <c r="AF79" i="6" s="1"/>
  <c r="AE53" i="6"/>
  <c r="AE69" i="6" s="1"/>
  <c r="AE79" i="6" s="1"/>
  <c r="AD53" i="6"/>
  <c r="AD69" i="6" s="1"/>
  <c r="AD79" i="6" s="1"/>
  <c r="AC53" i="6"/>
  <c r="AC69" i="6" s="1"/>
  <c r="AC79" i="6" s="1"/>
  <c r="AB53" i="6"/>
  <c r="AB69" i="6" s="1"/>
  <c r="AB79" i="6" s="1"/>
  <c r="AB52" i="6"/>
  <c r="AD50" i="6"/>
  <c r="AC50" i="6"/>
  <c r="AD32" i="6"/>
  <c r="AC32" i="6"/>
  <c r="AF22" i="6"/>
  <c r="AF37" i="6" s="1"/>
  <c r="AE22" i="6"/>
  <c r="AE37" i="6" s="1"/>
  <c r="AD22" i="6"/>
  <c r="AD37" i="6" s="1"/>
  <c r="AC22" i="6"/>
  <c r="AC37" i="6" s="1"/>
  <c r="AB22" i="6"/>
  <c r="AB37" i="6" s="1"/>
  <c r="AB21" i="6"/>
  <c r="AB36" i="6" s="1"/>
  <c r="AR30" i="1"/>
  <c r="AR52" i="1" s="1"/>
  <c r="AP52" i="1"/>
  <c r="AO30" i="1"/>
  <c r="AO52" i="1" s="1"/>
  <c r="X34" i="2" l="1"/>
  <c r="W34" i="2"/>
  <c r="V34" i="2"/>
  <c r="T34" i="2" l="1"/>
  <c r="AF42" i="12" l="1"/>
  <c r="AG13" i="5"/>
  <c r="AM14" i="5" s="1"/>
  <c r="AG29" i="13" l="1"/>
  <c r="AG28" i="13"/>
  <c r="AG20" i="8"/>
  <c r="AG18" i="8"/>
  <c r="AG26" i="8"/>
  <c r="DW26" i="14"/>
  <c r="DW22" i="14"/>
  <c r="DW21" i="14"/>
  <c r="DW20" i="14"/>
  <c r="AF19" i="12"/>
  <c r="AF18" i="12"/>
  <c r="AF17" i="12"/>
  <c r="AF15" i="12"/>
  <c r="AF14" i="12"/>
  <c r="AF13" i="12"/>
  <c r="DX33" i="14"/>
  <c r="DX32" i="14"/>
  <c r="DW25" i="14"/>
  <c r="DW17" i="14"/>
  <c r="DW16" i="14"/>
  <c r="DW15" i="14"/>
  <c r="DW14" i="14"/>
  <c r="DW29" i="14"/>
  <c r="DV29" i="14"/>
  <c r="DV26" i="14"/>
  <c r="DV25" i="14"/>
  <c r="DV22" i="14"/>
  <c r="DV21" i="14"/>
  <c r="DV20" i="14"/>
  <c r="DV16" i="14"/>
  <c r="DV15" i="14"/>
  <c r="DV14" i="14"/>
  <c r="DU26" i="14"/>
  <c r="DU25" i="14"/>
  <c r="DU22" i="14"/>
  <c r="DU21" i="14"/>
  <c r="DU20" i="14"/>
  <c r="DU17" i="14"/>
  <c r="DU15" i="14"/>
  <c r="DU14" i="14"/>
  <c r="AF41" i="12"/>
  <c r="AF40" i="12"/>
  <c r="AF39" i="12"/>
  <c r="AF35" i="12"/>
  <c r="AF33" i="12"/>
  <c r="AF32" i="12"/>
  <c r="AF31" i="12"/>
  <c r="AF29" i="12"/>
  <c r="AF27" i="12"/>
  <c r="AF26" i="12"/>
  <c r="AF25" i="12"/>
  <c r="AG19" i="5"/>
  <c r="AM21" i="5" s="1"/>
  <c r="AG18" i="5"/>
  <c r="AM20" i="5" s="1"/>
  <c r="AF38" i="12"/>
  <c r="AF34" i="12"/>
  <c r="AF30" i="12"/>
  <c r="AG30" i="13"/>
  <c r="AG24" i="8"/>
  <c r="AG22" i="8"/>
  <c r="AG16" i="8"/>
  <c r="AG14" i="8"/>
  <c r="AG12" i="8"/>
  <c r="AF45" i="12"/>
  <c r="AF37" i="12"/>
  <c r="AF36" i="12"/>
  <c r="AF28" i="12"/>
  <c r="AF24" i="12"/>
  <c r="AF21" i="12"/>
  <c r="AF16" i="12"/>
  <c r="AE45" i="12"/>
  <c r="AI30" i="1"/>
  <c r="AI52" i="1" s="1"/>
  <c r="AM23" i="5" l="1"/>
  <c r="AM22" i="5"/>
  <c r="DW18" i="14"/>
  <c r="DW23" i="14" s="1"/>
  <c r="DW27" i="14" s="1"/>
  <c r="DW30" i="14" s="1"/>
  <c r="Y54" i="2"/>
  <c r="AI33" i="1"/>
  <c r="AI41" i="1" s="1"/>
  <c r="AI45" i="1" s="1"/>
  <c r="AI48" i="1" s="1"/>
  <c r="AI62" i="1" s="1"/>
  <c r="AI63" i="1" s="1"/>
  <c r="AI10" i="1"/>
  <c r="AI18" i="1" s="1"/>
  <c r="BK95" i="6"/>
  <c r="AF15" i="5"/>
  <c r="DS29" i="14"/>
  <c r="DS17" i="14"/>
  <c r="DR18" i="14"/>
  <c r="DR23" i="14" s="1"/>
  <c r="DR27" i="14" s="1"/>
  <c r="DR30" i="14" s="1"/>
  <c r="Y37" i="2"/>
  <c r="Y77" i="2"/>
  <c r="DP18" i="14"/>
  <c r="DP23" i="14" s="1"/>
  <c r="DP27" i="14" s="1"/>
  <c r="DP30" i="14" s="1"/>
  <c r="Y23" i="2"/>
  <c r="Y65" i="2"/>
  <c r="Z63" i="6"/>
  <c r="DX14" i="14"/>
  <c r="DV17" i="14"/>
  <c r="DV18" i="14" s="1"/>
  <c r="DV23" i="14" s="1"/>
  <c r="DV27" i="14" s="1"/>
  <c r="DV30" i="14" s="1"/>
  <c r="DX22" i="14"/>
  <c r="DX20" i="14"/>
  <c r="DU29" i="14"/>
  <c r="DX29" i="14" s="1"/>
  <c r="DU16" i="14"/>
  <c r="DX21" i="14"/>
  <c r="DX26" i="14"/>
  <c r="DX25" i="14"/>
  <c r="DS22" i="14"/>
  <c r="DS26" i="14"/>
  <c r="DS21" i="14"/>
  <c r="DS25" i="14"/>
  <c r="DS14" i="14"/>
  <c r="DS20" i="14"/>
  <c r="AI57" i="1"/>
  <c r="DQ18" i="14"/>
  <c r="DQ23" i="14" s="1"/>
  <c r="DQ27" i="14" s="1"/>
  <c r="DQ30" i="14" s="1"/>
  <c r="AF22" i="12"/>
  <c r="AF43" i="12" s="1"/>
  <c r="AE22" i="12"/>
  <c r="AE43" i="12" s="1"/>
  <c r="DS16" i="14"/>
  <c r="BU23" i="14"/>
  <c r="BU27" i="14" s="1"/>
  <c r="BU30" i="14" s="1"/>
  <c r="BU34" i="14" s="1"/>
  <c r="BT23" i="14"/>
  <c r="BT27" i="14" s="1"/>
  <c r="BT30" i="14" s="1"/>
  <c r="BS23" i="14"/>
  <c r="BS27" i="14" s="1"/>
  <c r="BS30" i="14" s="1"/>
  <c r="BR23" i="14"/>
  <c r="BR27" i="14" s="1"/>
  <c r="BR30" i="14" s="1"/>
  <c r="Y67" i="2" l="1"/>
  <c r="Y79" i="2" s="1"/>
  <c r="Y39" i="2"/>
  <c r="AI59" i="1"/>
  <c r="AI60" i="1" s="1"/>
  <c r="AI22" i="1"/>
  <c r="AI25" i="1" s="1"/>
  <c r="DS18" i="14"/>
  <c r="DS23" i="14" s="1"/>
  <c r="DS27" i="14" s="1"/>
  <c r="DS30" i="14" s="1"/>
  <c r="DS34" i="14" s="1"/>
  <c r="DX17" i="14"/>
  <c r="AI65" i="1"/>
  <c r="AI66" i="1" s="1"/>
  <c r="DU18" i="14"/>
  <c r="DU23" i="14" s="1"/>
  <c r="DU27" i="14" s="1"/>
  <c r="DU30" i="14" s="1"/>
  <c r="DX16" i="14"/>
  <c r="CY33" i="14"/>
  <c r="CY32" i="14"/>
  <c r="BZ33" i="14"/>
  <c r="BZ32" i="14"/>
  <c r="DX18" i="14" l="1"/>
  <c r="DX23" i="14" s="1"/>
  <c r="DX27" i="14" s="1"/>
  <c r="DX30" i="14" s="1"/>
  <c r="DX34" i="14" s="1"/>
  <c r="BJ95" i="6"/>
  <c r="BH95" i="6"/>
  <c r="BG95" i="6"/>
  <c r="BF95" i="6"/>
  <c r="BE95" i="6"/>
  <c r="BD95" i="6"/>
  <c r="BC95" i="6"/>
  <c r="BB95" i="6"/>
  <c r="BA95" i="6"/>
  <c r="AZ95" i="6"/>
  <c r="AY95" i="6"/>
  <c r="AX95" i="6"/>
  <c r="AW95" i="6"/>
  <c r="AV95" i="6"/>
  <c r="AU95" i="6"/>
  <c r="AT95" i="6"/>
  <c r="AS95" i="6"/>
  <c r="AR95" i="6"/>
  <c r="AQ95" i="6"/>
  <c r="AP95" i="6"/>
  <c r="AO95" i="6"/>
  <c r="AN95" i="6"/>
  <c r="AM95" i="6"/>
  <c r="Z95" i="6"/>
  <c r="X95" i="6"/>
  <c r="W95" i="6"/>
  <c r="AA110" i="6" l="1"/>
  <c r="AA22" i="6"/>
  <c r="AA37" i="6" s="1"/>
  <c r="AA53" i="6"/>
  <c r="AA69" i="6" s="1"/>
  <c r="AA79" i="6" s="1"/>
  <c r="AA98" i="6"/>
  <c r="AA114" i="6"/>
  <c r="AA95" i="6" l="1"/>
  <c r="BI95" i="6"/>
  <c r="Y95" i="6"/>
  <c r="AE15" i="5"/>
  <c r="AG12" i="5"/>
  <c r="AD22" i="12"/>
  <c r="AD43" i="12" s="1"/>
  <c r="AA32" i="6"/>
  <c r="AA50" i="6"/>
  <c r="AA63" i="6"/>
  <c r="AA17" i="6"/>
  <c r="X77" i="2"/>
  <c r="X65" i="2"/>
  <c r="X54" i="2"/>
  <c r="X37" i="2"/>
  <c r="X23" i="2"/>
  <c r="AH57" i="1"/>
  <c r="AH33" i="1"/>
  <c r="AH41" i="1" s="1"/>
  <c r="AH45" i="1" s="1"/>
  <c r="AH48" i="1" s="1"/>
  <c r="AH10" i="1"/>
  <c r="AH18" i="1" s="1"/>
  <c r="AG39" i="13"/>
  <c r="AF39" i="13"/>
  <c r="AE39" i="13"/>
  <c r="DN29" i="14"/>
  <c r="DN26" i="14"/>
  <c r="DN25" i="14"/>
  <c r="DN22" i="14"/>
  <c r="DN21" i="14"/>
  <c r="DN20" i="14"/>
  <c r="DM18" i="14"/>
  <c r="DM23" i="14" s="1"/>
  <c r="DM27" i="14" s="1"/>
  <c r="DM30" i="14" s="1"/>
  <c r="DL18" i="14"/>
  <c r="DL23" i="14" s="1"/>
  <c r="DL27" i="14" s="1"/>
  <c r="DL30" i="14" s="1"/>
  <c r="DK18" i="14"/>
  <c r="DK23" i="14" s="1"/>
  <c r="DK27" i="14" s="1"/>
  <c r="DK30" i="14" s="1"/>
  <c r="DN17" i="14"/>
  <c r="DN16" i="14"/>
  <c r="DN14" i="14"/>
  <c r="DN18" i="14" l="1"/>
  <c r="DN23" i="14" s="1"/>
  <c r="DN27" i="14" s="1"/>
  <c r="DN30" i="14" s="1"/>
  <c r="DN34" i="14" s="1"/>
  <c r="X67" i="2"/>
  <c r="X79" i="2" s="1"/>
  <c r="X39" i="2"/>
  <c r="AH62" i="1"/>
  <c r="AH63" i="1" s="1"/>
  <c r="AH65" i="1"/>
  <c r="AH66" i="1" s="1"/>
  <c r="AH22" i="1"/>
  <c r="AH25" i="1" s="1"/>
  <c r="AH59" i="1"/>
  <c r="AH60" i="1" s="1"/>
  <c r="AD39" i="13" l="1"/>
  <c r="AG14" i="5" l="1"/>
  <c r="AG15" i="5" s="1"/>
  <c r="AD14" i="5"/>
  <c r="AG21" i="5"/>
  <c r="AG28" i="5" s="1"/>
  <c r="AD21" i="5"/>
  <c r="AG20" i="5"/>
  <c r="AG27" i="5" s="1"/>
  <c r="AD20" i="5"/>
  <c r="AG18" i="13" l="1"/>
  <c r="AG11" i="13"/>
  <c r="AD12" i="13"/>
  <c r="DI25" i="14"/>
  <c r="DI21" i="14"/>
  <c r="DG18" i="14"/>
  <c r="DI17" i="14"/>
  <c r="W77" i="2"/>
  <c r="W23" i="2"/>
  <c r="AG57" i="1"/>
  <c r="AG33" i="1"/>
  <c r="AG47" i="1"/>
  <c r="AK21" i="1"/>
  <c r="AK17" i="1"/>
  <c r="AK15" i="1"/>
  <c r="AK13" i="1"/>
  <c r="AG10" i="1"/>
  <c r="AG18" i="1" s="1"/>
  <c r="AG22" i="1" s="1"/>
  <c r="AG25" i="1" s="1"/>
  <c r="AK8" i="1"/>
  <c r="AG24" i="13"/>
  <c r="AG17" i="13"/>
  <c r="AG15" i="13"/>
  <c r="AG21" i="13" s="1"/>
  <c r="AG12" i="13"/>
  <c r="AD23" i="13"/>
  <c r="AD24" i="13"/>
  <c r="AD18" i="13"/>
  <c r="AD15" i="13"/>
  <c r="AD21" i="13" s="1"/>
  <c r="DI29" i="14"/>
  <c r="DH18" i="14"/>
  <c r="DH23" i="14" s="1"/>
  <c r="DH27" i="14" s="1"/>
  <c r="DH30" i="14" s="1"/>
  <c r="AC45" i="12"/>
  <c r="W54" i="2"/>
  <c r="AK56" i="1"/>
  <c r="AK55" i="1"/>
  <c r="AK54" i="1"/>
  <c r="AK53" i="1"/>
  <c r="AK39" i="1"/>
  <c r="AK32" i="1"/>
  <c r="AK31" i="1"/>
  <c r="AK30" i="1"/>
  <c r="AK52" i="1" s="1"/>
  <c r="AK20" i="1"/>
  <c r="AK16" i="1"/>
  <c r="AK14" i="1"/>
  <c r="AG43" i="1"/>
  <c r="AG38" i="1"/>
  <c r="AG37" i="1"/>
  <c r="AG36" i="1"/>
  <c r="AG30" i="1"/>
  <c r="AG52" i="1" s="1"/>
  <c r="AD23" i="5" l="1"/>
  <c r="AD27" i="5"/>
  <c r="AD22" i="5"/>
  <c r="AK9" i="1"/>
  <c r="AK10" i="1" s="1"/>
  <c r="AK18" i="1" s="1"/>
  <c r="AK24" i="1"/>
  <c r="DF18" i="14"/>
  <c r="DF23" i="14" s="1"/>
  <c r="DF27" i="14" s="1"/>
  <c r="DF30" i="14" s="1"/>
  <c r="W65" i="2"/>
  <c r="W67" i="2" s="1"/>
  <c r="W79" i="2" s="1"/>
  <c r="DI14" i="14"/>
  <c r="DI20" i="14"/>
  <c r="DI26" i="14"/>
  <c r="AD15" i="5"/>
  <c r="AG22" i="5"/>
  <c r="W37" i="2"/>
  <c r="W39" i="2" s="1"/>
  <c r="AC22" i="12"/>
  <c r="AC43" i="12" s="1"/>
  <c r="DI16" i="14"/>
  <c r="DI18" i="14" s="1"/>
  <c r="DG23" i="14"/>
  <c r="DG27" i="14" s="1"/>
  <c r="DG30" i="14" s="1"/>
  <c r="DI22" i="14"/>
  <c r="AD17" i="13"/>
  <c r="AK57" i="1"/>
  <c r="AD28" i="5"/>
  <c r="AG40" i="1"/>
  <c r="AG44" i="1"/>
  <c r="AG23" i="13"/>
  <c r="AD11" i="13"/>
  <c r="AG23" i="5"/>
  <c r="AK33" i="1"/>
  <c r="AG59" i="1"/>
  <c r="AG60" i="1" s="1"/>
  <c r="AK22" i="1" l="1"/>
  <c r="AK25" i="1" s="1"/>
  <c r="AK59" i="1"/>
  <c r="AK60" i="1" s="1"/>
  <c r="DI23" i="14"/>
  <c r="DI27" i="14" s="1"/>
  <c r="DI30" i="14" s="1"/>
  <c r="DI34" i="14" s="1"/>
  <c r="AG41" i="1"/>
  <c r="AG45" i="1" s="1"/>
  <c r="AG48" i="1" s="1"/>
  <c r="AG65" i="1" s="1"/>
  <c r="AG66" i="1" s="1"/>
  <c r="AG62" i="1" l="1"/>
  <c r="AG63" i="1" s="1"/>
  <c r="AC21" i="5" l="1"/>
  <c r="AC20" i="5"/>
  <c r="AC12" i="13" l="1"/>
  <c r="AF15" i="13"/>
  <c r="AF21" i="13" s="1"/>
  <c r="AE15" i="13"/>
  <c r="AE21" i="13" s="1"/>
  <c r="AC15" i="13"/>
  <c r="AC21" i="13" s="1"/>
  <c r="DD26" i="14"/>
  <c r="DD21" i="14"/>
  <c r="DD14" i="14"/>
  <c r="DC18" i="14"/>
  <c r="AD45" i="12"/>
  <c r="AB45" i="12"/>
  <c r="AC14" i="5"/>
  <c r="BH63" i="6"/>
  <c r="BH50" i="6"/>
  <c r="BH32" i="6"/>
  <c r="BH17" i="6"/>
  <c r="BK22" i="6"/>
  <c r="BK37" i="6" s="1"/>
  <c r="BK53" i="6" s="1"/>
  <c r="BK69" i="6" s="1"/>
  <c r="BK79" i="6" s="1"/>
  <c r="BK98" i="6" s="1"/>
  <c r="BK114" i="6" s="1"/>
  <c r="BJ22" i="6"/>
  <c r="BJ37" i="6" s="1"/>
  <c r="BJ53" i="6" s="1"/>
  <c r="BJ69" i="6" s="1"/>
  <c r="BJ79" i="6" s="1"/>
  <c r="BJ98" i="6" s="1"/>
  <c r="BJ114" i="6" s="1"/>
  <c r="BI22" i="6"/>
  <c r="BI37" i="6" s="1"/>
  <c r="BI53" i="6" s="1"/>
  <c r="BI69" i="6" s="1"/>
  <c r="BI79" i="6" s="1"/>
  <c r="BI98" i="6" s="1"/>
  <c r="BI114" i="6" s="1"/>
  <c r="BH22" i="6"/>
  <c r="BH37" i="6" s="1"/>
  <c r="BH53" i="6" s="1"/>
  <c r="BH69" i="6" s="1"/>
  <c r="BH79" i="6" s="1"/>
  <c r="BH98" i="6" s="1"/>
  <c r="BH114" i="6" s="1"/>
  <c r="BG22" i="6"/>
  <c r="BG37" i="6" s="1"/>
  <c r="BG53" i="6" s="1"/>
  <c r="BG69" i="6" s="1"/>
  <c r="BG79" i="6" s="1"/>
  <c r="BG98" i="6" s="1"/>
  <c r="BG114" i="6" s="1"/>
  <c r="BG113" i="6"/>
  <c r="BI110" i="6"/>
  <c r="BH110" i="6"/>
  <c r="BK110" i="6"/>
  <c r="BJ110" i="6"/>
  <c r="BG97" i="6"/>
  <c r="BG78" i="6"/>
  <c r="BG68" i="6"/>
  <c r="BI63" i="6"/>
  <c r="BK63" i="6"/>
  <c r="BJ63" i="6"/>
  <c r="BG52" i="6"/>
  <c r="BI50" i="6"/>
  <c r="BK50" i="6"/>
  <c r="BJ50" i="6"/>
  <c r="BG36" i="6"/>
  <c r="BI32" i="6"/>
  <c r="BJ32" i="6"/>
  <c r="BK32" i="6"/>
  <c r="BG21" i="6"/>
  <c r="BI17" i="6"/>
  <c r="BK17" i="6"/>
  <c r="BJ17" i="6"/>
  <c r="X63" i="6"/>
  <c r="Z50" i="6"/>
  <c r="Y50" i="6"/>
  <c r="X50" i="6"/>
  <c r="X32" i="6"/>
  <c r="Z17" i="6"/>
  <c r="Y17" i="6"/>
  <c r="X17" i="6"/>
  <c r="Z114" i="6"/>
  <c r="Y114" i="6"/>
  <c r="X114" i="6"/>
  <c r="W114" i="6"/>
  <c r="W113" i="6"/>
  <c r="Z98" i="6"/>
  <c r="Y98" i="6"/>
  <c r="X98" i="6"/>
  <c r="W98" i="6"/>
  <c r="W97" i="6"/>
  <c r="W68" i="6"/>
  <c r="W78" i="6" s="1"/>
  <c r="Z53" i="6"/>
  <c r="Z69" i="6" s="1"/>
  <c r="Z79" i="6" s="1"/>
  <c r="Y53" i="6"/>
  <c r="Y69" i="6" s="1"/>
  <c r="Y79" i="6" s="1"/>
  <c r="X53" i="6"/>
  <c r="X69" i="6" s="1"/>
  <c r="X79" i="6" s="1"/>
  <c r="W53" i="6"/>
  <c r="W69" i="6" s="1"/>
  <c r="W79" i="6" s="1"/>
  <c r="W52" i="6"/>
  <c r="W21" i="6"/>
  <c r="W36" i="6" s="1"/>
  <c r="Z22" i="6"/>
  <c r="Z37" i="6" s="1"/>
  <c r="Y22" i="6"/>
  <c r="Y37" i="6" s="1"/>
  <c r="X22" i="6"/>
  <c r="X37" i="6" s="1"/>
  <c r="W22" i="6"/>
  <c r="W37" i="6" s="1"/>
  <c r="Y110" i="6"/>
  <c r="X110" i="6"/>
  <c r="Z110" i="6"/>
  <c r="Y63" i="6"/>
  <c r="Y32" i="6"/>
  <c r="Z32" i="6"/>
  <c r="T77" i="2"/>
  <c r="T65" i="2"/>
  <c r="T54" i="2"/>
  <c r="T37" i="2"/>
  <c r="T23" i="2"/>
  <c r="DD16" i="14" l="1"/>
  <c r="DD22" i="14"/>
  <c r="DC23" i="14"/>
  <c r="DC27" i="14" s="1"/>
  <c r="DC30" i="14" s="1"/>
  <c r="W63" i="6"/>
  <c r="V23" i="2"/>
  <c r="T39" i="2"/>
  <c r="V77" i="2"/>
  <c r="BG17" i="6"/>
  <c r="T67" i="2"/>
  <c r="T79" i="2" s="1"/>
  <c r="W17" i="6"/>
  <c r="W50" i="6"/>
  <c r="DB18" i="14"/>
  <c r="DB23" i="14" s="1"/>
  <c r="DB27" i="14" s="1"/>
  <c r="DB30" i="14" s="1"/>
  <c r="V37" i="2"/>
  <c r="V54" i="2"/>
  <c r="BG32" i="6"/>
  <c r="BG50" i="6"/>
  <c r="BG63" i="6"/>
  <c r="BG110" i="6"/>
  <c r="DD29" i="14"/>
  <c r="V65" i="2"/>
  <c r="AB22" i="12"/>
  <c r="AB43" i="12" s="1"/>
  <c r="DD20" i="14"/>
  <c r="AC11" i="13"/>
  <c r="AC17" i="13"/>
  <c r="AC18" i="13"/>
  <c r="AC24" i="13"/>
  <c r="AC23" i="13"/>
  <c r="DD17" i="14"/>
  <c r="DD25" i="14"/>
  <c r="DA18" i="14"/>
  <c r="DA23" i="14" s="1"/>
  <c r="DA27" i="14" s="1"/>
  <c r="DA30" i="14" s="1"/>
  <c r="AC27" i="5"/>
  <c r="AC28" i="5"/>
  <c r="AC15" i="5"/>
  <c r="W32" i="6"/>
  <c r="W110" i="6"/>
  <c r="DD18" i="14" l="1"/>
  <c r="DD23" i="14" s="1"/>
  <c r="DD27" i="14" s="1"/>
  <c r="DD30" i="14" s="1"/>
  <c r="DD34" i="14" s="1"/>
  <c r="V39" i="2"/>
  <c r="V67" i="2"/>
  <c r="V79" i="2" s="1"/>
  <c r="AC22" i="5"/>
  <c r="AC23" i="5"/>
  <c r="AF36" i="1" l="1"/>
  <c r="AK36" i="1" s="1"/>
  <c r="AF47" i="1"/>
  <c r="AK47" i="1" s="1"/>
  <c r="AF44" i="1"/>
  <c r="AK44" i="1" s="1"/>
  <c r="AF43" i="1"/>
  <c r="AK43" i="1" s="1"/>
  <c r="AF40" i="1"/>
  <c r="AK40" i="1" s="1"/>
  <c r="AF38" i="1"/>
  <c r="AK38" i="1" s="1"/>
  <c r="AF37" i="1"/>
  <c r="AK37" i="1" s="1"/>
  <c r="AF33" i="1"/>
  <c r="AF10" i="1"/>
  <c r="AF30" i="1"/>
  <c r="AF52" i="1" s="1"/>
  <c r="AH30" i="1"/>
  <c r="AH52" i="1" s="1"/>
  <c r="AK41" i="1" l="1"/>
  <c r="AK45" i="1" s="1"/>
  <c r="AK48" i="1" s="1"/>
  <c r="AK62" i="1" s="1"/>
  <c r="AK63" i="1" s="1"/>
  <c r="AF41" i="1"/>
  <c r="AF45" i="1" s="1"/>
  <c r="AF48" i="1" s="1"/>
  <c r="AF62" i="1" s="1"/>
  <c r="AF63" i="1" s="1"/>
  <c r="AF18" i="1"/>
  <c r="AF57" i="1"/>
  <c r="AK65" i="1" l="1"/>
  <c r="AK66" i="1" s="1"/>
  <c r="AF65" i="1"/>
  <c r="AF66" i="1" s="1"/>
  <c r="AF22" i="1"/>
  <c r="AF25" i="1" s="1"/>
  <c r="AF59" i="1"/>
  <c r="AF60" i="1" s="1"/>
  <c r="CO34" i="14"/>
  <c r="CX29" i="14" l="1"/>
  <c r="CX22" i="14"/>
  <c r="CX14" i="14"/>
  <c r="CW25" i="14"/>
  <c r="CW22" i="14"/>
  <c r="CW20" i="14"/>
  <c r="CW17" i="14"/>
  <c r="CW16" i="14"/>
  <c r="CV29" i="14"/>
  <c r="CV26" i="14"/>
  <c r="CV22" i="14"/>
  <c r="CV20" i="14"/>
  <c r="CU34" i="14"/>
  <c r="CW29" i="14"/>
  <c r="CW26" i="14"/>
  <c r="CX25" i="14"/>
  <c r="CV25" i="14"/>
  <c r="CX21" i="14"/>
  <c r="CW21" i="14"/>
  <c r="CX17" i="14"/>
  <c r="CV17" i="14"/>
  <c r="CX16" i="14"/>
  <c r="CV16" i="14"/>
  <c r="CX15" i="14"/>
  <c r="CW15" i="14"/>
  <c r="CV15" i="14"/>
  <c r="CW14" i="14"/>
  <c r="Y45" i="12"/>
  <c r="Z45" i="12"/>
  <c r="Z41" i="12"/>
  <c r="Z40" i="12"/>
  <c r="Z39" i="12"/>
  <c r="Z38" i="12"/>
  <c r="Z37" i="12"/>
  <c r="Z36" i="12"/>
  <c r="Z35" i="12"/>
  <c r="Z34" i="12"/>
  <c r="Z33" i="12"/>
  <c r="Z32" i="12"/>
  <c r="Z31" i="12"/>
  <c r="Z30" i="12"/>
  <c r="Z29" i="12"/>
  <c r="Z28" i="12"/>
  <c r="Z27" i="12"/>
  <c r="Z26" i="12"/>
  <c r="Z25" i="12"/>
  <c r="Z24" i="12"/>
  <c r="Z21" i="12"/>
  <c r="Z19" i="12"/>
  <c r="Z18" i="12"/>
  <c r="Z17" i="12"/>
  <c r="Z16" i="12"/>
  <c r="Z15" i="12"/>
  <c r="Z14" i="12"/>
  <c r="Y22" i="12"/>
  <c r="Y43" i="12" s="1"/>
  <c r="AB30" i="1"/>
  <c r="AB52" i="1" s="1"/>
  <c r="Z24" i="13" l="1"/>
  <c r="CV14" i="14"/>
  <c r="CY14" i="14" s="1"/>
  <c r="CV21" i="14"/>
  <c r="CY21" i="14" s="1"/>
  <c r="Z17" i="13"/>
  <c r="Z11" i="13"/>
  <c r="Z12" i="13" s="1"/>
  <c r="Z13" i="12"/>
  <c r="Z22" i="12" s="1"/>
  <c r="Z43" i="12" s="1"/>
  <c r="Z23" i="13"/>
  <c r="Z18" i="13"/>
  <c r="CY17" i="14"/>
  <c r="CY25" i="14"/>
  <c r="CX20" i="14"/>
  <c r="CY20" i="14" s="1"/>
  <c r="CX26" i="14"/>
  <c r="CY26" i="14" s="1"/>
  <c r="CY22" i="14"/>
  <c r="CX18" i="14"/>
  <c r="CV18" i="14"/>
  <c r="CW18" i="14"/>
  <c r="CW23" i="14" s="1"/>
  <c r="CW27" i="14" s="1"/>
  <c r="CW30" i="14" s="1"/>
  <c r="CY29" i="14"/>
  <c r="CY16" i="14"/>
  <c r="CX23" i="14" l="1"/>
  <c r="CX27" i="14" s="1"/>
  <c r="CX30" i="14" s="1"/>
  <c r="CV23" i="14"/>
  <c r="CV27" i="14" s="1"/>
  <c r="CV30" i="14" s="1"/>
  <c r="CY18" i="14"/>
  <c r="CY23" i="14" s="1"/>
  <c r="CY27" i="14" s="1"/>
  <c r="CY30" i="14" s="1"/>
  <c r="CY34" i="14" s="1"/>
  <c r="BB110" i="6"/>
  <c r="BA110" i="6"/>
  <c r="AZ110" i="6"/>
  <c r="AY110" i="6"/>
  <c r="BC110" i="6"/>
  <c r="T22" i="12" l="1"/>
  <c r="T43" i="12" s="1"/>
  <c r="S22" i="12"/>
  <c r="S43" i="12" s="1"/>
  <c r="T14" i="5"/>
  <c r="T15" i="5" s="1"/>
  <c r="X22" i="12" l="1"/>
  <c r="X43" i="12" s="1"/>
  <c r="Y24" i="13"/>
  <c r="Y11" i="13"/>
  <c r="Y12" i="13"/>
  <c r="Y23" i="13"/>
  <c r="Y18" i="13"/>
  <c r="Y17" i="13"/>
  <c r="BB113" i="6" l="1"/>
  <c r="BB97" i="6"/>
  <c r="BB68" i="6"/>
  <c r="BB52" i="6"/>
  <c r="BB36" i="6"/>
  <c r="BB21" i="6"/>
  <c r="BB78" i="6"/>
  <c r="Y27" i="5" l="1"/>
  <c r="Y28" i="5" l="1"/>
  <c r="R77" i="2" l="1"/>
  <c r="R79" i="2" s="1"/>
  <c r="R65" i="2"/>
  <c r="R54" i="2"/>
  <c r="R37" i="2"/>
  <c r="R23" i="2"/>
  <c r="Z10" i="1"/>
  <c r="Z18" i="1" s="1"/>
  <c r="Z33" i="1"/>
  <c r="Z41" i="1" s="1"/>
  <c r="Z45" i="1" s="1"/>
  <c r="Z48" i="1" s="1"/>
  <c r="Z62" i="1" s="1"/>
  <c r="Z63" i="1" s="1"/>
  <c r="Z57" i="1"/>
  <c r="AA47" i="1"/>
  <c r="AA10" i="1"/>
  <c r="R39" i="2" l="1"/>
  <c r="AA18" i="1"/>
  <c r="AA59" i="1" s="1"/>
  <c r="AA60" i="1" s="1"/>
  <c r="BD17" i="6"/>
  <c r="AA33" i="1"/>
  <c r="AA41" i="1" s="1"/>
  <c r="AA45" i="1" s="1"/>
  <c r="AA48" i="1" s="1"/>
  <c r="AA62" i="1" s="1"/>
  <c r="AA63" i="1" s="1"/>
  <c r="AA57" i="1"/>
  <c r="S54" i="2"/>
  <c r="S65" i="2"/>
  <c r="BD50" i="6"/>
  <c r="BD63" i="6"/>
  <c r="S23" i="2"/>
  <c r="S37" i="2"/>
  <c r="S77" i="2"/>
  <c r="BD32" i="6"/>
  <c r="BD110" i="6"/>
  <c r="Z22" i="1"/>
  <c r="Z25" i="1" s="1"/>
  <c r="Z59" i="1"/>
  <c r="Z60" i="1" s="1"/>
  <c r="AA22" i="1" l="1"/>
  <c r="AA25" i="1" s="1"/>
  <c r="S39" i="2"/>
  <c r="AA65" i="1"/>
  <c r="AA66" i="1" s="1"/>
  <c r="S67" i="2"/>
  <c r="S79" i="2" s="1"/>
  <c r="W22" i="12" l="1"/>
  <c r="W43" i="12" s="1"/>
  <c r="AA24" i="13" l="1"/>
  <c r="AA23" i="13"/>
  <c r="AA12" i="13"/>
  <c r="X24" i="13"/>
  <c r="X23" i="13"/>
  <c r="AA17" i="13"/>
  <c r="X18" i="13"/>
  <c r="X17" i="13"/>
  <c r="X12" i="13"/>
  <c r="X11" i="13"/>
  <c r="CJ29" i="14"/>
  <c r="CJ26" i="14"/>
  <c r="CJ25" i="14"/>
  <c r="CJ22" i="14"/>
  <c r="CJ21" i="14"/>
  <c r="CJ20" i="14"/>
  <c r="CJ17" i="14"/>
  <c r="CI18" i="14"/>
  <c r="CI23" i="14" s="1"/>
  <c r="CI27" i="14" s="1"/>
  <c r="CI30" i="14" s="1"/>
  <c r="CH18" i="14"/>
  <c r="CH23" i="14" s="1"/>
  <c r="CH27" i="14" s="1"/>
  <c r="CH30" i="14" s="1"/>
  <c r="CG18" i="14"/>
  <c r="CG23" i="14" s="1"/>
  <c r="CG27" i="14" s="1"/>
  <c r="CG30" i="14" s="1"/>
  <c r="CJ14" i="14"/>
  <c r="X21" i="5"/>
  <c r="X28" i="5" s="1"/>
  <c r="X20" i="5"/>
  <c r="X27" i="5" s="1"/>
  <c r="X14" i="5"/>
  <c r="X15" i="5" s="1"/>
  <c r="AA11" i="13" l="1"/>
  <c r="AA18" i="13"/>
  <c r="CJ16" i="14"/>
  <c r="CJ18" i="14" s="1"/>
  <c r="CJ23" i="14" s="1"/>
  <c r="CJ27" i="14" s="1"/>
  <c r="CJ30" i="14" s="1"/>
  <c r="CJ34" i="14" s="1"/>
  <c r="X23" i="5"/>
  <c r="X22" i="5"/>
  <c r="W24" i="13" l="1"/>
  <c r="W11" i="13"/>
  <c r="W12" i="13" s="1"/>
  <c r="W18" i="13"/>
  <c r="W17" i="13"/>
  <c r="V22" i="12"/>
  <c r="V43" i="12" s="1"/>
  <c r="BB63" i="6"/>
  <c r="BB50" i="6"/>
  <c r="BB32" i="6"/>
  <c r="BB17" i="6"/>
  <c r="BE110" i="6"/>
  <c r="BF110" i="6"/>
  <c r="BE63" i="6"/>
  <c r="BF63" i="6"/>
  <c r="BF50" i="6"/>
  <c r="BE50" i="6"/>
  <c r="BE32" i="6"/>
  <c r="BF32" i="6"/>
  <c r="BF17" i="6"/>
  <c r="BE17" i="6"/>
  <c r="Q77" i="2"/>
  <c r="Q65" i="2"/>
  <c r="Q54" i="2"/>
  <c r="Q37" i="2"/>
  <c r="Q23" i="2"/>
  <c r="Y57" i="1"/>
  <c r="Y33" i="1"/>
  <c r="Y44" i="1"/>
  <c r="Y10" i="1"/>
  <c r="Y18" i="1" s="1"/>
  <c r="Y22" i="1" s="1"/>
  <c r="Y25" i="1" s="1"/>
  <c r="AD55" i="1"/>
  <c r="AD54" i="1"/>
  <c r="AD53" i="1"/>
  <c r="Y47" i="1"/>
  <c r="AD47" i="1" s="1"/>
  <c r="Y43" i="1"/>
  <c r="Y40" i="1"/>
  <c r="Y38" i="1"/>
  <c r="Y37" i="1"/>
  <c r="Y36" i="1"/>
  <c r="AD32" i="1"/>
  <c r="AD30" i="1"/>
  <c r="AD52" i="1" s="1"/>
  <c r="AA30" i="1"/>
  <c r="AA52" i="1" s="1"/>
  <c r="Z30" i="1"/>
  <c r="Z52" i="1" s="1"/>
  <c r="Y30" i="1"/>
  <c r="Y52" i="1" s="1"/>
  <c r="AD24" i="1"/>
  <c r="AD20" i="1"/>
  <c r="AD17" i="1"/>
  <c r="AD39" i="1"/>
  <c r="AD15" i="1"/>
  <c r="AD14" i="1"/>
  <c r="AD13" i="1"/>
  <c r="AD9" i="1"/>
  <c r="AD8" i="1"/>
  <c r="Q39" i="2" l="1"/>
  <c r="W23" i="13"/>
  <c r="Q67" i="2"/>
  <c r="Q79" i="2" s="1"/>
  <c r="AD56" i="1"/>
  <c r="AD57" i="1" s="1"/>
  <c r="AD38" i="1"/>
  <c r="Y41" i="1"/>
  <c r="Y45" i="1" s="1"/>
  <c r="Y48" i="1" s="1"/>
  <c r="Y65" i="1" s="1"/>
  <c r="Y66" i="1" s="1"/>
  <c r="AD44" i="1"/>
  <c r="AD36" i="1"/>
  <c r="Y59" i="1"/>
  <c r="Y60" i="1" s="1"/>
  <c r="AD10" i="1"/>
  <c r="AD40" i="1"/>
  <c r="AD31" i="1"/>
  <c r="AD37" i="1"/>
  <c r="AD21" i="1"/>
  <c r="AD16" i="1"/>
  <c r="AD43" i="1"/>
  <c r="BY22" i="14"/>
  <c r="BX22" i="14"/>
  <c r="Y62" i="1" l="1"/>
  <c r="Y63" i="1" s="1"/>
  <c r="AD18" i="1"/>
  <c r="AD33" i="1"/>
  <c r="AD41" i="1" s="1"/>
  <c r="AD45" i="1" s="1"/>
  <c r="AD48" i="1" s="1"/>
  <c r="BW22" i="14"/>
  <c r="BZ22" i="14" s="1"/>
  <c r="AD59" i="1" l="1"/>
  <c r="AD60" i="1" s="1"/>
  <c r="AD22" i="1"/>
  <c r="AD25" i="1" s="1"/>
  <c r="AD65" i="1"/>
  <c r="AD66" i="1" s="1"/>
  <c r="AD62" i="1"/>
  <c r="AD63" i="1" s="1"/>
  <c r="M62" i="1" l="1"/>
  <c r="M18" i="1"/>
  <c r="M59" i="1" s="1"/>
  <c r="W55" i="1" l="1"/>
  <c r="W16" i="1"/>
  <c r="U57" i="1" l="1"/>
  <c r="U39" i="1"/>
  <c r="W39" i="1" s="1"/>
  <c r="BY15" i="14" l="1"/>
  <c r="BX15" i="14"/>
  <c r="BW15" i="14"/>
  <c r="U19" i="5"/>
  <c r="U18" i="5"/>
  <c r="W14" i="5"/>
  <c r="W15" i="5" s="1"/>
  <c r="O77" i="2"/>
  <c r="O65" i="2"/>
  <c r="O54" i="2"/>
  <c r="O37" i="2"/>
  <c r="O23" i="2"/>
  <c r="U30" i="1"/>
  <c r="U52" i="1" s="1"/>
  <c r="U10" i="1"/>
  <c r="W20" i="5" l="1"/>
  <c r="W27" i="5" s="1"/>
  <c r="W21" i="5"/>
  <c r="W28" i="5" s="1"/>
  <c r="O67" i="2"/>
  <c r="O79" i="2" s="1"/>
  <c r="U18" i="1"/>
  <c r="U59" i="1" s="1"/>
  <c r="O39" i="2"/>
  <c r="U30" i="13"/>
  <c r="U29" i="13"/>
  <c r="U28" i="13"/>
  <c r="W23" i="5" l="1"/>
  <c r="W22" i="5"/>
  <c r="U22" i="1"/>
  <c r="U25" i="1" s="1"/>
  <c r="R22" i="12" l="1"/>
  <c r="T43" i="1" l="1"/>
  <c r="BO18" i="14" l="1"/>
  <c r="BO23" i="14" s="1"/>
  <c r="BO27" i="14" s="1"/>
  <c r="BO30" i="14" s="1"/>
  <c r="BN18" i="14"/>
  <c r="BN23" i="14" s="1"/>
  <c r="BN27" i="14" s="1"/>
  <c r="BN30" i="14" s="1"/>
  <c r="BM18" i="14"/>
  <c r="BM23" i="14" s="1"/>
  <c r="BM27" i="14" s="1"/>
  <c r="BM30" i="14" s="1"/>
  <c r="BJ18" i="14"/>
  <c r="BJ23" i="14" s="1"/>
  <c r="BJ27" i="14" s="1"/>
  <c r="BJ30" i="14" s="1"/>
  <c r="BI18" i="14"/>
  <c r="BI23" i="14" s="1"/>
  <c r="BI27" i="14" s="1"/>
  <c r="BI30" i="14" s="1"/>
  <c r="BH18" i="14"/>
  <c r="BH23" i="14" s="1"/>
  <c r="BP29" i="14"/>
  <c r="BP26" i="14"/>
  <c r="BP25" i="14"/>
  <c r="BP21" i="14"/>
  <c r="BP20" i="14"/>
  <c r="BP17" i="14"/>
  <c r="BP16" i="14"/>
  <c r="BP14" i="14"/>
  <c r="BL34" i="14"/>
  <c r="BV34" i="14"/>
  <c r="BH27" i="14" l="1"/>
  <c r="BH30" i="14" s="1"/>
  <c r="BK23" i="14"/>
  <c r="BP18" i="14"/>
  <c r="BP23" i="14"/>
  <c r="BP27" i="14" l="1"/>
  <c r="BP30" i="14" s="1"/>
  <c r="BP34" i="14" s="1"/>
  <c r="E24" i="13"/>
  <c r="F24" i="13"/>
  <c r="G23" i="13"/>
  <c r="H24" i="13"/>
  <c r="I24" i="13"/>
  <c r="K24" i="13"/>
  <c r="L24" i="13"/>
  <c r="M24" i="13"/>
  <c r="N23" i="13"/>
  <c r="O24" i="13"/>
  <c r="Q23" i="13"/>
  <c r="R23" i="13"/>
  <c r="U24" i="13"/>
  <c r="M63" i="1"/>
  <c r="G24" i="13"/>
  <c r="M23" i="13"/>
  <c r="R24" i="13"/>
  <c r="U11" i="13"/>
  <c r="U18" i="13"/>
  <c r="R12" i="13"/>
  <c r="R18" i="13"/>
  <c r="U12" i="13"/>
  <c r="BG34" i="14"/>
  <c r="Q22" i="12"/>
  <c r="M57" i="1"/>
  <c r="M65" i="1" s="1"/>
  <c r="Q24" i="13" l="1"/>
  <c r="L23" i="13"/>
  <c r="F23" i="13"/>
  <c r="U17" i="13"/>
  <c r="W56" i="1"/>
  <c r="P56" i="1"/>
  <c r="I56" i="1"/>
  <c r="U23" i="13"/>
  <c r="I23" i="13"/>
  <c r="E23" i="13"/>
  <c r="BK26" i="14"/>
  <c r="BK21" i="14"/>
  <c r="BK17" i="14"/>
  <c r="BK16" i="14"/>
  <c r="R11" i="13"/>
  <c r="BK25" i="14"/>
  <c r="H23" i="13"/>
  <c r="N24" i="13"/>
  <c r="O23" i="13"/>
  <c r="K23" i="13"/>
  <c r="R17" i="13"/>
  <c r="BK20" i="14"/>
  <c r="BK29" i="14"/>
  <c r="BK14" i="14"/>
  <c r="D22" i="12"/>
  <c r="E22" i="12"/>
  <c r="F22" i="12"/>
  <c r="G22" i="12"/>
  <c r="J22" i="12"/>
  <c r="K22" i="12"/>
  <c r="L22" i="12"/>
  <c r="M22" i="12"/>
  <c r="BK27" i="14" l="1"/>
  <c r="BK30" i="14" s="1"/>
  <c r="BK34" i="14" s="1"/>
  <c r="BK18" i="14"/>
  <c r="P22" i="12"/>
  <c r="P43" i="12" s="1"/>
  <c r="W54" i="1"/>
  <c r="W53" i="1"/>
  <c r="W32" i="1"/>
  <c r="R47" i="1"/>
  <c r="R44" i="1"/>
  <c r="W20" i="1"/>
  <c r="W17" i="1"/>
  <c r="W15" i="1"/>
  <c r="R36" i="1"/>
  <c r="W8" i="1"/>
  <c r="Q18" i="13"/>
  <c r="Q17" i="13"/>
  <c r="Q12" i="13"/>
  <c r="Q11" i="13"/>
  <c r="BF29" i="14"/>
  <c r="BF26" i="14"/>
  <c r="BF25" i="14"/>
  <c r="BF21" i="14"/>
  <c r="BF20" i="14"/>
  <c r="BE18" i="14"/>
  <c r="BE23" i="14" s="1"/>
  <c r="BE27" i="14" s="1"/>
  <c r="BE30" i="14" s="1"/>
  <c r="BD18" i="14"/>
  <c r="BD23" i="14" s="1"/>
  <c r="BD27" i="14" s="1"/>
  <c r="BD30" i="14" s="1"/>
  <c r="BC18" i="14"/>
  <c r="BC23" i="14" s="1"/>
  <c r="BF17" i="14"/>
  <c r="BF16" i="14"/>
  <c r="BF14" i="14"/>
  <c r="R43" i="12"/>
  <c r="Q43" i="12"/>
  <c r="S21" i="5"/>
  <c r="S20" i="5"/>
  <c r="S14" i="5"/>
  <c r="S15" i="5" s="1"/>
  <c r="R21" i="5"/>
  <c r="R28" i="5" s="1"/>
  <c r="R20" i="5"/>
  <c r="R27" i="5" s="1"/>
  <c r="R14" i="5"/>
  <c r="R15" i="5" s="1"/>
  <c r="AX110" i="6"/>
  <c r="AW110" i="6"/>
  <c r="AY63" i="6"/>
  <c r="AX63" i="6"/>
  <c r="AW63" i="6"/>
  <c r="AY50" i="6"/>
  <c r="AX50" i="6"/>
  <c r="AW50" i="6"/>
  <c r="AY32" i="6"/>
  <c r="AX32" i="6"/>
  <c r="AW32" i="6"/>
  <c r="AY17" i="6"/>
  <c r="AX17" i="6"/>
  <c r="AW17" i="6"/>
  <c r="N77" i="2"/>
  <c r="N65" i="2"/>
  <c r="N54" i="2"/>
  <c r="N37" i="2"/>
  <c r="N23" i="2"/>
  <c r="M77" i="2"/>
  <c r="M65" i="2"/>
  <c r="M54" i="2"/>
  <c r="M37" i="2"/>
  <c r="M23" i="2"/>
  <c r="T57" i="1"/>
  <c r="U47" i="1"/>
  <c r="T47" i="1"/>
  <c r="U44" i="1"/>
  <c r="U43" i="1"/>
  <c r="T44" i="1"/>
  <c r="U40" i="1"/>
  <c r="U38" i="1"/>
  <c r="U37" i="1"/>
  <c r="U36" i="1"/>
  <c r="T40" i="1"/>
  <c r="T38" i="1"/>
  <c r="T37" i="1"/>
  <c r="T36" i="1"/>
  <c r="T33" i="1"/>
  <c r="W9" i="1"/>
  <c r="T10" i="1"/>
  <c r="T18" i="1" s="1"/>
  <c r="T59" i="1" s="1"/>
  <c r="S10" i="1"/>
  <c r="S18" i="1" s="1"/>
  <c r="S59" i="1" s="1"/>
  <c r="S57" i="1"/>
  <c r="S47" i="1"/>
  <c r="S44" i="1"/>
  <c r="S43" i="1"/>
  <c r="S40" i="1"/>
  <c r="S38" i="1"/>
  <c r="S37" i="1"/>
  <c r="R37" i="1"/>
  <c r="S36" i="1"/>
  <c r="U33" i="1"/>
  <c r="S33" i="1"/>
  <c r="W30" i="1"/>
  <c r="W52" i="1" s="1"/>
  <c r="T30" i="1"/>
  <c r="T52" i="1" s="1"/>
  <c r="S30" i="1"/>
  <c r="S52" i="1" s="1"/>
  <c r="R30" i="1"/>
  <c r="R52" i="1" s="1"/>
  <c r="W21" i="1"/>
  <c r="W14" i="1"/>
  <c r="U41" i="1" l="1"/>
  <c r="U45" i="1" s="1"/>
  <c r="U48" i="1" s="1"/>
  <c r="U62" i="1" s="1"/>
  <c r="T22" i="1"/>
  <c r="T25" i="1" s="1"/>
  <c r="T60" i="1"/>
  <c r="S23" i="5"/>
  <c r="S22" i="5"/>
  <c r="N67" i="2"/>
  <c r="N79" i="2" s="1"/>
  <c r="T41" i="1"/>
  <c r="T45" i="1" s="1"/>
  <c r="T48" i="1" s="1"/>
  <c r="N39" i="2"/>
  <c r="M39" i="2"/>
  <c r="S27" i="5"/>
  <c r="S28" i="5"/>
  <c r="R38" i="1"/>
  <c r="W38" i="1" s="1"/>
  <c r="R10" i="1"/>
  <c r="R18" i="1" s="1"/>
  <c r="R59" i="1" s="1"/>
  <c r="W24" i="1"/>
  <c r="R40" i="1"/>
  <c r="W40" i="1" s="1"/>
  <c r="L77" i="2"/>
  <c r="L65" i="2"/>
  <c r="L54" i="2"/>
  <c r="L37" i="2"/>
  <c r="L23" i="2"/>
  <c r="R57" i="1"/>
  <c r="R33" i="1"/>
  <c r="W31" i="1"/>
  <c r="R43" i="1"/>
  <c r="W43" i="1" s="1"/>
  <c r="W13" i="1"/>
  <c r="W10" i="1"/>
  <c r="BF18" i="14"/>
  <c r="BC27" i="14"/>
  <c r="BC30" i="14" s="1"/>
  <c r="BF23" i="14"/>
  <c r="BF27" i="14" s="1"/>
  <c r="BF30" i="14" s="1"/>
  <c r="BF34" i="14" s="1"/>
  <c r="R22" i="5"/>
  <c r="R23" i="5"/>
  <c r="M67" i="2"/>
  <c r="M79" i="2" s="1"/>
  <c r="W57" i="1"/>
  <c r="W47" i="1"/>
  <c r="W44" i="1"/>
  <c r="W37" i="1"/>
  <c r="S41" i="1"/>
  <c r="S45" i="1" s="1"/>
  <c r="W36" i="1"/>
  <c r="U60" i="1"/>
  <c r="S22" i="1"/>
  <c r="S25" i="1" s="1"/>
  <c r="S60" i="1"/>
  <c r="T62" i="1" l="1"/>
  <c r="T63" i="1" s="1"/>
  <c r="W18" i="1"/>
  <c r="W59" i="1" s="1"/>
  <c r="R22" i="1"/>
  <c r="R25" i="1" s="1"/>
  <c r="R60" i="1"/>
  <c r="T65" i="1"/>
  <c r="T66" i="1" s="1"/>
  <c r="U65" i="1"/>
  <c r="U66" i="1" s="1"/>
  <c r="U63" i="1"/>
  <c r="R41" i="1"/>
  <c r="R45" i="1" s="1"/>
  <c r="R48" i="1" s="1"/>
  <c r="R62" i="1" s="1"/>
  <c r="S48" i="1"/>
  <c r="S62" i="1" s="1"/>
  <c r="L67" i="2"/>
  <c r="L79" i="2" s="1"/>
  <c r="L39" i="2"/>
  <c r="W33" i="1"/>
  <c r="W41" i="1" l="1"/>
  <c r="W45" i="1" s="1"/>
  <c r="W48" i="1" s="1"/>
  <c r="W62" i="1" s="1"/>
  <c r="W22" i="1"/>
  <c r="W25" i="1" s="1"/>
  <c r="W60" i="1"/>
  <c r="R65" i="1"/>
  <c r="R66" i="1" s="1"/>
  <c r="R63" i="1"/>
  <c r="S65" i="1"/>
  <c r="S66" i="1" s="1"/>
  <c r="S63" i="1"/>
  <c r="W65" i="1" l="1"/>
  <c r="W66" i="1" s="1"/>
  <c r="W63" i="1"/>
  <c r="AR34" i="14"/>
  <c r="N37" i="12"/>
  <c r="N36" i="12"/>
  <c r="AV63" i="6"/>
  <c r="AZ29" i="14" l="1"/>
  <c r="AY29" i="14"/>
  <c r="AX29" i="14"/>
  <c r="AZ26" i="14"/>
  <c r="AY26" i="14"/>
  <c r="AX26" i="14"/>
  <c r="AZ25" i="14"/>
  <c r="AY25" i="14"/>
  <c r="AX25" i="14"/>
  <c r="AZ21" i="14"/>
  <c r="AY21" i="14"/>
  <c r="AX21" i="14"/>
  <c r="AZ20" i="14"/>
  <c r="AY20" i="14"/>
  <c r="AX20" i="14"/>
  <c r="AZ17" i="14"/>
  <c r="AY17" i="14"/>
  <c r="AX17" i="14"/>
  <c r="AZ16" i="14"/>
  <c r="AY16" i="14"/>
  <c r="AX16" i="14"/>
  <c r="AZ14" i="14"/>
  <c r="AY14" i="14"/>
  <c r="AX14" i="14"/>
  <c r="AV29" i="14"/>
  <c r="AV26" i="14"/>
  <c r="AV25" i="14"/>
  <c r="AV21" i="14"/>
  <c r="AV20" i="14"/>
  <c r="AV17" i="14"/>
  <c r="AV16" i="14"/>
  <c r="AV14" i="14"/>
  <c r="N41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19" i="12"/>
  <c r="N18" i="12"/>
  <c r="N17" i="12"/>
  <c r="N16" i="12"/>
  <c r="N15" i="12"/>
  <c r="N14" i="12"/>
  <c r="N13" i="12"/>
  <c r="M43" i="12"/>
  <c r="O19" i="5"/>
  <c r="U21" i="5" s="1"/>
  <c r="O18" i="5"/>
  <c r="U20" i="5" s="1"/>
  <c r="O13" i="5"/>
  <c r="U14" i="5" s="1"/>
  <c r="U15" i="5" s="1"/>
  <c r="O12" i="5"/>
  <c r="N20" i="5"/>
  <c r="N27" i="5" s="1"/>
  <c r="N21" i="5"/>
  <c r="N14" i="5"/>
  <c r="N15" i="5" s="1"/>
  <c r="AU110" i="6"/>
  <c r="AU63" i="6"/>
  <c r="AU50" i="6"/>
  <c r="AU32" i="6"/>
  <c r="AU17" i="6"/>
  <c r="J77" i="2"/>
  <c r="J65" i="2"/>
  <c r="J54" i="2"/>
  <c r="J37" i="2"/>
  <c r="J23" i="2"/>
  <c r="P54" i="1"/>
  <c r="P53" i="1"/>
  <c r="P32" i="1"/>
  <c r="P31" i="1"/>
  <c r="P24" i="1"/>
  <c r="P21" i="1"/>
  <c r="P20" i="1"/>
  <c r="P17" i="1"/>
  <c r="P15" i="1"/>
  <c r="P14" i="1"/>
  <c r="P13" i="1"/>
  <c r="P9" i="1"/>
  <c r="P8" i="1"/>
  <c r="N57" i="1"/>
  <c r="N33" i="1"/>
  <c r="N41" i="1" s="1"/>
  <c r="N45" i="1" s="1"/>
  <c r="N48" i="1" s="1"/>
  <c r="N10" i="1"/>
  <c r="N18" i="1" s="1"/>
  <c r="N59" i="1" s="1"/>
  <c r="N62" i="1" l="1"/>
  <c r="N63" i="1" s="1"/>
  <c r="U28" i="5"/>
  <c r="U23" i="5"/>
  <c r="U22" i="5"/>
  <c r="U27" i="5"/>
  <c r="N22" i="1"/>
  <c r="N25" i="1" s="1"/>
  <c r="N60" i="1"/>
  <c r="AV18" i="14"/>
  <c r="Q21" i="5"/>
  <c r="Q14" i="5"/>
  <c r="Q15" i="5" s="1"/>
  <c r="N22" i="12"/>
  <c r="N43" i="12" s="1"/>
  <c r="Q20" i="5"/>
  <c r="J39" i="2"/>
  <c r="AV23" i="14"/>
  <c r="AV27" i="14" s="1"/>
  <c r="AV30" i="14" s="1"/>
  <c r="AV34" i="14" s="1"/>
  <c r="N28" i="5"/>
  <c r="N23" i="5"/>
  <c r="N22" i="5"/>
  <c r="J67" i="2"/>
  <c r="J79" i="2" s="1"/>
  <c r="N65" i="1"/>
  <c r="N66" i="1" s="1"/>
  <c r="AV110" i="6"/>
  <c r="Q27" i="5" l="1"/>
  <c r="Q22" i="5"/>
  <c r="Q28" i="5"/>
  <c r="Q23" i="5"/>
  <c r="AP18" i="14"/>
  <c r="AM34" i="14"/>
  <c r="AQ17" i="14" l="1"/>
  <c r="AQ21" i="14"/>
  <c r="AQ26" i="14"/>
  <c r="AQ25" i="14"/>
  <c r="AQ29" i="14"/>
  <c r="AQ16" i="14"/>
  <c r="AP23" i="14"/>
  <c r="AP27" i="14" s="1"/>
  <c r="AP30" i="14" s="1"/>
  <c r="AQ20" i="14"/>
  <c r="AN18" i="14"/>
  <c r="AN23" i="14" s="1"/>
  <c r="AN27" i="14" s="1"/>
  <c r="AN30" i="14" s="1"/>
  <c r="AO18" i="14"/>
  <c r="AO23" i="14" s="1"/>
  <c r="AO27" i="14" s="1"/>
  <c r="AO30" i="14" s="1"/>
  <c r="AQ14" i="14"/>
  <c r="AQ18" i="14" l="1"/>
  <c r="AQ23" i="14"/>
  <c r="AQ27" i="14" s="1"/>
  <c r="AQ30" i="14" s="1"/>
  <c r="AQ34" i="14" s="1"/>
  <c r="M30" i="1" l="1"/>
  <c r="M52" i="1" s="1"/>
  <c r="AL26" i="14" l="1"/>
  <c r="AY18" i="14"/>
  <c r="AL14" i="14"/>
  <c r="AW34" i="14"/>
  <c r="AH34" i="14"/>
  <c r="L21" i="5"/>
  <c r="L20" i="5"/>
  <c r="L14" i="5"/>
  <c r="AL25" i="14" l="1"/>
  <c r="AL20" i="14"/>
  <c r="AL29" i="14"/>
  <c r="BA17" i="14"/>
  <c r="AI18" i="14"/>
  <c r="AI23" i="14" s="1"/>
  <c r="AI27" i="14" s="1"/>
  <c r="AI30" i="14" s="1"/>
  <c r="AX18" i="14"/>
  <c r="BA20" i="14"/>
  <c r="AY23" i="14"/>
  <c r="AY27" i="14" s="1"/>
  <c r="AY30" i="14" s="1"/>
  <c r="BA21" i="14"/>
  <c r="BA29" i="14"/>
  <c r="AJ18" i="14"/>
  <c r="AJ23" i="14" s="1"/>
  <c r="AJ27" i="14" s="1"/>
  <c r="AJ30" i="14" s="1"/>
  <c r="AK18" i="14"/>
  <c r="AK23" i="14" s="1"/>
  <c r="AK27" i="14" s="1"/>
  <c r="AK30" i="14" s="1"/>
  <c r="AL17" i="14"/>
  <c r="AL21" i="14"/>
  <c r="BA14" i="14"/>
  <c r="BA26" i="14"/>
  <c r="AZ18" i="14"/>
  <c r="AZ23" i="14" s="1"/>
  <c r="BA25" i="14"/>
  <c r="BA16" i="14"/>
  <c r="AL16" i="14"/>
  <c r="K43" i="12"/>
  <c r="L27" i="5"/>
  <c r="L15" i="5"/>
  <c r="L22" i="5"/>
  <c r="L28" i="5"/>
  <c r="L23" i="5"/>
  <c r="AL23" i="14" l="1"/>
  <c r="AL27" i="14" s="1"/>
  <c r="AL30" i="14" s="1"/>
  <c r="AL34" i="14" s="1"/>
  <c r="AL18" i="14"/>
  <c r="BA18" i="14"/>
  <c r="AX23" i="14"/>
  <c r="AZ27" i="14"/>
  <c r="AZ30" i="14" s="1"/>
  <c r="H77" i="2"/>
  <c r="H65" i="2"/>
  <c r="H54" i="2"/>
  <c r="H37" i="2"/>
  <c r="H23" i="2"/>
  <c r="BA23" i="14" l="1"/>
  <c r="BA27" i="14" s="1"/>
  <c r="BA30" i="14" s="1"/>
  <c r="BA34" i="14" s="1"/>
  <c r="AX27" i="14"/>
  <c r="AX30" i="14" s="1"/>
  <c r="H67" i="2"/>
  <c r="H79" i="2" s="1"/>
  <c r="H39" i="2"/>
  <c r="P30" i="1" l="1"/>
  <c r="P52" i="1" s="1"/>
  <c r="L57" i="1"/>
  <c r="L47" i="1"/>
  <c r="L44" i="1"/>
  <c r="L43" i="1"/>
  <c r="L40" i="1"/>
  <c r="L38" i="1"/>
  <c r="L37" i="1"/>
  <c r="L36" i="1"/>
  <c r="L33" i="1"/>
  <c r="L30" i="1"/>
  <c r="L52" i="1" s="1"/>
  <c r="L10" i="1"/>
  <c r="L18" i="1" s="1"/>
  <c r="L59" i="1" s="1"/>
  <c r="P57" i="1" l="1"/>
  <c r="P33" i="1"/>
  <c r="L41" i="1"/>
  <c r="L45" i="1" s="1"/>
  <c r="L48" i="1" s="1"/>
  <c r="L62" i="1" s="1"/>
  <c r="P10" i="1"/>
  <c r="P18" i="1" s="1"/>
  <c r="P59" i="1" s="1"/>
  <c r="L60" i="1"/>
  <c r="L22" i="1"/>
  <c r="L25" i="1" s="1"/>
  <c r="L65" i="1" l="1"/>
  <c r="L66" i="1" s="1"/>
  <c r="L63" i="1"/>
  <c r="P60" i="1"/>
  <c r="P22" i="1"/>
  <c r="P25" i="1" s="1"/>
  <c r="AS110" i="6" l="1"/>
  <c r="AS63" i="6"/>
  <c r="AV50" i="6"/>
  <c r="AS50" i="6"/>
  <c r="AV32" i="6"/>
  <c r="AS32" i="6"/>
  <c r="AV17" i="6"/>
  <c r="AS17" i="6"/>
  <c r="AR17" i="6" l="1"/>
  <c r="AR50" i="6"/>
  <c r="AR110" i="6"/>
  <c r="AR63" i="6"/>
  <c r="AR32" i="6"/>
  <c r="AG26" i="14"/>
  <c r="AG21" i="14"/>
  <c r="AD18" i="14"/>
  <c r="AD23" i="14" s="1"/>
  <c r="AF18" i="14"/>
  <c r="AF23" i="14" s="1"/>
  <c r="AF27" i="14" s="1"/>
  <c r="AF30" i="14" s="1"/>
  <c r="AC34" i="14"/>
  <c r="AG29" i="14"/>
  <c r="AG25" i="14"/>
  <c r="AG20" i="14"/>
  <c r="AE18" i="14"/>
  <c r="AE23" i="14" s="1"/>
  <c r="AE27" i="14" s="1"/>
  <c r="AE30" i="14" s="1"/>
  <c r="AG17" i="14"/>
  <c r="AG14" i="14"/>
  <c r="AG16" i="14" l="1"/>
  <c r="AG18" i="14" s="1"/>
  <c r="AD27" i="14"/>
  <c r="AD30" i="14" s="1"/>
  <c r="AG23" i="14"/>
  <c r="AG27" i="14" s="1"/>
  <c r="AG30" i="14" s="1"/>
  <c r="AG34" i="14" s="1"/>
  <c r="K11" i="13" l="1"/>
  <c r="K12" i="13" s="1"/>
  <c r="K18" i="13"/>
  <c r="K17" i="13"/>
  <c r="J43" i="12" l="1"/>
  <c r="G37" i="2"/>
  <c r="G23" i="2"/>
  <c r="G77" i="2"/>
  <c r="G65" i="2"/>
  <c r="G54" i="2"/>
  <c r="K33" i="1"/>
  <c r="K44" i="1"/>
  <c r="P44" i="1" s="1"/>
  <c r="K40" i="1"/>
  <c r="P40" i="1" s="1"/>
  <c r="K37" i="1"/>
  <c r="P37" i="1" s="1"/>
  <c r="K10" i="1"/>
  <c r="K18" i="1" s="1"/>
  <c r="K59" i="1" s="1"/>
  <c r="K47" i="1"/>
  <c r="P47" i="1" s="1"/>
  <c r="K43" i="1"/>
  <c r="P43" i="1" s="1"/>
  <c r="K38" i="1"/>
  <c r="P38" i="1" s="1"/>
  <c r="K36" i="1"/>
  <c r="P36" i="1" s="1"/>
  <c r="K30" i="1"/>
  <c r="K52" i="1" s="1"/>
  <c r="P41" i="1" l="1"/>
  <c r="P45" i="1" s="1"/>
  <c r="P48" i="1" s="1"/>
  <c r="P62" i="1" s="1"/>
  <c r="K57" i="1"/>
  <c r="K60" i="1" s="1"/>
  <c r="G67" i="2"/>
  <c r="G79" i="2" s="1"/>
  <c r="G39" i="2"/>
  <c r="K41" i="1"/>
  <c r="K45" i="1" s="1"/>
  <c r="K48" i="1" s="1"/>
  <c r="K22" i="1"/>
  <c r="K25" i="1" s="1"/>
  <c r="I41" i="13"/>
  <c r="K62" i="1" l="1"/>
  <c r="K63" i="1" s="1"/>
  <c r="P65" i="1"/>
  <c r="P66" i="1" s="1"/>
  <c r="P63" i="1"/>
  <c r="K65" i="1"/>
  <c r="K66" i="1" s="1"/>
  <c r="W29" i="14"/>
  <c r="W26" i="14"/>
  <c r="W25" i="14"/>
  <c r="W21" i="14"/>
  <c r="W20" i="14"/>
  <c r="W17" i="14"/>
  <c r="W16" i="14"/>
  <c r="AB33" i="14" l="1"/>
  <c r="AB32" i="14"/>
  <c r="AA29" i="14"/>
  <c r="Z29" i="14"/>
  <c r="Y29" i="14"/>
  <c r="AA26" i="14"/>
  <c r="Z26" i="14"/>
  <c r="Y26" i="14"/>
  <c r="AA25" i="14"/>
  <c r="Z25" i="14"/>
  <c r="Y25" i="14"/>
  <c r="AA21" i="14"/>
  <c r="Z21" i="14"/>
  <c r="Y21" i="14"/>
  <c r="AA20" i="14"/>
  <c r="Z20" i="14"/>
  <c r="Y20" i="14"/>
  <c r="AA17" i="14"/>
  <c r="Z17" i="14"/>
  <c r="Y17" i="14"/>
  <c r="AA16" i="14"/>
  <c r="Z16" i="14"/>
  <c r="Y16" i="14"/>
  <c r="AA14" i="14"/>
  <c r="Z14" i="14"/>
  <c r="Y14" i="14"/>
  <c r="W31" i="14"/>
  <c r="W28" i="14"/>
  <c r="W24" i="14"/>
  <c r="W19" i="14"/>
  <c r="W14" i="14"/>
  <c r="W23" i="14" l="1"/>
  <c r="W18" i="14"/>
  <c r="W30" i="14" l="1"/>
  <c r="W34" i="14" s="1"/>
  <c r="W27" i="14"/>
  <c r="H41" i="12"/>
  <c r="H33" i="12"/>
  <c r="H28" i="12"/>
  <c r="H31" i="12"/>
  <c r="H30" i="12"/>
  <c r="H24" i="12"/>
  <c r="H25" i="12"/>
  <c r="H19" i="12"/>
  <c r="H35" i="12"/>
  <c r="H34" i="12"/>
  <c r="H32" i="12"/>
  <c r="H29" i="12"/>
  <c r="H27" i="12"/>
  <c r="H26" i="12"/>
  <c r="H18" i="12"/>
  <c r="H17" i="12"/>
  <c r="H16" i="12"/>
  <c r="H14" i="12"/>
  <c r="H13" i="12"/>
  <c r="G21" i="5"/>
  <c r="G28" i="5" s="1"/>
  <c r="H20" i="5"/>
  <c r="G20" i="5"/>
  <c r="G27" i="5" s="1"/>
  <c r="I19" i="5"/>
  <c r="O21" i="5" s="1"/>
  <c r="G14" i="5"/>
  <c r="G15" i="5" s="1"/>
  <c r="H14" i="5"/>
  <c r="I18" i="5"/>
  <c r="O20" i="5" s="1"/>
  <c r="AP32" i="6"/>
  <c r="O27" i="5" l="1"/>
  <c r="O28" i="5"/>
  <c r="K20" i="5"/>
  <c r="K21" i="5"/>
  <c r="H21" i="5"/>
  <c r="H15" i="12"/>
  <c r="H22" i="12" s="1"/>
  <c r="H43" i="12" s="1"/>
  <c r="AP17" i="6"/>
  <c r="AP63" i="6"/>
  <c r="AP110" i="6"/>
  <c r="I13" i="5"/>
  <c r="O14" i="5" s="1"/>
  <c r="O15" i="5" s="1"/>
  <c r="AP50" i="6"/>
  <c r="G43" i="12"/>
  <c r="G22" i="5"/>
  <c r="G23" i="5"/>
  <c r="F57" i="1"/>
  <c r="F33" i="1"/>
  <c r="F41" i="1" s="1"/>
  <c r="F45" i="1" s="1"/>
  <c r="F48" i="1" s="1"/>
  <c r="F62" i="1" s="1"/>
  <c r="F63" i="1" s="1"/>
  <c r="F10" i="1"/>
  <c r="F18" i="1" s="1"/>
  <c r="F59" i="1" s="1"/>
  <c r="R29" i="14"/>
  <c r="R25" i="14"/>
  <c r="Q18" i="14"/>
  <c r="R31" i="14"/>
  <c r="R28" i="14"/>
  <c r="R26" i="14"/>
  <c r="R24" i="14"/>
  <c r="R21" i="14"/>
  <c r="R19" i="14"/>
  <c r="P18" i="14"/>
  <c r="AO63" i="6"/>
  <c r="AO17" i="6"/>
  <c r="AO32" i="6"/>
  <c r="O23" i="5" l="1"/>
  <c r="O22" i="5"/>
  <c r="K14" i="5"/>
  <c r="K15" i="5" s="1"/>
  <c r="K28" i="5"/>
  <c r="K27" i="5"/>
  <c r="F65" i="1"/>
  <c r="F66" i="1" s="1"/>
  <c r="F22" i="1"/>
  <c r="F25" i="1" s="1"/>
  <c r="F60" i="1"/>
  <c r="AO50" i="6"/>
  <c r="AO110" i="6"/>
  <c r="R14" i="14"/>
  <c r="O18" i="14"/>
  <c r="O23" i="14" s="1"/>
  <c r="O27" i="14" s="1"/>
  <c r="P23" i="14"/>
  <c r="P27" i="14" s="1"/>
  <c r="P30" i="14" s="1"/>
  <c r="R20" i="14"/>
  <c r="Q23" i="14"/>
  <c r="Q27" i="14" s="1"/>
  <c r="Q30" i="14" s="1"/>
  <c r="R16" i="14"/>
  <c r="R17" i="14"/>
  <c r="F43" i="12"/>
  <c r="H22" i="5"/>
  <c r="H23" i="5"/>
  <c r="K22" i="5" l="1"/>
  <c r="R18" i="14"/>
  <c r="K23" i="5"/>
  <c r="R23" i="14"/>
  <c r="O30" i="14"/>
  <c r="R27" i="14"/>
  <c r="R30" i="14" l="1"/>
  <c r="R34" i="14" s="1"/>
  <c r="X34" i="14"/>
  <c r="M31" i="14"/>
  <c r="M28" i="14"/>
  <c r="M24" i="14"/>
  <c r="M19" i="14"/>
  <c r="F21" i="5"/>
  <c r="F20" i="5"/>
  <c r="F14" i="5"/>
  <c r="E10" i="1" l="1"/>
  <c r="E18" i="1" s="1"/>
  <c r="E59" i="1" s="1"/>
  <c r="M21" i="14"/>
  <c r="J18" i="14"/>
  <c r="J23" i="14" s="1"/>
  <c r="J27" i="14" s="1"/>
  <c r="J30" i="14" s="1"/>
  <c r="M17" i="14"/>
  <c r="Z18" i="14"/>
  <c r="Z23" i="14" s="1"/>
  <c r="M25" i="14"/>
  <c r="M26" i="14"/>
  <c r="AN17" i="6"/>
  <c r="AN110" i="6"/>
  <c r="M16" i="14"/>
  <c r="E43" i="12"/>
  <c r="Y18" i="14"/>
  <c r="Y23" i="14" s="1"/>
  <c r="L18" i="14"/>
  <c r="L23" i="14" s="1"/>
  <c r="L27" i="14" s="1"/>
  <c r="L30" i="14" s="1"/>
  <c r="AN32" i="6"/>
  <c r="AN63" i="6"/>
  <c r="M20" i="14"/>
  <c r="AN50" i="6"/>
  <c r="AA18" i="14"/>
  <c r="AA23" i="14" s="1"/>
  <c r="AA27" i="14" s="1"/>
  <c r="AA30" i="14" s="1"/>
  <c r="M29" i="14"/>
  <c r="K18" i="14"/>
  <c r="K23" i="14" s="1"/>
  <c r="K27" i="14" s="1"/>
  <c r="K30" i="14" s="1"/>
  <c r="M14" i="14"/>
  <c r="F28" i="5"/>
  <c r="F15" i="5"/>
  <c r="F27" i="5"/>
  <c r="F22" i="5"/>
  <c r="F23" i="5"/>
  <c r="E57" i="1"/>
  <c r="E33" i="1"/>
  <c r="E41" i="1" s="1"/>
  <c r="E45" i="1" s="1"/>
  <c r="E48" i="1" s="1"/>
  <c r="E62" i="1" s="1"/>
  <c r="E63" i="1" s="1"/>
  <c r="H26" i="14"/>
  <c r="H25" i="14"/>
  <c r="H17" i="14"/>
  <c r="D34" i="14"/>
  <c r="AB26" i="14" l="1"/>
  <c r="AB17" i="14"/>
  <c r="AB25" i="14"/>
  <c r="E65" i="1"/>
  <c r="E66" i="1" s="1"/>
  <c r="E22" i="1"/>
  <c r="E25" i="1" s="1"/>
  <c r="E60" i="1"/>
  <c r="M30" i="14"/>
  <c r="M34" i="14" s="1"/>
  <c r="Y27" i="14"/>
  <c r="Y30" i="14" s="1"/>
  <c r="M23" i="14"/>
  <c r="M27" i="14"/>
  <c r="M18" i="14"/>
  <c r="Z27" i="14"/>
  <c r="Z30" i="14" s="1"/>
  <c r="AB23" i="14"/>
  <c r="F18" i="14"/>
  <c r="F23" i="14" s="1"/>
  <c r="F27" i="14" s="1"/>
  <c r="F30" i="14" s="1"/>
  <c r="E18" i="13"/>
  <c r="E11" i="13"/>
  <c r="E18" i="14"/>
  <c r="E23" i="14" s="1"/>
  <c r="E27" i="14" s="1"/>
  <c r="E30" i="14" s="1"/>
  <c r="H16" i="14"/>
  <c r="H18" i="14" s="1"/>
  <c r="H14" i="14"/>
  <c r="AB14" i="14" s="1"/>
  <c r="H21" i="14"/>
  <c r="AB21" i="14" s="1"/>
  <c r="E12" i="13"/>
  <c r="G18" i="14"/>
  <c r="G23" i="14" s="1"/>
  <c r="G27" i="14" s="1"/>
  <c r="G30" i="14" s="1"/>
  <c r="H20" i="14"/>
  <c r="AB20" i="14" s="1"/>
  <c r="H29" i="14"/>
  <c r="AB29" i="14" s="1"/>
  <c r="E17" i="13"/>
  <c r="AB27" i="14" l="1"/>
  <c r="AB30" i="14" s="1"/>
  <c r="AB34" i="14" s="1"/>
  <c r="AB16" i="14"/>
  <c r="AB18" i="14" s="1"/>
  <c r="D43" i="12"/>
  <c r="H23" i="14"/>
  <c r="H27" i="14" s="1"/>
  <c r="H30" i="14" s="1"/>
  <c r="H34" i="14" s="1"/>
  <c r="AM17" i="6"/>
  <c r="D47" i="1"/>
  <c r="D44" i="1"/>
  <c r="D43" i="1"/>
  <c r="D40" i="1"/>
  <c r="D38" i="1"/>
  <c r="D37" i="1"/>
  <c r="D36" i="1"/>
  <c r="D30" i="1"/>
  <c r="D52" i="1" s="1"/>
  <c r="D54" i="1" l="1"/>
  <c r="D57" i="1" s="1"/>
  <c r="D33" i="1"/>
  <c r="D41" i="1" s="1"/>
  <c r="D45" i="1" s="1"/>
  <c r="D48" i="1" s="1"/>
  <c r="D10" i="1"/>
  <c r="D18" i="1" s="1"/>
  <c r="AM63" i="6"/>
  <c r="AM50" i="6"/>
  <c r="AM110" i="6"/>
  <c r="AM32" i="6"/>
  <c r="D62" i="1" l="1"/>
  <c r="D63" i="1" s="1"/>
  <c r="D59" i="1"/>
  <c r="D60" i="1" s="1"/>
  <c r="D65" i="1"/>
  <c r="D66" i="1" s="1"/>
  <c r="D22" i="1"/>
  <c r="D25" i="1" s="1"/>
  <c r="E15" i="5" l="1"/>
  <c r="I22" i="5" l="1"/>
  <c r="E28" i="5"/>
  <c r="E23" i="5"/>
  <c r="I23" i="5"/>
  <c r="E22" i="5"/>
  <c r="E27" i="5"/>
  <c r="E77" i="2" l="1"/>
  <c r="E23" i="2"/>
  <c r="E37" i="2"/>
  <c r="E65" i="2"/>
  <c r="E54" i="2" l="1"/>
  <c r="E67" i="2" s="1"/>
  <c r="E79" i="2" s="1"/>
  <c r="E39" i="2"/>
  <c r="I24" i="1" l="1"/>
  <c r="I21" i="1"/>
  <c r="I20" i="1"/>
  <c r="I17" i="1"/>
  <c r="I15" i="1"/>
  <c r="I14" i="1"/>
  <c r="I13" i="1"/>
  <c r="I9" i="1"/>
  <c r="G10" i="1" l="1"/>
  <c r="G18" i="1" s="1"/>
  <c r="G59" i="1" s="1"/>
  <c r="I8" i="1"/>
  <c r="I10" i="1" s="1"/>
  <c r="I18" i="1" s="1"/>
  <c r="I22" i="1" l="1"/>
  <c r="I25" i="1" s="1"/>
  <c r="I53" i="1"/>
  <c r="G22" i="1"/>
  <c r="G25" i="1" s="1"/>
  <c r="I47" i="1" l="1"/>
  <c r="I44" i="1"/>
  <c r="I43" i="1"/>
  <c r="I38" i="1"/>
  <c r="I37" i="1"/>
  <c r="I36" i="1"/>
  <c r="I40" i="1" l="1"/>
  <c r="I54" i="1" l="1"/>
  <c r="I59" i="1" s="1"/>
  <c r="G57" i="1"/>
  <c r="I57" i="1" l="1"/>
  <c r="I32" i="1"/>
  <c r="I31" i="1" l="1"/>
  <c r="G33" i="1"/>
  <c r="G41" i="1" s="1"/>
  <c r="G45" i="1" s="1"/>
  <c r="G48" i="1" s="1"/>
  <c r="G60" i="1"/>
  <c r="G65" i="1" l="1"/>
  <c r="G66" i="1" s="1"/>
  <c r="G62" i="1"/>
  <c r="G63" i="1" s="1"/>
  <c r="I33" i="1"/>
  <c r="I41" i="1" s="1"/>
  <c r="I45" i="1" s="1"/>
  <c r="I48" i="1" s="1"/>
  <c r="I62" i="1" s="1"/>
  <c r="I60" i="1"/>
  <c r="I65" i="1" l="1"/>
  <c r="I66" i="1" s="1"/>
  <c r="I63" i="1"/>
  <c r="I12" i="5"/>
  <c r="H27" i="5"/>
  <c r="H15" i="5"/>
  <c r="H28" i="5"/>
  <c r="I15" i="5" l="1"/>
  <c r="I28" i="5"/>
  <c r="I27" i="5"/>
  <c r="AQ110" i="6" l="1"/>
  <c r="AQ17" i="6"/>
  <c r="AQ50" i="6"/>
  <c r="AQ32" i="6"/>
  <c r="AQ63" i="6" l="1"/>
  <c r="BY21" i="14" l="1"/>
  <c r="BX21" i="14"/>
  <c r="BY20" i="14"/>
  <c r="BX20" i="14"/>
  <c r="BY14" i="14"/>
  <c r="BX14" i="14"/>
  <c r="BW14" i="14" l="1"/>
  <c r="BZ14" i="14" s="1"/>
  <c r="BY17" i="14"/>
  <c r="BX25" i="14"/>
  <c r="BW16" i="14"/>
  <c r="BX17" i="14"/>
  <c r="BX26" i="14"/>
  <c r="BY29" i="14"/>
  <c r="BW21" i="14"/>
  <c r="BZ21" i="14" s="1"/>
  <c r="BY26" i="14"/>
  <c r="BY16" i="14"/>
  <c r="BY25" i="14"/>
  <c r="BX16" i="14"/>
  <c r="BX29" i="14"/>
  <c r="BY18" i="14" l="1"/>
  <c r="BY23" i="14" s="1"/>
  <c r="BY27" i="14" s="1"/>
  <c r="BY30" i="14" s="1"/>
  <c r="BZ16" i="14"/>
  <c r="BW20" i="14"/>
  <c r="BZ20" i="14" s="1"/>
  <c r="BW17" i="14"/>
  <c r="BZ17" i="14" s="1"/>
  <c r="BW29" i="14"/>
  <c r="BZ29" i="14" s="1"/>
  <c r="BX18" i="14"/>
  <c r="BW26" i="14"/>
  <c r="BZ26" i="14" s="1"/>
  <c r="BW25" i="14"/>
  <c r="BZ25" i="14" s="1"/>
  <c r="BX23" i="14" l="1"/>
  <c r="BX27" i="14" s="1"/>
  <c r="BX30" i="14" s="1"/>
  <c r="BZ18" i="14"/>
  <c r="BZ23" i="14" s="1"/>
  <c r="BW18" i="14"/>
  <c r="BW23" i="14" s="1"/>
  <c r="BW27" i="14" l="1"/>
  <c r="BW30" i="14" s="1"/>
  <c r="BZ27" i="14"/>
  <c r="BZ30" i="14" s="1"/>
  <c r="BZ34" i="14" s="1"/>
  <c r="AA23" i="2" l="1"/>
  <c r="AA65" i="2" l="1"/>
  <c r="AA54" i="2"/>
  <c r="AM57" i="1"/>
  <c r="AA67" i="2" l="1"/>
  <c r="AA37" i="2"/>
  <c r="AA39" i="2" s="1"/>
  <c r="AM10" i="1" l="1"/>
  <c r="AM18" i="1" s="1"/>
  <c r="AM59" i="1" l="1"/>
  <c r="AM22" i="1"/>
  <c r="AM25" i="1" s="1"/>
  <c r="AA77" i="2" l="1"/>
  <c r="AA79" i="2" s="1"/>
  <c r="AI15" i="5"/>
  <c r="AM33" i="1" l="1"/>
  <c r="AM60" i="1"/>
  <c r="AM41" i="1" l="1"/>
  <c r="AM45" i="1" s="1"/>
  <c r="AM48" i="1" s="1"/>
  <c r="AM62" i="1" l="1"/>
  <c r="AM63" i="1" s="1"/>
  <c r="AM65" i="1"/>
  <c r="AM66" i="1" s="1"/>
  <c r="AJ15" i="5"/>
  <c r="EW17" i="14" l="1"/>
  <c r="EW18" i="14" s="1"/>
  <c r="EW23" i="14" s="1"/>
  <c r="EW27" i="14" s="1"/>
  <c r="EW30" i="14" s="1"/>
  <c r="EW34" i="14" s="1"/>
  <c r="ET18" i="14"/>
  <c r="ET23" i="14" s="1"/>
  <c r="ET27" i="14" s="1"/>
  <c r="ET30" i="14" s="1"/>
  <c r="EO17" i="14"/>
  <c r="EU18" i="14"/>
  <c r="EU23" i="14" s="1"/>
  <c r="EU27" i="14" s="1"/>
  <c r="EU30" i="14" s="1"/>
  <c r="EP17" i="14"/>
  <c r="EP18" i="14" s="1"/>
  <c r="EP23" i="14" s="1"/>
  <c r="EP27" i="14" s="1"/>
  <c r="EP30" i="14" s="1"/>
  <c r="EQ17" i="14"/>
  <c r="EQ18" i="14" s="1"/>
  <c r="EQ23" i="14" s="1"/>
  <c r="EQ27" i="14" s="1"/>
  <c r="EQ30" i="14" s="1"/>
  <c r="EV18" i="14"/>
  <c r="EV23" i="14" s="1"/>
  <c r="EV27" i="14" s="1"/>
  <c r="EV30" i="14" s="1"/>
  <c r="EO18" i="14" l="1"/>
  <c r="EO23" i="14" s="1"/>
  <c r="EO27" i="14" s="1"/>
  <c r="EO30" i="14" s="1"/>
  <c r="ER17" i="14"/>
  <c r="ER18" i="14" s="1"/>
  <c r="ER23" i="14" s="1"/>
  <c r="ER27" i="14" s="1"/>
  <c r="ER30" i="14" s="1"/>
  <c r="ER34" i="14" s="1"/>
  <c r="AR53" i="1" l="1"/>
  <c r="AR56" i="1" l="1"/>
  <c r="AR55" i="1" l="1"/>
  <c r="AR39" i="1"/>
  <c r="AR37" i="1" l="1"/>
  <c r="AR38" i="1"/>
  <c r="AR40" i="1"/>
  <c r="AR54" i="1" l="1"/>
  <c r="AP57" i="1"/>
  <c r="AP59" i="1"/>
  <c r="AR36" i="1"/>
  <c r="AR47" i="1"/>
  <c r="AR59" i="1" l="1"/>
  <c r="AR57" i="1"/>
  <c r="AR43" i="1"/>
  <c r="AR32" i="1"/>
  <c r="AR44" i="1" l="1"/>
  <c r="AL15" i="5" l="1"/>
  <c r="AM27" i="5" l="1"/>
  <c r="AM28" i="5"/>
  <c r="AM15" i="5"/>
  <c r="AR31" i="1" l="1"/>
  <c r="AP60" i="1"/>
  <c r="AP33" i="1"/>
  <c r="AP41" i="1" s="1"/>
  <c r="AP45" i="1" s="1"/>
  <c r="AP48" i="1" s="1"/>
  <c r="AP62" i="1" l="1"/>
  <c r="AP63" i="1" s="1"/>
  <c r="AP65" i="1"/>
  <c r="AR60" i="1"/>
  <c r="AR33" i="1"/>
  <c r="AR41" i="1" s="1"/>
  <c r="AR45" i="1" s="1"/>
  <c r="AR48" i="1" s="1"/>
  <c r="AP66" i="1" l="1"/>
  <c r="AL30" i="13"/>
  <c r="AR62" i="1"/>
  <c r="AR63" i="1" s="1"/>
  <c r="AR65" i="1"/>
  <c r="AR66" i="1" l="1"/>
  <c r="AM30" i="13"/>
  <c r="AF47" i="3" l="1"/>
  <c r="AF52" i="3" s="1"/>
  <c r="AT57" i="1" l="1"/>
  <c r="AT59" i="1"/>
  <c r="AF76" i="3" l="1"/>
  <c r="AF92" i="3" l="1"/>
  <c r="AF95" i="3" s="1"/>
  <c r="AF97" i="3" s="1"/>
  <c r="AO15" i="5" l="1"/>
  <c r="AT33" i="1" l="1"/>
  <c r="AT41" i="1" s="1"/>
  <c r="AT45" i="1" s="1"/>
  <c r="AT48" i="1" s="1"/>
  <c r="AO28" i="13" s="1"/>
  <c r="AT60" i="1"/>
  <c r="AT65" i="1" l="1"/>
  <c r="AT62" i="1"/>
  <c r="AT63" i="1" l="1"/>
  <c r="AO29" i="13"/>
  <c r="AT66" i="1"/>
  <c r="AO30" i="13"/>
  <c r="AY55" i="1" l="1"/>
  <c r="AY56" i="1" l="1"/>
  <c r="AY53" i="1" l="1"/>
  <c r="AG47" i="3" l="1"/>
  <c r="AG52" i="3" s="1"/>
  <c r="AG76" i="3" l="1"/>
  <c r="AG92" i="3" l="1"/>
  <c r="AG95" i="3" s="1"/>
  <c r="AG97" i="3" s="1"/>
  <c r="AY54" i="1" l="1"/>
  <c r="AU57" i="1"/>
  <c r="AU59" i="1"/>
  <c r="AY59" i="1" l="1"/>
  <c r="AY57" i="1"/>
  <c r="AY32" i="1"/>
  <c r="AP15" i="5" l="1"/>
  <c r="AU60" i="1" l="1"/>
  <c r="AU33" i="1"/>
  <c r="AU41" i="1" s="1"/>
  <c r="AU45" i="1" s="1"/>
  <c r="AU48" i="1" s="1"/>
  <c r="AY31" i="1"/>
  <c r="AP28" i="13" l="1"/>
  <c r="AU65" i="1"/>
  <c r="AU62" i="1"/>
  <c r="AY33" i="1"/>
  <c r="AY41" i="1" s="1"/>
  <c r="AY45" i="1" s="1"/>
  <c r="AY48" i="1" s="1"/>
  <c r="AS28" i="13" s="1"/>
  <c r="AY60" i="1"/>
  <c r="AY62" i="1" l="1"/>
  <c r="AS29" i="13" s="1"/>
  <c r="AY65" i="1"/>
  <c r="AS30" i="13" s="1"/>
  <c r="AP29" i="13"/>
  <c r="AU63" i="1"/>
  <c r="AP30" i="13"/>
  <c r="AU66" i="1"/>
  <c r="AY66" i="1" l="1"/>
  <c r="AY63" i="1"/>
</calcChain>
</file>

<file path=xl/sharedStrings.xml><?xml version="1.0" encoding="utf-8"?>
<sst xmlns="http://schemas.openxmlformats.org/spreadsheetml/2006/main" count="1332" uniqueCount="417">
  <si>
    <t>Revenue</t>
  </si>
  <si>
    <t>Cost of revenue</t>
  </si>
  <si>
    <t>Gross profit</t>
  </si>
  <si>
    <t>Operating expenses</t>
  </si>
  <si>
    <t>Provision/(benefit) for income taxes</t>
  </si>
  <si>
    <t>Cash and cash equivalents</t>
  </si>
  <si>
    <t>Funds held for clients</t>
  </si>
  <si>
    <t xml:space="preserve">Total current assets     </t>
  </si>
  <si>
    <t>Goodwill</t>
  </si>
  <si>
    <t>Total current liabilities</t>
  </si>
  <si>
    <t>Cash flows from investing activities</t>
  </si>
  <si>
    <t>Cash flows from financing activities</t>
  </si>
  <si>
    <t>Revenue less repair payments</t>
  </si>
  <si>
    <t>Australia</t>
  </si>
  <si>
    <t>EU</t>
  </si>
  <si>
    <t>NA</t>
  </si>
  <si>
    <t>UK</t>
  </si>
  <si>
    <t>Others</t>
  </si>
  <si>
    <t>GBP</t>
  </si>
  <si>
    <t>USD</t>
  </si>
  <si>
    <t>% Revenue Top 5 customers</t>
  </si>
  <si>
    <t>% Revenue Top 10 customers</t>
  </si>
  <si>
    <t>% Revenue Top 20 customers</t>
  </si>
  <si>
    <t>WNS Global</t>
  </si>
  <si>
    <t>Auto Claims</t>
  </si>
  <si>
    <t>Total</t>
  </si>
  <si>
    <t>Segmental revenue</t>
  </si>
  <si>
    <t>Payment to repair centers</t>
  </si>
  <si>
    <t>Depreciation</t>
  </si>
  <si>
    <t>Other costs</t>
  </si>
  <si>
    <t>Headcount</t>
  </si>
  <si>
    <t>Mumbai</t>
  </si>
  <si>
    <t>Pune</t>
  </si>
  <si>
    <t>Gurgaon</t>
  </si>
  <si>
    <t>India</t>
  </si>
  <si>
    <t>Srilanka</t>
  </si>
  <si>
    <t>REVENUE ANALYSIS (%)</t>
  </si>
  <si>
    <t>Bangalore</t>
  </si>
  <si>
    <t>Total India</t>
  </si>
  <si>
    <t>US</t>
  </si>
  <si>
    <t>HEADCOUNT BREAK-DOWN BY LOCATION</t>
  </si>
  <si>
    <t>Average headcount for the period</t>
  </si>
  <si>
    <t>- with revenue &gt;= 5 million &lt; 10 million</t>
  </si>
  <si>
    <t>- with revenue &gt;= 1 million &lt; 5 million</t>
  </si>
  <si>
    <t>Cost of revenue less repair payments</t>
  </si>
  <si>
    <t>% to Revenue less repair payments</t>
  </si>
  <si>
    <t>Romania</t>
  </si>
  <si>
    <t>- with revenue &lt; 1 million</t>
  </si>
  <si>
    <t>- with revenue &gt;= 20 million</t>
  </si>
  <si>
    <t>% Revenue Top 1 customer</t>
  </si>
  <si>
    <t>Numerator:</t>
  </si>
  <si>
    <t>Denominator</t>
  </si>
  <si>
    <t>BASIC &amp; DILUTED NUMBER OF SHARES AND EPS</t>
  </si>
  <si>
    <t>DSO</t>
  </si>
  <si>
    <t>Attrition %</t>
  </si>
  <si>
    <t>Amortization of intangible assets</t>
  </si>
  <si>
    <t>Seat utilization used seats</t>
  </si>
  <si>
    <t>Seat utilization Built up seats</t>
  </si>
  <si>
    <t>Revenue per employee (annualized)</t>
  </si>
  <si>
    <t>Inter Segment</t>
  </si>
  <si>
    <t>BALANCE SHEET $K</t>
  </si>
  <si>
    <t>CASH FLOW STATEMENT $K</t>
  </si>
  <si>
    <t>QUARTERLY INCOME STATEMENT</t>
  </si>
  <si>
    <t>By Geography</t>
  </si>
  <si>
    <t>By Currency</t>
  </si>
  <si>
    <t>By Client Concentration</t>
  </si>
  <si>
    <t>No of Customers</t>
  </si>
  <si>
    <t>EXCHANGE RATES</t>
  </si>
  <si>
    <t>Basic EPS ($)</t>
  </si>
  <si>
    <t>Dilutive EPS ($)</t>
  </si>
  <si>
    <t>DAYS SALES OUTSTANDING</t>
  </si>
  <si>
    <t>Attrition</t>
  </si>
  <si>
    <t>Basic Weighted Average Shares Outstanding</t>
  </si>
  <si>
    <t>Diluted Weighted Average Shares Outstanding</t>
  </si>
  <si>
    <t xml:space="preserve">Contents  </t>
  </si>
  <si>
    <t xml:space="preserve">Income Statement </t>
  </si>
  <si>
    <t xml:space="preserve">Cash Flow Statement </t>
  </si>
  <si>
    <t xml:space="preserve">Revenue Analysis </t>
  </si>
  <si>
    <t xml:space="preserve">Head Count and Attrition </t>
  </si>
  <si>
    <t xml:space="preserve">Segment Income Statement </t>
  </si>
  <si>
    <t xml:space="preserve">Exchange Rates </t>
  </si>
  <si>
    <t xml:space="preserve">EPS And DSO </t>
  </si>
  <si>
    <t>Sheet</t>
  </si>
  <si>
    <t>KEY FINANCIAL AND OPERATING METRICS</t>
  </si>
  <si>
    <t>Back</t>
  </si>
  <si>
    <t>Chennai</t>
  </si>
  <si>
    <t>Phillippines</t>
  </si>
  <si>
    <t>China</t>
  </si>
  <si>
    <t xml:space="preserve">Operating Metrics </t>
  </si>
  <si>
    <t>OPERATING METRICS</t>
  </si>
  <si>
    <t>Other liabilities</t>
  </si>
  <si>
    <t>Long term debt</t>
  </si>
  <si>
    <t>Deferred tax liabilities</t>
  </si>
  <si>
    <t>Deferred tax assets</t>
  </si>
  <si>
    <t>Other income (expenses), net</t>
  </si>
  <si>
    <t>Current portion of long term debt</t>
  </si>
  <si>
    <t>Costa Rica</t>
  </si>
  <si>
    <t>USD-INR</t>
  </si>
  <si>
    <t>GBP-USD</t>
  </si>
  <si>
    <t>EUR-USD</t>
  </si>
  <si>
    <t>CAD-USD</t>
  </si>
  <si>
    <t>LKR-USD</t>
  </si>
  <si>
    <t>Net cash (used in) provided by financing activities</t>
  </si>
  <si>
    <t>Subscription of shares in a non-profit organisation</t>
  </si>
  <si>
    <t>Investments</t>
  </si>
  <si>
    <t>Finance Expense</t>
  </si>
  <si>
    <t>Current assets:</t>
  </si>
  <si>
    <t>Unbilled revenue</t>
  </si>
  <si>
    <t>Prepayment and other current assets</t>
  </si>
  <si>
    <t>Current tax assets</t>
  </si>
  <si>
    <t>Intangible assets</t>
  </si>
  <si>
    <t>Property and equipment</t>
  </si>
  <si>
    <t>Current liabilities:</t>
  </si>
  <si>
    <t>Trade payables</t>
  </si>
  <si>
    <t>Pension and other employee obligations</t>
  </si>
  <si>
    <t>Retained earnings</t>
  </si>
  <si>
    <t>Other components of equity</t>
  </si>
  <si>
    <t>Net cash provided by operating activities</t>
  </si>
  <si>
    <t>Travel and leisure</t>
  </si>
  <si>
    <t>Insurance</t>
  </si>
  <si>
    <t>HealthCare</t>
  </si>
  <si>
    <t>Utilities</t>
  </si>
  <si>
    <t>Banking &amp; financial services</t>
  </si>
  <si>
    <t>Mfg, retail, consumer produts, telecom &amp; diversified business</t>
  </si>
  <si>
    <t>Consulting &amp; professional services</t>
  </si>
  <si>
    <t>Shipping &amp; logistics</t>
  </si>
  <si>
    <t>* Only customers with revenue more than $10000</t>
  </si>
  <si>
    <t>BUILT UP SEAT BREAK-DOWN BY LOCATION</t>
  </si>
  <si>
    <t>Builtup seat</t>
  </si>
  <si>
    <t>Nashik</t>
  </si>
  <si>
    <t>Total Builtup seat</t>
  </si>
  <si>
    <t>USED SEAT BREAK-DOWN BY LOCATION</t>
  </si>
  <si>
    <t>Used Seat</t>
  </si>
  <si>
    <t>Total Used Seat</t>
  </si>
  <si>
    <t>Interest paid</t>
  </si>
  <si>
    <t>Interest received</t>
  </si>
  <si>
    <t>Derivative assets</t>
  </si>
  <si>
    <t>Derivative liabilities</t>
  </si>
  <si>
    <t>Other non-current assets</t>
  </si>
  <si>
    <t>LIABILITIES AND EQUITY</t>
  </si>
  <si>
    <t>ASSETS</t>
  </si>
  <si>
    <t>Non-current assets:</t>
  </si>
  <si>
    <t>Total non-current assets</t>
  </si>
  <si>
    <t>Short term line of credit</t>
  </si>
  <si>
    <t>Non-current liabilities:</t>
  </si>
  <si>
    <t>Other non-current liabilities</t>
  </si>
  <si>
    <t>Share capital</t>
  </si>
  <si>
    <t>Share premium</t>
  </si>
  <si>
    <t>Shareholders equity</t>
  </si>
  <si>
    <t>Total non-current liabilities</t>
  </si>
  <si>
    <t>TOTAL ASSETS</t>
  </si>
  <si>
    <t>TOTAL LIABILITIES</t>
  </si>
  <si>
    <t>Total shareholders equity</t>
  </si>
  <si>
    <t>TOTAL LIABILITIES AND EQUITY</t>
  </si>
  <si>
    <t>Income tax paid</t>
  </si>
  <si>
    <t>Net cash used in investing activities</t>
  </si>
  <si>
    <t>Proceeds from exercise of stock options</t>
  </si>
  <si>
    <t>Repayment of long term debt</t>
  </si>
  <si>
    <t>Payment of debt issuance cost</t>
  </si>
  <si>
    <t>Proceeds from long term debt</t>
  </si>
  <si>
    <t>Net change in cash and cash equivalents</t>
  </si>
  <si>
    <t>Condensed statement of cash flows</t>
  </si>
  <si>
    <t>Profit/(loss)</t>
  </si>
  <si>
    <t>Profit/(loss) before income taxes</t>
  </si>
  <si>
    <t>Selling and marketing expenses</t>
  </si>
  <si>
    <t>General and administrative expenses</t>
  </si>
  <si>
    <t>Amortisation of intangible assets</t>
  </si>
  <si>
    <t>GROSS REVENUES $K</t>
  </si>
  <si>
    <t>NET REVENUE $K</t>
  </si>
  <si>
    <t>Net revenue per employee and per seat</t>
  </si>
  <si>
    <t>Segment operating profit/(loss)</t>
  </si>
  <si>
    <t>Finance expense</t>
  </si>
  <si>
    <t>Segment profit/(loss) before income taxes</t>
  </si>
  <si>
    <t>Segment profit /(loss)</t>
  </si>
  <si>
    <t>By Vertical</t>
  </si>
  <si>
    <t>UAE</t>
  </si>
  <si>
    <t>Operating profit</t>
  </si>
  <si>
    <t>Exchange difference on cash and cash equivalents</t>
  </si>
  <si>
    <t>Cash and cash equivalents at the beginning of the period</t>
  </si>
  <si>
    <t>Cash and cash equivalents at the end of the period</t>
  </si>
  <si>
    <t>Cashflows from operating activities</t>
  </si>
  <si>
    <t>Net income/(loss)</t>
  </si>
  <si>
    <t>Depreciation and amortization</t>
  </si>
  <si>
    <t>Share-based compensation</t>
  </si>
  <si>
    <t>Amortisation of Transition Premium</t>
  </si>
  <si>
    <t>Loss/(gain) on sale of property and equipment</t>
  </si>
  <si>
    <t>Deferred income taxes</t>
  </si>
  <si>
    <t>Unrealised (gain) loss on Derivative Instruments</t>
  </si>
  <si>
    <t>Excess tax benefit from share based compensation (Reclass)</t>
  </si>
  <si>
    <t>Other current assets</t>
  </si>
  <si>
    <t>Accounts payable</t>
  </si>
  <si>
    <t>Other current liabilities</t>
  </si>
  <si>
    <t>Cash generated from Operating activities before interest and income taxes</t>
  </si>
  <si>
    <t>Short term (repayments) borrowing, net</t>
  </si>
  <si>
    <t>By Horizontal</t>
  </si>
  <si>
    <t>Philippines</t>
  </si>
  <si>
    <t>South Africa</t>
  </si>
  <si>
    <t xml:space="preserve">By Location of Delivery Center </t>
  </si>
  <si>
    <t>Full-Time-Equivalent</t>
  </si>
  <si>
    <t>Transaction</t>
  </si>
  <si>
    <t xml:space="preserve">Fixed Price </t>
  </si>
  <si>
    <t>By Contract Type</t>
  </si>
  <si>
    <t>Industry specific</t>
  </si>
  <si>
    <t>Finance &amp; accounting</t>
  </si>
  <si>
    <t>Research &amp; analytics</t>
  </si>
  <si>
    <t>Technology services</t>
  </si>
  <si>
    <t>Legal services</t>
  </si>
  <si>
    <t>Provisions and accrued expenses</t>
  </si>
  <si>
    <t>Amortisation of debt issue cost</t>
  </si>
  <si>
    <t>Interest expense</t>
  </si>
  <si>
    <t>Interest income</t>
  </si>
  <si>
    <t>Deferred rent</t>
  </si>
  <si>
    <t>Accounts receivable and unbilled revenue</t>
  </si>
  <si>
    <t>Adjustments to reconcile profit to net cash generated from operating activities:</t>
  </si>
  <si>
    <t>Changes in operating assets and liabilities:</t>
  </si>
  <si>
    <t>Ordinary shares issued and subscribed</t>
  </si>
  <si>
    <t>Direct cost incurred in relation to intial public offering</t>
  </si>
  <si>
    <t>Dividends received</t>
  </si>
  <si>
    <t>Payment of Dividend</t>
  </si>
  <si>
    <t>Investment in Subsidiaries</t>
  </si>
  <si>
    <t>Acquisition / Earn out payment</t>
  </si>
  <si>
    <t>HRO</t>
  </si>
  <si>
    <t>Vizag</t>
  </si>
  <si>
    <t>Poland</t>
  </si>
  <si>
    <t>Brazil</t>
  </si>
  <si>
    <t>Government Grants Received</t>
  </si>
  <si>
    <t>Investments in FMP</t>
  </si>
  <si>
    <t>MTM on FMP</t>
  </si>
  <si>
    <t>ZAR</t>
  </si>
  <si>
    <t>AUD</t>
  </si>
  <si>
    <t>Singapore</t>
  </si>
  <si>
    <t>USD-ZAR</t>
  </si>
  <si>
    <t>AUD-USD</t>
  </si>
  <si>
    <t>EUR</t>
  </si>
  <si>
    <t>QE Jun-14</t>
  </si>
  <si>
    <t>FY 2014-15</t>
  </si>
  <si>
    <t>QE Sep-14</t>
  </si>
  <si>
    <t>Yr 14-15</t>
  </si>
  <si>
    <t>QE Dec-14</t>
  </si>
  <si>
    <t>QE Mar-15</t>
  </si>
  <si>
    <t>As at
31-Mar-15</t>
  </si>
  <si>
    <t>Twelve months ending Mar-15</t>
  </si>
  <si>
    <t>Investment in FD</t>
  </si>
  <si>
    <t>- with revenue &gt; 10 million &lt; 20 million</t>
  </si>
  <si>
    <t>Revenue less repair payments ($k)</t>
  </si>
  <si>
    <t>QE Jun-15</t>
  </si>
  <si>
    <t>As at
30-Jun-15</t>
  </si>
  <si>
    <t>Three months ending Jun-15</t>
  </si>
  <si>
    <t>FY 2015-16</t>
  </si>
  <si>
    <t>QE Sep-15</t>
  </si>
  <si>
    <t>QE Dec-15</t>
  </si>
  <si>
    <t>QE Mar-16</t>
  </si>
  <si>
    <t>Treasury Stock</t>
  </si>
  <si>
    <t>FMP sold (purchased), net</t>
  </si>
  <si>
    <t>Buyback of shares</t>
  </si>
  <si>
    <t>Built up seats*</t>
  </si>
  <si>
    <t>Autoclaims</t>
  </si>
  <si>
    <t>business continuity planning) that are set up in any premises. Used seats refer to the number of built up seats that are being used by employees.</t>
  </si>
  <si>
    <t xml:space="preserve">* Built up seats refer to the total number of production seats (excluding support functions like Finance, Human Resource and Administration and seats dedicated for </t>
  </si>
  <si>
    <t>As at
30-Sep-15</t>
  </si>
  <si>
    <t>Yr 15-16</t>
  </si>
  <si>
    <t>Six months ending Sep-15</t>
  </si>
  <si>
    <t>As at
31-Dec-15</t>
  </si>
  <si>
    <t>As at
31-Mar-16</t>
  </si>
  <si>
    <t>Twelve months ending Mar-16</t>
  </si>
  <si>
    <t>Germany</t>
  </si>
  <si>
    <t>France</t>
  </si>
  <si>
    <t>Nine months ending Dec-15</t>
  </si>
  <si>
    <t>QE Jun-16</t>
  </si>
  <si>
    <t>QE Sep-16</t>
  </si>
  <si>
    <t>QE Dec-16</t>
  </si>
  <si>
    <t>FY 2016-17</t>
  </si>
  <si>
    <t>QE Mar-17</t>
  </si>
  <si>
    <t>As at
30-Jun-16</t>
  </si>
  <si>
    <t>As at
30-Sep-16</t>
  </si>
  <si>
    <t>As at
31-Dec-16</t>
  </si>
  <si>
    <t>As at
31-Mar-17</t>
  </si>
  <si>
    <t>Three months ending Jun-16</t>
  </si>
  <si>
    <t>Six months ending Sep-16</t>
  </si>
  <si>
    <t>Nine months ending Dec-16</t>
  </si>
  <si>
    <t>Twelve months ending Mar-17</t>
  </si>
  <si>
    <t>Restricted Cash in Escrow for acquisition of value edge</t>
  </si>
  <si>
    <t>Noida</t>
  </si>
  <si>
    <t>Customer Interaction Services</t>
  </si>
  <si>
    <t>Yr 16-17</t>
  </si>
  <si>
    <t xml:space="preserve">*Commencing 2017 second quarter, we have revised the method of calculating our non-GAAP ANI and non-GAAP adjusted diluted
 earnings per ADS to include </t>
  </si>
  <si>
    <t>Tax impact on Stock compensation and Amortization of intangible assets</t>
  </si>
  <si>
    <t>this revised method of calculating our non-GAAP ANI and non-GAAP adjusted diluted earnings per ADS for the comparative periods provided.</t>
  </si>
  <si>
    <t>Profit/(loss) ($K)</t>
  </si>
  <si>
    <t xml:space="preserve">the income tax effect on the adjustments to our GAAP profit (being amortization of intangible assets and stock compensation expense). We have applied </t>
  </si>
  <si>
    <t>SEGMENT INCOME STATEMENT ($K)</t>
  </si>
  <si>
    <t>Denmark</t>
  </si>
  <si>
    <t>Income from Escrow funds</t>
  </si>
  <si>
    <t>Proceeds from restricted cash held in Escrow</t>
  </si>
  <si>
    <t>Impairment of Goodwill</t>
  </si>
  <si>
    <t>Turkey</t>
  </si>
  <si>
    <t>Adjusted net income excluding stock compensation, amortization of intangible assets, impairment of goodwill and including tax impact thereon (New definition)</t>
  </si>
  <si>
    <t>Adjusted operating profit excluding stock compensation, amortization of intangible assets &amp; Impairment of goodwill</t>
  </si>
  <si>
    <t>Adjusted net income excluding stock compensation, amortization of intangible assets &amp; impairment of goodwill (Prior definition)</t>
  </si>
  <si>
    <t>Adjusted net income excluding stock compensation, amortization of intangible assets, impairment of goodwill and the impact of tax thereon (New definition)</t>
  </si>
  <si>
    <t>Adjusted net income excluding stock compensation, amortization of intangible assets &amp; impairment of goodwill (Prior definition)($K)</t>
  </si>
  <si>
    <t>Adjusted net income excluding stock compensation, amortization of intangible assets, impairment of goodwill and including tax impact thereon (New definition)($K)</t>
  </si>
  <si>
    <t>Average used seats</t>
  </si>
  <si>
    <t>Average built up seats</t>
  </si>
  <si>
    <t>QE Jun-17</t>
  </si>
  <si>
    <t>QE Sep-17</t>
  </si>
  <si>
    <t>QE Dec-17</t>
  </si>
  <si>
    <t>QE Mar-18</t>
  </si>
  <si>
    <t>FY 2017-18</t>
  </si>
  <si>
    <t>As at
30-Jun-17</t>
  </si>
  <si>
    <t>As at
30-Sep-17</t>
  </si>
  <si>
    <t>As at
31-Dec-17</t>
  </si>
  <si>
    <t>As at
31-Mar-18</t>
  </si>
  <si>
    <t>Three months ending Jun-17</t>
  </si>
  <si>
    <t>Six months ending Sep-17</t>
  </si>
  <si>
    <t>Nine months ending Dec-17</t>
  </si>
  <si>
    <t>Twelve months ending Mar-18</t>
  </si>
  <si>
    <t>Purchase of share of Non controlling Interest</t>
  </si>
  <si>
    <t>Switzerland</t>
  </si>
  <si>
    <t>Government Grants Repaid</t>
  </si>
  <si>
    <r>
      <rPr>
        <i/>
        <vertAlign val="superscript"/>
        <sz val="10"/>
        <rFont val="Verdana"/>
        <family val="2"/>
      </rPr>
      <t>#</t>
    </r>
    <r>
      <rPr>
        <i/>
        <sz val="10"/>
        <rFont val="Verdana"/>
        <family val="2"/>
      </rPr>
      <t xml:space="preserve"> Commencing September 30, 2017, we are reporting our total head count including apprentices employed under the India government scheme, National Employability</t>
    </r>
  </si>
  <si>
    <t>Enhancement Mission, pursuant to which apprentices undergo a three to 24 month apprenticeship to enhance their employability. There is no guarantee of employment</t>
  </si>
  <si>
    <t xml:space="preserve">with WNS following the completion of the apprenticeship. The total head count and seat utilization rate presented for prior periods in the table above have been re-computed </t>
  </si>
  <si>
    <t>to include apprentices. (579 in QE Mar-17, 994 in QE Jun-17, 1282 in QE Sep-17, 1595 in QE Dec-17)</t>
  </si>
  <si>
    <t xml:space="preserve">with WNS following the completion of the apprenticeship. The total head count presented for prior periods in the table above have been re-computed to include apprentices. </t>
  </si>
  <si>
    <t>(579 in QE Mar-17, 994 in QE Jun-17, 1282 in QE Sep-17, 1595 in Dec-17)</t>
  </si>
  <si>
    <t>Subscription</t>
  </si>
  <si>
    <t>Yr 17-18</t>
  </si>
  <si>
    <t>Income on Contingent consideration</t>
  </si>
  <si>
    <t>Deferred consideration paid towards acquisition of Denali</t>
  </si>
  <si>
    <t>Deferred consideration paid towards acquisition of HealthHelp</t>
  </si>
  <si>
    <t>Revenue from external customers</t>
  </si>
  <si>
    <t>QE Jun-18</t>
  </si>
  <si>
    <t>QE Sep-18</t>
  </si>
  <si>
    <t>QE Dec-18</t>
  </si>
  <si>
    <t>QE Mar-19</t>
  </si>
  <si>
    <t>FY 2018-19</t>
  </si>
  <si>
    <t>Three months ending Jun-18</t>
  </si>
  <si>
    <t>Six months ending Sep-18</t>
  </si>
  <si>
    <t>Nine months ending Dec-18</t>
  </si>
  <si>
    <t>Twelve months ending Mar-19</t>
  </si>
  <si>
    <t>As at
30-Jun-18</t>
  </si>
  <si>
    <t>Contract liabilities</t>
  </si>
  <si>
    <t>USD-PHP</t>
  </si>
  <si>
    <t>As at
30-Sep-18</t>
  </si>
  <si>
    <t>Repayment of pre-existing Loan of HealthHelp</t>
  </si>
  <si>
    <t>Expected credit loss allowance</t>
  </si>
  <si>
    <t>Unrealized exchange (gain)/ loss</t>
  </si>
  <si>
    <t>Profit on sale of Marketable securities</t>
  </si>
  <si>
    <t>Excess tax benefit from share based compensation</t>
  </si>
  <si>
    <t>Investment in marketable securities (long-term)</t>
  </si>
  <si>
    <t>Proceeds from sale of property and equipment,net</t>
  </si>
  <si>
    <t>FD Matured</t>
  </si>
  <si>
    <t>As at
31-Dec-18</t>
  </si>
  <si>
    <t>Investment in mutual funds</t>
  </si>
  <si>
    <t>Yr 18-19</t>
  </si>
  <si>
    <t>Spain</t>
  </si>
  <si>
    <t>Payment for Hotelbeds business combination</t>
  </si>
  <si>
    <t>Contract assets</t>
  </si>
  <si>
    <t>As at
31-Mar-19</t>
  </si>
  <si>
    <t xml:space="preserve"> </t>
  </si>
  <si>
    <t>QE Jun-19</t>
  </si>
  <si>
    <t>QE Sep-19</t>
  </si>
  <si>
    <t>QE Dec-19</t>
  </si>
  <si>
    <t>QE Mar-20</t>
  </si>
  <si>
    <t>FY 2019-20</t>
  </si>
  <si>
    <t>As at
30-Jun-19</t>
  </si>
  <si>
    <t>As at
30-Sep-19</t>
  </si>
  <si>
    <t>As at
31-Dec-19</t>
  </si>
  <si>
    <t>As at
31-Mar-20</t>
  </si>
  <si>
    <t>Three months ending Jun-19</t>
  </si>
  <si>
    <t>Six months ending Sep-19</t>
  </si>
  <si>
    <t>Nine months ending Dec-19</t>
  </si>
  <si>
    <t>Twelve months ending Mar-20</t>
  </si>
  <si>
    <t>Lease liabilties</t>
  </si>
  <si>
    <t>Principal repayments under capital leases</t>
  </si>
  <si>
    <t>Hyderabad</t>
  </si>
  <si>
    <t/>
  </si>
  <si>
    <t>Yr 19-20</t>
  </si>
  <si>
    <t xml:space="preserve">^^Due to facility lockdowns on account of COVID-19, we progressively shifted to a “work from home” model starting from March 15, 2020, as discussed in our earnings release dated April 23, 2020. </t>
  </si>
  <si>
    <t xml:space="preserve">The used seats details for QE Mar-20 and FY 2019-20 in the table above are presented based on the number of used seats as of March 15, 2020, prior to the commencement of our </t>
  </si>
  <si>
    <t xml:space="preserve">“work from home” arrangements. The service delivery capacities of our remote-working employees may not be equivalent to their normal capacities when working in our delivery centers. </t>
  </si>
  <si>
    <t xml:space="preserve">Therefore the used seats details presented in the table above for QE March-20 and FY 2019-20 may not be comparable to the details presented for the corresponding periods </t>
  </si>
  <si>
    <t>in prior years in the table above</t>
  </si>
  <si>
    <t>Used seats* ^^</t>
  </si>
  <si>
    <t>Income tax expense</t>
  </si>
  <si>
    <t>Balance Sheet</t>
  </si>
  <si>
    <t>QE Jun-20</t>
  </si>
  <si>
    <t>QE Sep-20</t>
  </si>
  <si>
    <t>QE Dec-20</t>
  </si>
  <si>
    <t>QE Mar-21</t>
  </si>
  <si>
    <t>FY 2020-21</t>
  </si>
  <si>
    <t>As at
30-Jun-20</t>
  </si>
  <si>
    <t>As at
30-Sep-20</t>
  </si>
  <si>
    <t>As at
31-Dec-20</t>
  </si>
  <si>
    <t>As at
31-Mar-21</t>
  </si>
  <si>
    <t>Twelve months ending Mar-21</t>
  </si>
  <si>
    <t>Nine months ending Dec-20</t>
  </si>
  <si>
    <t>Six months ending Sep-20</t>
  </si>
  <si>
    <t>Three months ending Jun-20</t>
  </si>
  <si>
    <t>Yr 20-21</t>
  </si>
  <si>
    <t>Rent concessions</t>
  </si>
  <si>
    <t>Transaction charges on cancellation of treasury shares</t>
  </si>
  <si>
    <t>Trade receivables, net</t>
  </si>
  <si>
    <t>Right-of-use assets</t>
  </si>
  <si>
    <t>Current taxes payable</t>
  </si>
  <si>
    <t>Payment for property and equipment and intangible assets</t>
  </si>
  <si>
    <t>Profit after tax</t>
  </si>
  <si>
    <t>Foreign exchange (gain) loss, net</t>
  </si>
  <si>
    <t>Other (Income), net</t>
  </si>
  <si>
    <t>NON-GAAP ADJUSTMENTS $K</t>
  </si>
  <si>
    <t>Share-based compensation expense</t>
  </si>
  <si>
    <t>Further, as discussed in our earnings release dated July 16, 2020, October 15 2020 and January 21 2021, the work from home arrangement continued in QE Jun-20, QE Sep-20 and QE Dec-20.</t>
  </si>
  <si>
    <t xml:space="preserve">Hence, the used seats details and seat utilization rate details are not relevant for QE Jun-20, QE Sep-20 and QE Dec-20 and therefore not included in the table above. </t>
  </si>
  <si>
    <t>Marketable securities (purchased)/sold, net (short-term)</t>
  </si>
  <si>
    <t>Revenue per built up seat (annualized)</t>
  </si>
  <si>
    <t>Revenue per used seat (annualized)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</si>
</sst>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.0_);_(* \(#,##0.0\);_(* &quot;-&quot;?_);_(@_)"/>
    <numFmt numFmtId="166" formatCode="_(* #,##0.000_);_(* \(#,##0.000\);_(* &quot;-&quot;???_);_(@_)"/>
    <numFmt numFmtId="167" formatCode="_(* #,##0_);_(* \(#,##0\);_(* &quot;-&quot;??_);_(@_)"/>
    <numFmt numFmtId="168" formatCode="#,##0.0"/>
    <numFmt numFmtId="169" formatCode="_(* #,##0.000_);_(* \(#,##0.000\);_(* &quot;-&quot;??_);_(@_)"/>
    <numFmt numFmtId="170" formatCode="0.000000000"/>
    <numFmt numFmtId="171" formatCode="0_);\(0\)"/>
    <numFmt numFmtId="172" formatCode="_(&quot;$&quot;* #,##0.000_);_(&quot;$&quot;* \(#,##0.000\);_(&quot;$&quot;* &quot;-&quot;??_);_(@_)"/>
    <numFmt numFmtId="173" formatCode="_-[$€-2]* #,##0.00_-;\-[$€-2]* #,##0.00_-;_-[$€-2]* &quot;-&quot;??_-"/>
    <numFmt numFmtId="174" formatCode="_(&quot;$&quot;* #,##0_);_(&quot;$&quot;* \(#,##0\);_(&quot;$&quot;* &quot;-&quot;??_);_(@_)"/>
    <numFmt numFmtId="175" formatCode="#,##0.0_);[Red]\(#,##0.0\)"/>
    <numFmt numFmtId="176" formatCode="#,##0.0_);\(#,##0.0\)"/>
    <numFmt numFmtId="177" formatCode="#,##0_%_);\(#,##0\)_%;#,##0_%_);@_%_)"/>
    <numFmt numFmtId="178" formatCode="#,##0.00_%_);\(#,##0.00\)_%;#,##0.00_%_);@_%_)"/>
    <numFmt numFmtId="179" formatCode="&quot;$&quot;#,##0.00_%_);\(&quot;$&quot;#,##0.00\)_%;&quot;$&quot;#,##0.00_%_);@_%_)"/>
    <numFmt numFmtId="180" formatCode="0_%_);\(0\)_%;0_%_);@_%_)"/>
    <numFmt numFmtId="181" formatCode="0.0\x_)_);&quot;NM&quot;_x_)_);0.0\x_)_);@_%_)"/>
    <numFmt numFmtId="182" formatCode="m/d/yy_%_)"/>
    <numFmt numFmtId="183" formatCode="0.0\%_);\(0.0\%\);0.0\%_);@_%_)"/>
    <numFmt numFmtId="184" formatCode="&quot;$&quot;#,##0_%_);\(&quot;$&quot;#,##0\)_%;&quot;$&quot;#,##0_%_);@_%_)"/>
    <numFmt numFmtId="185" formatCode="\¥#,##0_);\(\¥#,##0\)"/>
    <numFmt numFmtId="186" formatCode="\£#,##0_);\(\£#,##0\)"/>
    <numFmt numFmtId="187" formatCode="#,##0.00\ ;[Red]\(#,##0.00\)"/>
    <numFmt numFmtId="188" formatCode="#,##0.00\x_);&quot;NM&quot;"/>
    <numFmt numFmtId="189" formatCode="#,##0.00_x;\(#,##0.00\)\x"/>
    <numFmt numFmtId="190" formatCode="#,###"/>
    <numFmt numFmtId="191" formatCode="mm/sd/yy"/>
    <numFmt numFmtId="192" formatCode="0.0\ "/>
    <numFmt numFmtId="193" formatCode="_-* #,##0\ &quot;DM&quot;_-;\-* #,##0\ &quot;DM&quot;_-;_-* &quot;-&quot;\ &quot;DM&quot;_-;_-@_-"/>
    <numFmt numFmtId="194" formatCode="_-* #,##0\ _D_M_-;\-* #,##0\ _D_M_-;_-* &quot;-&quot;\ _D_M_-;_-@_-"/>
    <numFmt numFmtId="195" formatCode="_-* #,##0.00\ &quot;DM&quot;_-;\-* #,##0.00\ &quot;DM&quot;_-;_-* &quot;-&quot;??\ &quot;DM&quot;_-;_-@_-"/>
    <numFmt numFmtId="196" formatCode="_-* #,##0.00\ _D_M_-;\-* #,##0.00\ _D_M_-;_-* &quot;-&quot;??\ _D_M_-;_-@_-"/>
    <numFmt numFmtId="197" formatCode="_-* #,##0\ &quot;F&quot;_-;\-* #,##0\ &quot;F&quot;_-;_-* &quot;-&quot;\ &quot;F&quot;_-;_-@_-"/>
    <numFmt numFmtId="198" formatCode="_-* #,##0\ _F_-;\-* #,##0\ _F_-;_-* &quot;-&quot;\ _F_-;_-@_-"/>
    <numFmt numFmtId="199" formatCode="_-* #,##0.00\ &quot;F&quot;_-;\-* #,##0.00\ &quot;F&quot;_-;_-* &quot;-&quot;??\ &quot;F&quot;_-;_-@_-"/>
    <numFmt numFmtId="200" formatCode="_-* #,##0.00\ _F_-;\-* #,##0.00\ _F_-;_-* &quot;-&quot;??\ _F_-;_-@_-"/>
    <numFmt numFmtId="201" formatCode="_(* #,##0.00_);_(* \(#,##0.00\);_(* &quot;-&quot;_);_(@_)"/>
    <numFmt numFmtId="202" formatCode="_(* #,##0.00_);_(* \(#,##0.00\);_(* &quot;-&quot;?_);_(@_)"/>
    <numFmt numFmtId="203" formatCode="_(* #,##0.0_);_(* \(#,##0.0\);_(* &quot;-&quot;_);_(@_)"/>
    <numFmt numFmtId="204" formatCode="_(* #,##0_);_(* \(#,##0\);_(* &quot;-&quot;?_);_(@_)"/>
    <numFmt numFmtId="205" formatCode="0.000%"/>
  </numFmts>
  <fonts count="73">
    <font>
      <sz val="10"/>
      <name val="Arial"/>
    </font>
    <font>
      <sz val="10"/>
      <name val="Arial"/>
      <family val="2"/>
    </font>
    <font>
      <sz val="8"/>
      <name val="Verdana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Helv"/>
    </font>
    <font>
      <sz val="11"/>
      <name val="Times New Roman"/>
      <family val="1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2"/>
      <name val="Arial"/>
      <family val="2"/>
    </font>
    <font>
      <sz val="10"/>
      <color indexed="20"/>
      <name val="Verdana"/>
      <family val="2"/>
    </font>
    <font>
      <sz val="8"/>
      <name val="Geneva"/>
    </font>
    <font>
      <sz val="10"/>
      <color indexed="12"/>
      <name val="MS Sans Serif"/>
      <family val="2"/>
    </font>
    <font>
      <sz val="10"/>
      <name val="Times New Roman"/>
      <family val="1"/>
    </font>
    <font>
      <b/>
      <sz val="12"/>
      <name val="Times New Roman"/>
      <family val="1"/>
    </font>
    <font>
      <u val="singleAccounting"/>
      <sz val="10"/>
      <name val="Arial"/>
      <family val="2"/>
    </font>
    <font>
      <b/>
      <sz val="10"/>
      <color indexed="8"/>
      <name val="Times New Roman"/>
      <family val="1"/>
    </font>
    <font>
      <b/>
      <sz val="10"/>
      <color indexed="52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sz val="8"/>
      <name val="Palatino"/>
      <family val="1"/>
    </font>
    <font>
      <sz val="12"/>
      <name val="Times New Roman"/>
      <family val="1"/>
    </font>
    <font>
      <u val="doubleAccounting"/>
      <sz val="10"/>
      <name val="Arial"/>
      <family val="2"/>
    </font>
    <font>
      <sz val="12"/>
      <color indexed="8"/>
      <name val="Times New Roman"/>
      <family val="1"/>
    </font>
    <font>
      <sz val="8"/>
      <name val="Bookman Old Style"/>
      <family val="1"/>
    </font>
    <font>
      <i/>
      <sz val="10"/>
      <color indexed="23"/>
      <name val="Verdana"/>
      <family val="2"/>
    </font>
    <font>
      <b/>
      <i/>
      <sz val="14"/>
      <name val="Tms Rmn"/>
    </font>
    <font>
      <sz val="7"/>
      <name val="Palatino"/>
      <family val="1"/>
    </font>
    <font>
      <sz val="11"/>
      <name val="Arial"/>
      <family val="2"/>
    </font>
    <font>
      <sz val="10"/>
      <color indexed="17"/>
      <name val="Verdana"/>
      <family val="2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5"/>
      <color indexed="56"/>
      <name val="Verdana"/>
      <family val="2"/>
    </font>
    <font>
      <sz val="18"/>
      <name val="Helvetica-Black"/>
    </font>
    <font>
      <i/>
      <sz val="14"/>
      <name val="Palatino"/>
      <family val="1"/>
    </font>
    <font>
      <b/>
      <sz val="11"/>
      <color indexed="56"/>
      <name val="Verdana"/>
      <family val="2"/>
    </font>
    <font>
      <sz val="8"/>
      <color indexed="12"/>
      <name val="Arial"/>
      <family val="2"/>
    </font>
    <font>
      <sz val="10"/>
      <color indexed="52"/>
      <name val="Verdana"/>
      <family val="2"/>
    </font>
    <font>
      <sz val="10"/>
      <color indexed="60"/>
      <name val="Verdana"/>
      <family val="2"/>
    </font>
    <font>
      <strike/>
      <sz val="9"/>
      <name val="Helv"/>
    </font>
    <font>
      <sz val="10"/>
      <name val="Verdana"/>
      <family val="2"/>
    </font>
    <font>
      <b/>
      <sz val="10"/>
      <color indexed="63"/>
      <name val="Verdana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8"/>
      <name val="Helv"/>
    </font>
    <font>
      <b/>
      <sz val="10"/>
      <name val="MS Sans Serif"/>
      <family val="2"/>
    </font>
    <font>
      <sz val="10"/>
      <color indexed="8"/>
      <name val="Times New Roman"/>
      <family val="1"/>
    </font>
    <font>
      <sz val="10"/>
      <name val="Helv"/>
      <charset val="204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0"/>
      <color indexed="8"/>
      <name val="Verdana"/>
      <family val="2"/>
    </font>
    <font>
      <u/>
      <sz val="8"/>
      <name val="Helv"/>
    </font>
    <font>
      <sz val="10"/>
      <color indexed="10"/>
      <name val="Verdana"/>
      <family val="2"/>
    </font>
    <font>
      <b/>
      <u/>
      <sz val="10"/>
      <name val="Verdana"/>
      <family val="2"/>
    </font>
    <font>
      <i/>
      <sz val="10"/>
      <name val="Verdana"/>
      <family val="2"/>
    </font>
    <font>
      <b/>
      <sz val="12"/>
      <color indexed="9"/>
      <name val="Verdana"/>
      <family val="2"/>
    </font>
    <font>
      <u/>
      <sz val="10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i/>
      <vertAlign val="superscript"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38"/>
        <bgColor indexed="23"/>
      </patternFill>
    </fill>
    <fill>
      <patternFill patternType="mediumGray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ck">
        <color indexed="9"/>
      </bottom>
      <diagonal/>
    </border>
    <border>
      <left style="medium">
        <color indexed="9"/>
      </left>
      <right style="medium">
        <color indexed="9"/>
      </right>
      <top style="thick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22"/>
      </bottom>
      <diagonal/>
    </border>
    <border>
      <left/>
      <right style="hair">
        <color indexed="64"/>
      </right>
      <top style="hair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22"/>
      </bottom>
      <diagonal/>
    </border>
    <border>
      <left style="hair">
        <color indexed="64"/>
      </left>
      <right style="hair">
        <color indexed="64"/>
      </right>
      <top/>
      <bottom style="hair">
        <color indexed="22"/>
      </bottom>
      <diagonal/>
    </border>
    <border>
      <left style="hair">
        <color indexed="64"/>
      </left>
      <right style="thin">
        <color indexed="64"/>
      </right>
      <top/>
      <bottom style="hair">
        <color indexed="22"/>
      </bottom>
      <diagonal/>
    </border>
    <border>
      <left style="thin">
        <color indexed="64"/>
      </left>
      <right style="hair">
        <color indexed="64"/>
      </right>
      <top style="hair">
        <color indexed="22"/>
      </top>
      <bottom style="hair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22"/>
      </top>
      <bottom style="hair">
        <color indexed="22"/>
      </bottom>
      <diagonal/>
    </border>
    <border>
      <left style="hair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hair">
        <color indexed="64"/>
      </left>
      <right/>
      <top/>
      <bottom style="hair">
        <color indexed="22"/>
      </bottom>
      <diagonal/>
    </border>
    <border>
      <left style="hair">
        <color indexed="64"/>
      </left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2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22"/>
      </bottom>
      <diagonal/>
    </border>
    <border>
      <left style="hair">
        <color indexed="64"/>
      </left>
      <right/>
      <top style="thin">
        <color indexed="64"/>
      </top>
      <bottom style="hair">
        <color indexed="22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hair">
        <color indexed="22"/>
      </top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2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22"/>
      </bottom>
      <diagonal/>
    </border>
    <border>
      <left/>
      <right style="hair">
        <color indexed="64"/>
      </right>
      <top/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77"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190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72" fontId="5" fillId="0" borderId="0">
      <alignment horizontal="left"/>
    </xf>
    <xf numFmtId="171" fontId="5" fillId="0" borderId="0">
      <alignment horizontal="left"/>
    </xf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14" fillId="0" borderId="0"/>
    <xf numFmtId="0" fontId="15" fillId="0" borderId="0"/>
    <xf numFmtId="0" fontId="16" fillId="0" borderId="1" applyNumberFormat="0" applyFill="0" applyAlignment="0" applyProtection="0"/>
    <xf numFmtId="186" fontId="17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20" borderId="2" applyNumberFormat="0" applyAlignment="0" applyProtection="0"/>
    <xf numFmtId="0" fontId="20" fillId="21" borderId="3" applyNumberFormat="0" applyAlignment="0" applyProtection="0"/>
    <xf numFmtId="43" fontId="1" fillId="0" borderId="0" applyFont="0" applyFill="0" applyBorder="0" applyAlignment="0" applyProtection="0"/>
    <xf numFmtId="177" fontId="22" fillId="0" borderId="0" applyFont="0" applyFill="0" applyBorder="0" applyAlignment="0" applyProtection="0">
      <alignment horizontal="right"/>
    </xf>
    <xf numFmtId="189" fontId="5" fillId="0" borderId="0" applyFont="0" applyFill="0" applyBorder="0" applyAlignment="0" applyProtection="0"/>
    <xf numFmtId="188" fontId="5" fillId="0" borderId="0" applyFont="0" applyFill="0" applyBorder="0" applyAlignment="0" applyProtection="0">
      <alignment horizontal="right"/>
    </xf>
    <xf numFmtId="178" fontId="22" fillId="0" borderId="0" applyFont="0" applyFill="0" applyBorder="0" applyAlignment="0" applyProtection="0">
      <alignment horizontal="right"/>
    </xf>
    <xf numFmtId="42" fontId="5" fillId="0" borderId="0">
      <alignment horizontal="right"/>
    </xf>
    <xf numFmtId="184" fontId="22" fillId="0" borderId="0" applyFont="0" applyFill="0" applyBorder="0" applyAlignment="0" applyProtection="0">
      <alignment horizontal="right"/>
    </xf>
    <xf numFmtId="179" fontId="22" fillId="0" borderId="0" applyFont="0" applyFill="0" applyBorder="0" applyAlignment="0" applyProtection="0">
      <alignment horizontal="right"/>
    </xf>
    <xf numFmtId="0" fontId="23" fillId="0" borderId="0" applyFont="0" applyFill="0" applyBorder="0" applyAlignment="0" applyProtection="0"/>
    <xf numFmtId="14" fontId="8" fillId="0" borderId="0" applyFont="0" applyFill="0" applyBorder="0" applyAlignment="0" applyProtection="0"/>
    <xf numFmtId="182" fontId="22" fillId="0" borderId="0" applyFont="0" applyFill="0" applyBorder="0" applyAlignment="0" applyProtection="0"/>
    <xf numFmtId="180" fontId="22" fillId="0" borderId="4" applyNumberFormat="0" applyFont="0" applyFill="0" applyAlignment="0" applyProtection="0"/>
    <xf numFmtId="42" fontId="24" fillId="0" borderId="0" applyFill="0" applyBorder="0" applyAlignment="0" applyProtection="0"/>
    <xf numFmtId="168" fontId="25" fillId="22" borderId="0">
      <alignment horizontal="center" vertical="center"/>
    </xf>
    <xf numFmtId="173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0" borderId="0" applyFill="0" applyBorder="0" applyProtection="0">
      <alignment horizontal="left"/>
    </xf>
    <xf numFmtId="0" fontId="30" fillId="0" borderId="0">
      <alignment horizontal="left"/>
    </xf>
    <xf numFmtId="0" fontId="31" fillId="4" borderId="0" applyNumberFormat="0" applyBorder="0" applyAlignment="0" applyProtection="0"/>
    <xf numFmtId="38" fontId="32" fillId="23" borderId="0" applyNumberFormat="0" applyBorder="0" applyAlignment="0" applyProtection="0"/>
    <xf numFmtId="183" fontId="22" fillId="0" borderId="0" applyFont="0" applyFill="0" applyBorder="0" applyAlignment="0" applyProtection="0">
      <alignment horizontal="right"/>
    </xf>
    <xf numFmtId="0" fontId="33" fillId="0" borderId="0" applyProtection="0">
      <alignment horizontal="right"/>
    </xf>
    <xf numFmtId="0" fontId="34" fillId="0" borderId="5" applyNumberFormat="0" applyAlignment="0" applyProtection="0">
      <alignment horizontal="left" vertical="center"/>
    </xf>
    <xf numFmtId="0" fontId="34" fillId="0" borderId="6">
      <alignment horizontal="left" vertical="center"/>
    </xf>
    <xf numFmtId="0" fontId="35" fillId="0" borderId="7" applyNumberFormat="0" applyFill="0" applyAlignment="0" applyProtection="0"/>
    <xf numFmtId="0" fontId="36" fillId="0" borderId="0" applyProtection="0">
      <alignment horizontal="left"/>
    </xf>
    <xf numFmtId="0" fontId="37" fillId="0" borderId="0" applyProtection="0">
      <alignment horizontal="left"/>
    </xf>
    <xf numFmtId="0" fontId="3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 applyAlignment="0">
      <protection locked="0"/>
    </xf>
    <xf numFmtId="10" fontId="32" fillId="24" borderId="8" applyNumberFormat="0" applyBorder="0" applyAlignment="0" applyProtection="0"/>
    <xf numFmtId="0" fontId="39" fillId="0" borderId="0" applyNumberFormat="0" applyFill="0" applyBorder="0" applyAlignment="0">
      <protection locked="0"/>
    </xf>
    <xf numFmtId="174" fontId="5" fillId="0" borderId="0" applyFont="0" applyFill="0" applyBorder="0" applyAlignment="0" applyProtection="0"/>
    <xf numFmtId="0" fontId="40" fillId="0" borderId="9" applyNumberFormat="0" applyFill="0" applyAlignment="0" applyProtection="0"/>
    <xf numFmtId="194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81" fontId="22" fillId="0" borderId="0" applyFont="0" applyFill="0" applyBorder="0" applyAlignment="0" applyProtection="0">
      <alignment horizontal="right"/>
    </xf>
    <xf numFmtId="0" fontId="41" fillId="25" borderId="0" applyNumberFormat="0" applyBorder="0" applyAlignment="0" applyProtection="0"/>
    <xf numFmtId="170" fontId="5" fillId="0" borderId="0"/>
    <xf numFmtId="0" fontId="7" fillId="0" borderId="0"/>
    <xf numFmtId="0" fontId="7" fillId="0" borderId="0"/>
    <xf numFmtId="37" fontId="42" fillId="0" borderId="10">
      <alignment horizontal="left"/>
    </xf>
    <xf numFmtId="0" fontId="43" fillId="26" borderId="11" applyNumberFormat="0" applyFont="0" applyAlignment="0" applyProtection="0"/>
    <xf numFmtId="0" fontId="44" fillId="20" borderId="12" applyNumberFormat="0" applyAlignment="0" applyProtection="0"/>
    <xf numFmtId="40" fontId="45" fillId="22" borderId="0">
      <alignment horizontal="right"/>
    </xf>
    <xf numFmtId="0" fontId="46" fillId="22" borderId="0">
      <alignment horizontal="right"/>
    </xf>
    <xf numFmtId="0" fontId="47" fillId="22" borderId="13"/>
    <xf numFmtId="0" fontId="47" fillId="0" borderId="0" applyBorder="0">
      <alignment horizontal="centerContinuous"/>
    </xf>
    <xf numFmtId="0" fontId="48" fillId="0" borderId="0" applyBorder="0">
      <alignment horizontal="centerContinuous"/>
    </xf>
    <xf numFmtId="0" fontId="23" fillId="27" borderId="0" applyNumberFormat="0" applyFont="0" applyBorder="0" applyAlignment="0"/>
    <xf numFmtId="1" fontId="49" fillId="0" borderId="0" applyProtection="0">
      <alignment horizontal="right" vertical="center"/>
    </xf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8" fontId="50" fillId="0" borderId="0"/>
    <xf numFmtId="0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51" fillId="0" borderId="14">
      <alignment horizontal="center"/>
    </xf>
    <xf numFmtId="3" fontId="6" fillId="0" borderId="0" applyFont="0" applyFill="0" applyBorder="0" applyAlignment="0" applyProtection="0"/>
    <xf numFmtId="0" fontId="6" fillId="28" borderId="0" applyNumberFormat="0" applyFont="0" applyBorder="0" applyAlignment="0" applyProtection="0"/>
    <xf numFmtId="0" fontId="52" fillId="0" borderId="15">
      <alignment horizontal="centerContinuous"/>
    </xf>
    <xf numFmtId="0" fontId="52" fillId="0" borderId="15">
      <protection locked="0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176" fontId="52" fillId="0" borderId="0"/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protection locked="0"/>
    </xf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alignment horizontal="centerContinuous"/>
    </xf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0" fontId="52" fillId="0" borderId="15">
      <protection locked="0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0" fontId="52" fillId="0" borderId="15">
      <protection locked="0"/>
    </xf>
    <xf numFmtId="176" fontId="52" fillId="0" borderId="0"/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176" fontId="52" fillId="0" borderId="0"/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0" fontId="52" fillId="0" borderId="15">
      <protection locked="0"/>
    </xf>
    <xf numFmtId="176" fontId="52" fillId="0" borderId="0"/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protection locked="0"/>
    </xf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protection locked="0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176" fontId="52" fillId="0" borderId="0"/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protection locked="0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0" fontId="52" fillId="0" borderId="15">
      <alignment horizontal="centerContinuous"/>
    </xf>
    <xf numFmtId="175" fontId="8" fillId="1" borderId="0" applyNumberFormat="0" applyFont="0" applyBorder="0" applyAlignment="0" applyProtection="0"/>
    <xf numFmtId="42" fontId="17" fillId="0" borderId="0" applyFill="0" applyBorder="0" applyAlignment="0" applyProtection="0"/>
    <xf numFmtId="0" fontId="53" fillId="0" borderId="0"/>
    <xf numFmtId="0" fontId="54" fillId="0" borderId="0" applyBorder="0" applyProtection="0">
      <alignment vertical="center"/>
    </xf>
    <xf numFmtId="180" fontId="54" fillId="0" borderId="1" applyBorder="0" applyProtection="0">
      <alignment horizontal="right" vertical="center"/>
    </xf>
    <xf numFmtId="0" fontId="55" fillId="29" borderId="0" applyBorder="0" applyProtection="0">
      <alignment horizontal="centerContinuous" vertical="center"/>
    </xf>
    <xf numFmtId="0" fontId="55" fillId="30" borderId="1" applyBorder="0" applyProtection="0">
      <alignment horizontal="centerContinuous" vertical="center"/>
    </xf>
    <xf numFmtId="0" fontId="56" fillId="0" borderId="0" applyFill="0" applyBorder="0" applyProtection="0">
      <alignment horizontal="left"/>
    </xf>
    <xf numFmtId="0" fontId="29" fillId="0" borderId="16" applyFill="0" applyBorder="0" applyProtection="0">
      <alignment horizontal="left" vertical="top"/>
    </xf>
    <xf numFmtId="0" fontId="57" fillId="0" borderId="0">
      <alignment horizontal="centerContinuous"/>
    </xf>
    <xf numFmtId="0" fontId="58" fillId="0" borderId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0" fontId="59" fillId="0" borderId="0"/>
    <xf numFmtId="0" fontId="60" fillId="0" borderId="0" applyNumberFormat="0" applyFill="0" applyBorder="0" applyAlignment="0" applyProtection="0"/>
    <xf numFmtId="0" fontId="61" fillId="0" borderId="17" applyNumberFormat="0" applyFill="0" applyAlignment="0" applyProtection="0"/>
    <xf numFmtId="40" fontId="50" fillId="0" borderId="0"/>
    <xf numFmtId="187" fontId="62" fillId="0" borderId="0"/>
    <xf numFmtId="0" fontId="63" fillId="0" borderId="0" applyNumberFormat="0" applyFill="0" applyBorder="0" applyAlignment="0" applyProtection="0"/>
    <xf numFmtId="185" fontId="1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>
      <alignment horizontal="left"/>
    </xf>
    <xf numFmtId="171" fontId="1" fillId="0" borderId="0">
      <alignment horizontal="left"/>
    </xf>
    <xf numFmtId="0" fontId="1" fillId="0" borderId="0" applyNumberFormat="0" applyFill="0" applyBorder="0" applyAlignment="0" applyProtection="0"/>
    <xf numFmtId="189" fontId="1" fillId="0" borderId="0" applyFont="0" applyFill="0" applyBorder="0" applyAlignment="0" applyProtection="0"/>
    <xf numFmtId="42" fontId="1" fillId="0" borderId="0">
      <alignment horizontal="right"/>
    </xf>
    <xf numFmtId="38" fontId="3" fillId="23" borderId="0" applyNumberFormat="0" applyBorder="0" applyAlignment="0" applyProtection="0"/>
    <xf numFmtId="10" fontId="3" fillId="24" borderId="8" applyNumberFormat="0" applyBorder="0" applyAlignment="0" applyProtection="0"/>
    <xf numFmtId="174" fontId="1" fillId="0" borderId="0" applyFont="0" applyFill="0" applyBorder="0" applyAlignment="0" applyProtection="0"/>
    <xf numFmtId="170" fontId="1" fillId="0" borderId="0"/>
    <xf numFmtId="0" fontId="21" fillId="26" borderId="11" applyNumberFormat="0" applyFont="0" applyAlignment="0" applyProtection="0"/>
    <xf numFmtId="164" fontId="1" fillId="0" borderId="0" applyFont="0" applyFill="0" applyBorder="0" applyAlignment="0" applyProtection="0"/>
    <xf numFmtId="10" fontId="1" fillId="0" borderId="0" applyFont="0" applyFill="0" applyBorder="0" applyAlignment="0" applyProtection="0"/>
  </cellStyleXfs>
  <cellXfs count="371">
    <xf numFmtId="0" fontId="0" fillId="0" borderId="0" xfId="0"/>
    <xf numFmtId="0" fontId="2" fillId="0" borderId="0" xfId="0" applyFont="1"/>
    <xf numFmtId="0" fontId="21" fillId="0" borderId="0" xfId="0" applyFont="1"/>
    <xf numFmtId="43" fontId="21" fillId="0" borderId="0" xfId="0" applyNumberFormat="1" applyFont="1"/>
    <xf numFmtId="0" fontId="64" fillId="0" borderId="0" xfId="0" applyFont="1" applyBorder="1"/>
    <xf numFmtId="0" fontId="21" fillId="0" borderId="0" xfId="0" applyFont="1" applyBorder="1"/>
    <xf numFmtId="0" fontId="65" fillId="0" borderId="0" xfId="0" applyFont="1" applyAlignment="1">
      <alignment horizontal="right"/>
    </xf>
    <xf numFmtId="41" fontId="21" fillId="0" borderId="0" xfId="0" applyNumberFormat="1" applyFont="1"/>
    <xf numFmtId="0" fontId="21" fillId="0" borderId="18" xfId="0" applyFont="1" applyBorder="1"/>
    <xf numFmtId="0" fontId="21" fillId="0" borderId="20" xfId="0" applyFont="1" applyBorder="1"/>
    <xf numFmtId="0" fontId="65" fillId="0" borderId="21" xfId="0" applyFont="1" applyBorder="1"/>
    <xf numFmtId="0" fontId="21" fillId="0" borderId="21" xfId="0" applyFont="1" applyBorder="1"/>
    <xf numFmtId="41" fontId="21" fillId="0" borderId="18" xfId="0" applyNumberFormat="1" applyFont="1" applyBorder="1"/>
    <xf numFmtId="0" fontId="65" fillId="0" borderId="19" xfId="0" applyFont="1" applyFill="1" applyBorder="1"/>
    <xf numFmtId="41" fontId="15" fillId="0" borderId="19" xfId="0" applyNumberFormat="1" applyFont="1" applyFill="1" applyBorder="1"/>
    <xf numFmtId="41" fontId="21" fillId="0" borderId="19" xfId="0" applyNumberFormat="1" applyFont="1" applyFill="1" applyBorder="1"/>
    <xf numFmtId="43" fontId="21" fillId="0" borderId="19" xfId="0" applyNumberFormat="1" applyFont="1" applyBorder="1"/>
    <xf numFmtId="41" fontId="21" fillId="0" borderId="20" xfId="0" applyNumberFormat="1" applyFont="1" applyBorder="1"/>
    <xf numFmtId="43" fontId="21" fillId="0" borderId="19" xfId="0" applyNumberFormat="1" applyFont="1" applyFill="1" applyBorder="1" applyAlignment="1">
      <alignment horizontal="center"/>
    </xf>
    <xf numFmtId="0" fontId="70" fillId="24" borderId="24" xfId="0" applyFont="1" applyFill="1" applyBorder="1" applyAlignment="1">
      <alignment horizontal="left" vertical="top" wrapText="1" readingOrder="1"/>
    </xf>
    <xf numFmtId="0" fontId="70" fillId="22" borderId="25" xfId="0" applyFont="1" applyFill="1" applyBorder="1" applyAlignment="1">
      <alignment horizontal="left" vertical="top" wrapText="1" readingOrder="1"/>
    </xf>
    <xf numFmtId="0" fontId="70" fillId="24" borderId="25" xfId="0" applyFont="1" applyFill="1" applyBorder="1" applyAlignment="1">
      <alignment horizontal="left" vertical="top" wrapText="1" readingOrder="1"/>
    </xf>
    <xf numFmtId="0" fontId="20" fillId="32" borderId="0" xfId="0" applyFont="1" applyFill="1" applyAlignment="1">
      <alignment vertical="center"/>
    </xf>
    <xf numFmtId="41" fontId="21" fillId="0" borderId="27" xfId="0" applyNumberFormat="1" applyFont="1" applyBorder="1"/>
    <xf numFmtId="0" fontId="68" fillId="31" borderId="8" xfId="0" applyFont="1" applyFill="1" applyBorder="1" applyAlignment="1">
      <alignment vertical="center"/>
    </xf>
    <xf numFmtId="41" fontId="21" fillId="0" borderId="18" xfId="0" applyNumberFormat="1" applyFont="1" applyBorder="1" applyAlignment="1">
      <alignment horizontal="center"/>
    </xf>
    <xf numFmtId="0" fontId="21" fillId="0" borderId="19" xfId="0" applyFont="1" applyBorder="1"/>
    <xf numFmtId="41" fontId="21" fillId="0" borderId="19" xfId="0" applyNumberFormat="1" applyFont="1" applyBorder="1"/>
    <xf numFmtId="41" fontId="21" fillId="0" borderId="0" xfId="0" applyNumberFormat="1" applyFont="1" applyFill="1" applyBorder="1"/>
    <xf numFmtId="0" fontId="21" fillId="0" borderId="0" xfId="0" applyFont="1" applyFill="1"/>
    <xf numFmtId="41" fontId="21" fillId="0" borderId="29" xfId="0" applyNumberFormat="1" applyFont="1" applyBorder="1"/>
    <xf numFmtId="41" fontId="21" fillId="0" borderId="22" xfId="0" applyNumberFormat="1" applyFont="1" applyFill="1" applyBorder="1"/>
    <xf numFmtId="0" fontId="21" fillId="0" borderId="0" xfId="0" applyFont="1" applyFill="1" applyBorder="1"/>
    <xf numFmtId="41" fontId="21" fillId="0" borderId="27" xfId="0" applyNumberFormat="1" applyFont="1" applyFill="1" applyBorder="1"/>
    <xf numFmtId="164" fontId="21" fillId="0" borderId="0" xfId="0" applyNumberFormat="1" applyFont="1" applyBorder="1"/>
    <xf numFmtId="0" fontId="21" fillId="0" borderId="19" xfId="0" applyFont="1" applyFill="1" applyBorder="1"/>
    <xf numFmtId="0" fontId="21" fillId="0" borderId="20" xfId="0" applyFont="1" applyFill="1" applyBorder="1"/>
    <xf numFmtId="165" fontId="21" fillId="0" borderId="0" xfId="0" applyNumberFormat="1" applyFont="1"/>
    <xf numFmtId="165" fontId="21" fillId="22" borderId="0" xfId="0" applyNumberFormat="1" applyFont="1" applyFill="1"/>
    <xf numFmtId="0" fontId="20" fillId="22" borderId="0" xfId="0" applyFont="1" applyFill="1" applyAlignment="1">
      <alignment vertical="center"/>
    </xf>
    <xf numFmtId="0" fontId="21" fillId="0" borderId="0" xfId="0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41" fontId="21" fillId="0" borderId="0" xfId="0" applyNumberFormat="1" applyFont="1" applyBorder="1" applyAlignment="1">
      <alignment horizontal="center"/>
    </xf>
    <xf numFmtId="41" fontId="21" fillId="0" borderId="36" xfId="0" applyNumberFormat="1" applyFont="1" applyBorder="1"/>
    <xf numFmtId="41" fontId="21" fillId="0" borderId="0" xfId="0" applyNumberFormat="1" applyFont="1" applyBorder="1"/>
    <xf numFmtId="41" fontId="21" fillId="0" borderId="37" xfId="0" applyNumberFormat="1" applyFont="1" applyBorder="1"/>
    <xf numFmtId="41" fontId="21" fillId="0" borderId="38" xfId="0" applyNumberFormat="1" applyFont="1" applyBorder="1"/>
    <xf numFmtId="166" fontId="21" fillId="0" borderId="19" xfId="0" applyNumberFormat="1" applyFont="1" applyBorder="1"/>
    <xf numFmtId="166" fontId="21" fillId="0" borderId="0" xfId="0" applyNumberFormat="1" applyFont="1"/>
    <xf numFmtId="41" fontId="21" fillId="0" borderId="34" xfId="0" applyNumberFormat="1" applyFont="1" applyBorder="1"/>
    <xf numFmtId="41" fontId="21" fillId="0" borderId="35" xfId="0" applyNumberFormat="1" applyFont="1" applyBorder="1"/>
    <xf numFmtId="41" fontId="21" fillId="0" borderId="21" xfId="0" applyNumberFormat="1" applyFont="1" applyBorder="1"/>
    <xf numFmtId="41" fontId="21" fillId="0" borderId="0" xfId="0" applyNumberFormat="1" applyFont="1" applyAlignment="1">
      <alignment horizontal="center" vertical="center"/>
    </xf>
    <xf numFmtId="41" fontId="21" fillId="0" borderId="0" xfId="0" applyNumberFormat="1" applyFont="1" applyBorder="1" applyAlignment="1">
      <alignment horizontal="center" vertical="center"/>
    </xf>
    <xf numFmtId="41" fontId="21" fillId="0" borderId="0" xfId="0" applyNumberFormat="1" applyFont="1" applyAlignment="1">
      <alignment vertical="center"/>
    </xf>
    <xf numFmtId="41" fontId="21" fillId="0" borderId="40" xfId="0" applyNumberFormat="1" applyFont="1" applyBorder="1"/>
    <xf numFmtId="41" fontId="21" fillId="0" borderId="41" xfId="0" applyNumberFormat="1" applyFont="1" applyBorder="1"/>
    <xf numFmtId="41" fontId="21" fillId="0" borderId="39" xfId="0" applyNumberFormat="1" applyFont="1" applyBorder="1"/>
    <xf numFmtId="41" fontId="21" fillId="0" borderId="42" xfId="0" applyNumberFormat="1" applyFont="1" applyBorder="1"/>
    <xf numFmtId="41" fontId="21" fillId="0" borderId="43" xfId="0" applyNumberFormat="1" applyFont="1" applyBorder="1"/>
    <xf numFmtId="41" fontId="21" fillId="0" borderId="44" xfId="0" applyNumberFormat="1" applyFont="1" applyBorder="1"/>
    <xf numFmtId="41" fontId="21" fillId="0" borderId="45" xfId="0" applyNumberFormat="1" applyFont="1" applyBorder="1"/>
    <xf numFmtId="167" fontId="21" fillId="0" borderId="0" xfId="173" applyNumberFormat="1" applyFont="1"/>
    <xf numFmtId="167" fontId="68" fillId="31" borderId="8" xfId="173" applyNumberFormat="1" applyFont="1" applyFill="1" applyBorder="1" applyAlignment="1">
      <alignment vertical="center"/>
    </xf>
    <xf numFmtId="41" fontId="21" fillId="0" borderId="0" xfId="0" applyNumberFormat="1" applyFont="1" applyFill="1"/>
    <xf numFmtId="164" fontId="21" fillId="0" borderId="0" xfId="0" applyNumberFormat="1" applyFont="1" applyFill="1" applyBorder="1"/>
    <xf numFmtId="164" fontId="21" fillId="0" borderId="8" xfId="0" applyNumberFormat="1" applyFont="1" applyBorder="1"/>
    <xf numFmtId="41" fontId="68" fillId="0" borderId="0" xfId="0" applyNumberFormat="1" applyFont="1" applyAlignment="1">
      <alignment horizontal="right"/>
    </xf>
    <xf numFmtId="41" fontId="21" fillId="0" borderId="37" xfId="0" applyNumberFormat="1" applyFont="1" applyFill="1" applyBorder="1"/>
    <xf numFmtId="41" fontId="21" fillId="0" borderId="46" xfId="0" applyNumberFormat="1" applyFont="1" applyBorder="1"/>
    <xf numFmtId="9" fontId="21" fillId="0" borderId="19" xfId="231" applyFont="1" applyFill="1" applyBorder="1"/>
    <xf numFmtId="41" fontId="21" fillId="0" borderId="47" xfId="0" applyNumberFormat="1" applyFont="1" applyBorder="1"/>
    <xf numFmtId="41" fontId="21" fillId="0" borderId="20" xfId="0" applyNumberFormat="1" applyFont="1" applyFill="1" applyBorder="1"/>
    <xf numFmtId="0" fontId="64" fillId="0" borderId="0" xfId="0" applyFont="1" applyFill="1"/>
    <xf numFmtId="0" fontId="21" fillId="0" borderId="21" xfId="0" applyFont="1" applyFill="1" applyBorder="1"/>
    <xf numFmtId="0" fontId="68" fillId="0" borderId="0" xfId="0" applyFont="1" applyFill="1"/>
    <xf numFmtId="0" fontId="68" fillId="0" borderId="20" xfId="0" applyFont="1" applyFill="1" applyBorder="1"/>
    <xf numFmtId="41" fontId="68" fillId="0" borderId="20" xfId="0" applyNumberFormat="1" applyFont="1" applyFill="1" applyBorder="1"/>
    <xf numFmtId="41" fontId="21" fillId="0" borderId="21" xfId="0" applyNumberFormat="1" applyFont="1" applyFill="1" applyBorder="1"/>
    <xf numFmtId="41" fontId="67" fillId="0" borderId="0" xfId="0" applyNumberFormat="1" applyFont="1"/>
    <xf numFmtId="41" fontId="21" fillId="0" borderId="0" xfId="0" applyNumberFormat="1" applyFont="1" applyBorder="1" applyAlignment="1">
      <alignment vertical="center"/>
    </xf>
    <xf numFmtId="41" fontId="21" fillId="33" borderId="48" xfId="0" applyNumberFormat="1" applyFont="1" applyFill="1" applyBorder="1" applyAlignment="1">
      <alignment horizontal="center" vertical="center"/>
    </xf>
    <xf numFmtId="9" fontId="21" fillId="0" borderId="18" xfId="0" applyNumberFormat="1" applyFont="1" applyBorder="1"/>
    <xf numFmtId="9" fontId="21" fillId="0" borderId="0" xfId="0" applyNumberFormat="1" applyFont="1" applyBorder="1"/>
    <xf numFmtId="164" fontId="21" fillId="0" borderId="27" xfId="0" applyNumberFormat="1" applyFont="1" applyBorder="1"/>
    <xf numFmtId="41" fontId="21" fillId="0" borderId="8" xfId="0" applyNumberFormat="1" applyFont="1" applyBorder="1"/>
    <xf numFmtId="164" fontId="21" fillId="0" borderId="19" xfId="0" applyNumberFormat="1" applyFont="1" applyBorder="1"/>
    <xf numFmtId="41" fontId="21" fillId="0" borderId="19" xfId="0" quotePrefix="1" applyNumberFormat="1" applyFont="1" applyBorder="1"/>
    <xf numFmtId="41" fontId="64" fillId="0" borderId="0" xfId="0" applyNumberFormat="1" applyFont="1" applyFill="1"/>
    <xf numFmtId="41" fontId="21" fillId="0" borderId="18" xfId="0" applyNumberFormat="1" applyFont="1" applyFill="1" applyBorder="1"/>
    <xf numFmtId="41" fontId="68" fillId="33" borderId="8" xfId="0" applyNumberFormat="1" applyFont="1" applyFill="1" applyBorder="1" applyAlignment="1">
      <alignment vertical="center"/>
    </xf>
    <xf numFmtId="0" fontId="68" fillId="0" borderId="19" xfId="0" applyFont="1" applyFill="1" applyBorder="1" applyAlignment="1">
      <alignment wrapText="1"/>
    </xf>
    <xf numFmtId="0" fontId="21" fillId="0" borderId="19" xfId="0" applyFont="1" applyFill="1" applyBorder="1" applyAlignment="1">
      <alignment wrapText="1"/>
    </xf>
    <xf numFmtId="0" fontId="21" fillId="0" borderId="27" xfId="0" applyFont="1" applyFill="1" applyBorder="1" applyAlignment="1">
      <alignment wrapText="1"/>
    </xf>
    <xf numFmtId="0" fontId="68" fillId="0" borderId="19" xfId="0" applyFont="1" applyFill="1" applyBorder="1"/>
    <xf numFmtId="0" fontId="21" fillId="0" borderId="19" xfId="0" applyFont="1" applyFill="1" applyBorder="1" applyAlignment="1"/>
    <xf numFmtId="0" fontId="21" fillId="0" borderId="27" xfId="0" applyFont="1" applyFill="1" applyBorder="1" applyAlignment="1"/>
    <xf numFmtId="0" fontId="21" fillId="0" borderId="21" xfId="0" applyFont="1" applyFill="1" applyBorder="1" applyAlignment="1"/>
    <xf numFmtId="0" fontId="21" fillId="0" borderId="27" xfId="0" applyFont="1" applyFill="1" applyBorder="1"/>
    <xf numFmtId="0" fontId="68" fillId="33" borderId="8" xfId="0" applyFont="1" applyFill="1" applyBorder="1" applyAlignment="1">
      <alignment vertical="center"/>
    </xf>
    <xf numFmtId="41" fontId="21" fillId="0" borderId="0" xfId="0" applyNumberFormat="1" applyFont="1" applyFill="1" applyAlignment="1">
      <alignment vertical="center"/>
    </xf>
    <xf numFmtId="0" fontId="21" fillId="0" borderId="18" xfId="0" applyFont="1" applyFill="1" applyBorder="1"/>
    <xf numFmtId="0" fontId="21" fillId="0" borderId="19" xfId="0" applyFont="1" applyFill="1" applyBorder="1" applyAlignment="1">
      <alignment horizontal="left" indent="2"/>
    </xf>
    <xf numFmtId="0" fontId="68" fillId="34" borderId="8" xfId="0" applyFont="1" applyFill="1" applyBorder="1" applyAlignment="1">
      <alignment vertical="center"/>
    </xf>
    <xf numFmtId="0" fontId="68" fillId="34" borderId="8" xfId="0" applyFont="1" applyFill="1" applyBorder="1" applyAlignment="1">
      <alignment horizontal="center" vertical="center"/>
    </xf>
    <xf numFmtId="0" fontId="68" fillId="34" borderId="8" xfId="0" applyFont="1" applyFill="1" applyBorder="1" applyAlignment="1">
      <alignment horizontal="center" vertical="center" wrapText="1"/>
    </xf>
    <xf numFmtId="0" fontId="68" fillId="34" borderId="31" xfId="0" applyFont="1" applyFill="1" applyBorder="1" applyAlignment="1">
      <alignment vertical="center"/>
    </xf>
    <xf numFmtId="0" fontId="68" fillId="34" borderId="8" xfId="0" applyFont="1" applyFill="1" applyBorder="1" applyAlignment="1">
      <alignment vertical="center" wrapText="1"/>
    </xf>
    <xf numFmtId="0" fontId="4" fillId="24" borderId="25" xfId="202" applyFill="1" applyBorder="1" applyAlignment="1" applyProtection="1">
      <alignment horizontal="center" vertical="top" wrapText="1" readingOrder="1"/>
    </xf>
    <xf numFmtId="0" fontId="4" fillId="22" borderId="25" xfId="202" applyFill="1" applyBorder="1" applyAlignment="1" applyProtection="1">
      <alignment horizontal="center" vertical="top" wrapText="1" readingOrder="1"/>
    </xf>
    <xf numFmtId="0" fontId="4" fillId="35" borderId="8" xfId="202" applyFill="1" applyBorder="1" applyAlignment="1" applyProtection="1">
      <alignment horizontal="center" vertical="center"/>
    </xf>
    <xf numFmtId="167" fontId="21" fillId="0" borderId="19" xfId="173" applyNumberFormat="1" applyFont="1" applyFill="1" applyBorder="1" applyAlignment="1">
      <alignment horizontal="center"/>
    </xf>
    <xf numFmtId="164" fontId="21" fillId="36" borderId="19" xfId="0" applyNumberFormat="1" applyFont="1" applyFill="1" applyBorder="1"/>
    <xf numFmtId="164" fontId="21" fillId="36" borderId="0" xfId="0" applyNumberFormat="1" applyFont="1" applyFill="1" applyBorder="1"/>
    <xf numFmtId="9" fontId="21" fillId="36" borderId="0" xfId="0" applyNumberFormat="1" applyFont="1" applyFill="1" applyBorder="1"/>
    <xf numFmtId="167" fontId="21" fillId="36" borderId="19" xfId="173" applyNumberFormat="1" applyFont="1" applyFill="1" applyBorder="1"/>
    <xf numFmtId="41" fontId="2" fillId="0" borderId="0" xfId="0" applyNumberFormat="1" applyFont="1"/>
    <xf numFmtId="0" fontId="21" fillId="0" borderId="0" xfId="0" applyFont="1" applyBorder="1" applyAlignment="1">
      <alignment horizontal="center" vertical="center"/>
    </xf>
    <xf numFmtId="201" fontId="21" fillId="0" borderId="0" xfId="0" applyNumberFormat="1" applyFont="1" applyFill="1" applyBorder="1"/>
    <xf numFmtId="201" fontId="21" fillId="0" borderId="0" xfId="0" applyNumberFormat="1" applyFont="1" applyFill="1"/>
    <xf numFmtId="41" fontId="21" fillId="0" borderId="19" xfId="0" applyNumberFormat="1" applyFont="1" applyBorder="1" applyAlignment="1">
      <alignment wrapText="1"/>
    </xf>
    <xf numFmtId="202" fontId="21" fillId="0" borderId="19" xfId="0" applyNumberFormat="1" applyFont="1" applyFill="1" applyBorder="1"/>
    <xf numFmtId="202" fontId="68" fillId="0" borderId="0" xfId="0" applyNumberFormat="1" applyFont="1" applyFill="1"/>
    <xf numFmtId="41" fontId="21" fillId="0" borderId="16" xfId="0" applyNumberFormat="1" applyFont="1" applyBorder="1"/>
    <xf numFmtId="164" fontId="21" fillId="0" borderId="13" xfId="0" applyNumberFormat="1" applyFont="1" applyBorder="1"/>
    <xf numFmtId="41" fontId="21" fillId="0" borderId="51" xfId="0" applyNumberFormat="1" applyFont="1" applyBorder="1"/>
    <xf numFmtId="164" fontId="21" fillId="0" borderId="52" xfId="0" applyNumberFormat="1" applyFont="1" applyBorder="1"/>
    <xf numFmtId="41" fontId="68" fillId="0" borderId="0" xfId="0" applyNumberFormat="1" applyFont="1" applyBorder="1"/>
    <xf numFmtId="43" fontId="21" fillId="0" borderId="19" xfId="0" applyNumberFormat="1" applyFont="1" applyFill="1" applyBorder="1"/>
    <xf numFmtId="167" fontId="21" fillId="0" borderId="19" xfId="0" applyNumberFormat="1" applyFont="1" applyFill="1" applyBorder="1"/>
    <xf numFmtId="41" fontId="21" fillId="0" borderId="0" xfId="849" applyNumberFormat="1"/>
    <xf numFmtId="41" fontId="21" fillId="0" borderId="53" xfId="849" applyNumberFormat="1" applyBorder="1"/>
    <xf numFmtId="41" fontId="21" fillId="0" borderId="54" xfId="849" applyNumberFormat="1" applyBorder="1"/>
    <xf numFmtId="41" fontId="21" fillId="0" borderId="54" xfId="849" applyNumberFormat="1" applyFont="1" applyBorder="1"/>
    <xf numFmtId="41" fontId="21" fillId="0" borderId="56" xfId="849" applyNumberFormat="1" applyFont="1" applyBorder="1"/>
    <xf numFmtId="41" fontId="64" fillId="0" borderId="0" xfId="849" applyNumberFormat="1" applyFont="1"/>
    <xf numFmtId="41" fontId="0" fillId="0" borderId="0" xfId="0" applyNumberFormat="1"/>
    <xf numFmtId="41" fontId="68" fillId="0" borderId="0" xfId="849" applyNumberFormat="1" applyFont="1" applyAlignment="1">
      <alignment horizontal="right"/>
    </xf>
    <xf numFmtId="41" fontId="21" fillId="0" borderId="55" xfId="849" applyNumberFormat="1" applyFont="1" applyBorder="1"/>
    <xf numFmtId="41" fontId="21" fillId="0" borderId="57" xfId="849" applyNumberFormat="1" applyFont="1" applyBorder="1"/>
    <xf numFmtId="41" fontId="21" fillId="0" borderId="56" xfId="849" applyNumberFormat="1" applyBorder="1"/>
    <xf numFmtId="41" fontId="21" fillId="0" borderId="31" xfId="0" applyNumberFormat="1" applyFont="1" applyBorder="1"/>
    <xf numFmtId="164" fontId="21" fillId="0" borderId="50" xfId="0" applyNumberFormat="1" applyFont="1" applyBorder="1"/>
    <xf numFmtId="41" fontId="21" fillId="0" borderId="0" xfId="0" applyNumberFormat="1" applyFont="1" applyFill="1" applyAlignment="1">
      <alignment horizontal="center" wrapText="1"/>
    </xf>
    <xf numFmtId="41" fontId="21" fillId="0" borderId="8" xfId="0" applyNumberFormat="1" applyFont="1" applyFill="1" applyBorder="1"/>
    <xf numFmtId="0" fontId="68" fillId="0" borderId="8" xfId="0" applyFont="1" applyFill="1" applyBorder="1"/>
    <xf numFmtId="167" fontId="21" fillId="0" borderId="22" xfId="173" applyNumberFormat="1" applyFont="1" applyBorder="1"/>
    <xf numFmtId="167" fontId="21" fillId="0" borderId="8" xfId="173" applyNumberFormat="1" applyFont="1" applyBorder="1"/>
    <xf numFmtId="167" fontId="21" fillId="0" borderId="60" xfId="173" applyNumberFormat="1" applyFont="1" applyBorder="1"/>
    <xf numFmtId="167" fontId="21" fillId="0" borderId="61" xfId="173" applyNumberFormat="1" applyFont="1" applyBorder="1"/>
    <xf numFmtId="41" fontId="21" fillId="0" borderId="62" xfId="0" applyNumberFormat="1" applyFont="1" applyBorder="1"/>
    <xf numFmtId="164" fontId="21" fillId="0" borderId="6" xfId="0" applyNumberFormat="1" applyFont="1" applyBorder="1"/>
    <xf numFmtId="164" fontId="21" fillId="36" borderId="22" xfId="0" applyNumberFormat="1" applyFont="1" applyFill="1" applyBorder="1"/>
    <xf numFmtId="41" fontId="21" fillId="0" borderId="22" xfId="0" applyNumberFormat="1" applyFont="1" applyBorder="1"/>
    <xf numFmtId="167" fontId="21" fillId="0" borderId="20" xfId="173" applyNumberFormat="1" applyFont="1" applyFill="1" applyBorder="1" applyAlignment="1">
      <alignment horizontal="center"/>
    </xf>
    <xf numFmtId="41" fontId="21" fillId="0" borderId="46" xfId="0" applyNumberFormat="1" applyFont="1" applyFill="1" applyBorder="1"/>
    <xf numFmtId="9" fontId="21" fillId="0" borderId="46" xfId="231" applyFont="1" applyFill="1" applyBorder="1"/>
    <xf numFmtId="0" fontId="21" fillId="0" borderId="19" xfId="0" applyFont="1" applyBorder="1" applyAlignment="1">
      <alignment wrapText="1"/>
    </xf>
    <xf numFmtId="41" fontId="21" fillId="36" borderId="0" xfId="0" applyNumberFormat="1" applyFont="1" applyFill="1"/>
    <xf numFmtId="164" fontId="21" fillId="0" borderId="38" xfId="849" applyNumberFormat="1" applyFill="1" applyBorder="1"/>
    <xf numFmtId="164" fontId="21" fillId="0" borderId="19" xfId="849" applyNumberFormat="1" applyFill="1" applyBorder="1"/>
    <xf numFmtId="0" fontId="4" fillId="36" borderId="0" xfId="202" applyFill="1" applyBorder="1" applyAlignment="1" applyProtection="1">
      <alignment horizontal="center" vertical="center"/>
    </xf>
    <xf numFmtId="41" fontId="21" fillId="36" borderId="0" xfId="0" applyNumberFormat="1" applyFont="1" applyFill="1" applyBorder="1"/>
    <xf numFmtId="166" fontId="21" fillId="0" borderId="27" xfId="0" applyNumberFormat="1" applyFont="1" applyBorder="1"/>
    <xf numFmtId="169" fontId="21" fillId="0" borderId="19" xfId="0" applyNumberFormat="1" applyFont="1" applyBorder="1"/>
    <xf numFmtId="169" fontId="21" fillId="0" borderId="0" xfId="0" applyNumberFormat="1" applyFont="1"/>
    <xf numFmtId="169" fontId="21" fillId="0" borderId="27" xfId="0" applyNumberFormat="1" applyFont="1" applyBorder="1"/>
    <xf numFmtId="0" fontId="4" fillId="0" borderId="0" xfId="202" applyFill="1" applyBorder="1" applyAlignment="1" applyProtection="1">
      <alignment horizontal="center" vertical="center"/>
    </xf>
    <xf numFmtId="0" fontId="67" fillId="0" borderId="19" xfId="0" applyFont="1" applyFill="1" applyBorder="1"/>
    <xf numFmtId="167" fontId="21" fillId="0" borderId="19" xfId="0" applyNumberFormat="1" applyFont="1" applyFill="1" applyBorder="1" applyAlignment="1">
      <alignment horizontal="center"/>
    </xf>
    <xf numFmtId="43" fontId="21" fillId="0" borderId="0" xfId="173" applyFont="1" applyFill="1"/>
    <xf numFmtId="0" fontId="69" fillId="0" borderId="0" xfId="0" quotePrefix="1" applyFont="1" applyFill="1" applyBorder="1" applyAlignment="1">
      <alignment horizontal="left" vertical="top"/>
    </xf>
    <xf numFmtId="0" fontId="21" fillId="0" borderId="0" xfId="0" applyFont="1" applyFill="1" applyAlignment="1"/>
    <xf numFmtId="43" fontId="21" fillId="0" borderId="0" xfId="173" applyFont="1" applyFill="1" applyAlignment="1"/>
    <xf numFmtId="0" fontId="65" fillId="0" borderId="0" xfId="0" quotePrefix="1" applyFont="1" applyFill="1" applyBorder="1" applyAlignment="1">
      <alignment horizontal="left" vertical="top"/>
    </xf>
    <xf numFmtId="0" fontId="65" fillId="0" borderId="0" xfId="0" applyFont="1" applyFill="1"/>
    <xf numFmtId="167" fontId="15" fillId="0" borderId="19" xfId="0" applyNumberFormat="1" applyFont="1" applyFill="1" applyBorder="1"/>
    <xf numFmtId="204" fontId="21" fillId="36" borderId="19" xfId="173" applyNumberFormat="1" applyFont="1" applyFill="1" applyBorder="1"/>
    <xf numFmtId="0" fontId="65" fillId="0" borderId="0" xfId="0" applyFont="1" applyAlignment="1">
      <alignment horizontal="left" vertical="top"/>
    </xf>
    <xf numFmtId="0" fontId="21" fillId="0" borderId="63" xfId="0" applyFont="1" applyBorder="1" applyAlignment="1">
      <alignment horizontal="center" vertical="center"/>
    </xf>
    <xf numFmtId="167" fontId="21" fillId="36" borderId="20" xfId="173" applyNumberFormat="1" applyFont="1" applyFill="1" applyBorder="1"/>
    <xf numFmtId="164" fontId="21" fillId="0" borderId="1" xfId="0" applyNumberFormat="1" applyFont="1" applyBorder="1"/>
    <xf numFmtId="205" fontId="21" fillId="0" borderId="0" xfId="0" applyNumberFormat="1" applyFont="1" applyBorder="1"/>
    <xf numFmtId="0" fontId="68" fillId="34" borderId="0" xfId="0" applyFont="1" applyFill="1" applyBorder="1" applyAlignment="1">
      <alignment horizontal="center" vertical="center"/>
    </xf>
    <xf numFmtId="0" fontId="68" fillId="34" borderId="0" xfId="0" applyFont="1" applyFill="1" applyBorder="1" applyAlignment="1">
      <alignment horizontal="center" vertical="center" wrapText="1"/>
    </xf>
    <xf numFmtId="167" fontId="21" fillId="0" borderId="0" xfId="173" applyNumberFormat="1" applyFont="1" applyBorder="1"/>
    <xf numFmtId="41" fontId="21" fillId="0" borderId="58" xfId="0" applyNumberFormat="1" applyFont="1" applyBorder="1"/>
    <xf numFmtId="0" fontId="71" fillId="31" borderId="23" xfId="0" applyFont="1" applyFill="1" applyBorder="1" applyAlignment="1">
      <alignment horizontal="left" vertical="top" wrapText="1" readingOrder="1"/>
    </xf>
    <xf numFmtId="0" fontId="71" fillId="31" borderId="23" xfId="0" applyFont="1" applyFill="1" applyBorder="1" applyAlignment="1">
      <alignment horizontal="center" vertical="center" wrapText="1" readingOrder="1"/>
    </xf>
    <xf numFmtId="10" fontId="21" fillId="0" borderId="50" xfId="0" applyNumberFormat="1" applyFont="1" applyBorder="1"/>
    <xf numFmtId="167" fontId="21" fillId="0" borderId="19" xfId="173" applyNumberFormat="1" applyFont="1" applyFill="1" applyBorder="1"/>
    <xf numFmtId="10" fontId="21" fillId="0" borderId="6" xfId="0" applyNumberFormat="1" applyFont="1" applyBorder="1"/>
    <xf numFmtId="0" fontId="21" fillId="0" borderId="0" xfId="0" applyFont="1" applyProtection="1">
      <protection locked="0"/>
    </xf>
    <xf numFmtId="0" fontId="20" fillId="32" borderId="0" xfId="0" applyFont="1" applyFill="1" applyAlignment="1" applyProtection="1">
      <alignment vertical="center"/>
      <protection locked="0"/>
    </xf>
    <xf numFmtId="0" fontId="68" fillId="34" borderId="8" xfId="0" applyFont="1" applyFill="1" applyBorder="1" applyAlignment="1" applyProtection="1">
      <alignment horizontal="center" vertical="center"/>
      <protection locked="0"/>
    </xf>
    <xf numFmtId="41" fontId="21" fillId="0" borderId="18" xfId="0" applyNumberFormat="1" applyFont="1" applyBorder="1" applyProtection="1">
      <protection locked="0"/>
    </xf>
    <xf numFmtId="41" fontId="68" fillId="31" borderId="8" xfId="0" applyNumberFormat="1" applyFont="1" applyFill="1" applyBorder="1" applyAlignment="1" applyProtection="1">
      <alignment vertical="center"/>
      <protection locked="0"/>
    </xf>
    <xf numFmtId="41" fontId="21" fillId="0" borderId="18" xfId="0" applyNumberFormat="1" applyFont="1" applyBorder="1" applyAlignment="1" applyProtection="1">
      <alignment horizontal="center"/>
      <protection locked="0"/>
    </xf>
    <xf numFmtId="41" fontId="68" fillId="0" borderId="19" xfId="0" applyNumberFormat="1" applyFont="1" applyBorder="1" applyProtection="1">
      <protection locked="0"/>
    </xf>
    <xf numFmtId="41" fontId="21" fillId="0" borderId="0" xfId="0" applyNumberFormat="1" applyFont="1" applyProtection="1">
      <protection locked="0"/>
    </xf>
    <xf numFmtId="41" fontId="21" fillId="0" borderId="19" xfId="0" applyNumberFormat="1" applyFont="1" applyBorder="1" applyProtection="1">
      <protection locked="0"/>
    </xf>
    <xf numFmtId="41" fontId="21" fillId="0" borderId="27" xfId="0" applyNumberFormat="1" applyFont="1" applyBorder="1" applyProtection="1">
      <protection locked="0"/>
    </xf>
    <xf numFmtId="41" fontId="68" fillId="0" borderId="18" xfId="0" applyNumberFormat="1" applyFont="1" applyBorder="1" applyProtection="1">
      <protection locked="0"/>
    </xf>
    <xf numFmtId="203" fontId="68" fillId="0" borderId="0" xfId="0" applyNumberFormat="1" applyFont="1" applyFill="1" applyBorder="1" applyProtection="1">
      <protection locked="0"/>
    </xf>
    <xf numFmtId="0" fontId="21" fillId="0" borderId="0" xfId="0" applyFont="1" applyFill="1" applyProtection="1">
      <protection locked="0"/>
    </xf>
    <xf numFmtId="0" fontId="21" fillId="0" borderId="0" xfId="0" applyFont="1" applyFill="1" applyBorder="1" applyProtection="1">
      <protection locked="0"/>
    </xf>
    <xf numFmtId="164" fontId="21" fillId="0" borderId="8" xfId="0" applyNumberFormat="1" applyFont="1" applyBorder="1" applyProtection="1">
      <protection locked="0"/>
    </xf>
    <xf numFmtId="41" fontId="21" fillId="0" borderId="0" xfId="0" applyNumberFormat="1" applyFont="1" applyFill="1" applyProtection="1">
      <protection locked="0"/>
    </xf>
    <xf numFmtId="0" fontId="68" fillId="34" borderId="8" xfId="0" applyFont="1" applyFill="1" applyBorder="1" applyAlignment="1" applyProtection="1">
      <alignment horizontal="center" vertical="center" wrapText="1"/>
      <protection locked="0"/>
    </xf>
    <xf numFmtId="41" fontId="21" fillId="0" borderId="18" xfId="0" applyNumberFormat="1" applyFont="1" applyFill="1" applyBorder="1" applyProtection="1">
      <protection locked="0"/>
    </xf>
    <xf numFmtId="41" fontId="21" fillId="0" borderId="19" xfId="0" applyNumberFormat="1" applyFont="1" applyFill="1" applyBorder="1" applyProtection="1">
      <protection locked="0"/>
    </xf>
    <xf numFmtId="41" fontId="21" fillId="0" borderId="27" xfId="0" applyNumberFormat="1" applyFont="1" applyFill="1" applyBorder="1" applyProtection="1">
      <protection locked="0"/>
    </xf>
    <xf numFmtId="41" fontId="21" fillId="0" borderId="21" xfId="0" applyNumberFormat="1" applyFont="1" applyFill="1" applyBorder="1" applyProtection="1">
      <protection locked="0"/>
    </xf>
    <xf numFmtId="41" fontId="21" fillId="0" borderId="20" xfId="0" applyNumberFormat="1" applyFont="1" applyFill="1" applyBorder="1" applyProtection="1">
      <protection locked="0"/>
    </xf>
    <xf numFmtId="41" fontId="68" fillId="33" borderId="8" xfId="0" applyNumberFormat="1" applyFont="1" applyFill="1" applyBorder="1" applyAlignment="1" applyProtection="1">
      <alignment vertical="center"/>
      <protection locked="0"/>
    </xf>
    <xf numFmtId="41" fontId="21" fillId="0" borderId="8" xfId="0" applyNumberFormat="1" applyFont="1" applyFill="1" applyBorder="1" applyProtection="1">
      <protection locked="0"/>
    </xf>
    <xf numFmtId="41" fontId="21" fillId="0" borderId="22" xfId="0" applyNumberFormat="1" applyFont="1" applyFill="1" applyBorder="1" applyProtection="1">
      <protection locked="0"/>
    </xf>
    <xf numFmtId="43" fontId="21" fillId="0" borderId="19" xfId="0" applyNumberFormat="1" applyFont="1" applyFill="1" applyBorder="1" applyAlignment="1" applyProtection="1">
      <alignment horizontal="center"/>
      <protection locked="0"/>
    </xf>
    <xf numFmtId="0" fontId="21" fillId="0" borderId="20" xfId="0" applyFont="1" applyBorder="1" applyProtection="1">
      <protection locked="0"/>
    </xf>
    <xf numFmtId="0" fontId="21" fillId="0" borderId="18" xfId="0" applyFont="1" applyBorder="1" applyProtection="1">
      <protection locked="0"/>
    </xf>
    <xf numFmtId="0" fontId="21" fillId="0" borderId="21" xfId="0" applyFont="1" applyBorder="1" applyProtection="1">
      <protection locked="0"/>
    </xf>
    <xf numFmtId="167" fontId="21" fillId="0" borderId="19" xfId="0" applyNumberFormat="1" applyFont="1" applyFill="1" applyBorder="1" applyAlignment="1" applyProtection="1">
      <alignment horizontal="center"/>
      <protection locked="0"/>
    </xf>
    <xf numFmtId="167" fontId="21" fillId="0" borderId="19" xfId="173" applyNumberFormat="1" applyFont="1" applyFill="1" applyBorder="1" applyAlignment="1" applyProtection="1">
      <alignment horizontal="center"/>
      <protection locked="0"/>
    </xf>
    <xf numFmtId="167" fontId="15" fillId="0" borderId="19" xfId="0" applyNumberFormat="1" applyFont="1" applyFill="1" applyBorder="1" applyProtection="1">
      <protection locked="0"/>
    </xf>
    <xf numFmtId="167" fontId="21" fillId="0" borderId="20" xfId="173" applyNumberFormat="1" applyFont="1" applyFill="1" applyBorder="1" applyAlignment="1" applyProtection="1">
      <alignment horizontal="center"/>
      <protection locked="0"/>
    </xf>
    <xf numFmtId="167" fontId="21" fillId="0" borderId="19" xfId="0" applyNumberFormat="1" applyFont="1" applyFill="1" applyBorder="1" applyProtection="1">
      <protection locked="0"/>
    </xf>
    <xf numFmtId="169" fontId="21" fillId="0" borderId="19" xfId="0" applyNumberFormat="1" applyFont="1" applyBorder="1" applyProtection="1">
      <protection locked="0"/>
    </xf>
    <xf numFmtId="169" fontId="21" fillId="0" borderId="27" xfId="0" applyNumberFormat="1" applyFont="1" applyBorder="1" applyProtection="1">
      <protection locked="0"/>
    </xf>
    <xf numFmtId="41" fontId="21" fillId="0" borderId="36" xfId="0" applyNumberFormat="1" applyFont="1" applyBorder="1" applyProtection="1">
      <protection locked="0"/>
    </xf>
    <xf numFmtId="41" fontId="21" fillId="0" borderId="21" xfId="0" applyNumberFormat="1" applyFont="1" applyBorder="1" applyProtection="1">
      <protection locked="0"/>
    </xf>
    <xf numFmtId="41" fontId="21" fillId="0" borderId="45" xfId="0" applyNumberFormat="1" applyFont="1" applyBorder="1" applyProtection="1">
      <protection locked="0"/>
    </xf>
    <xf numFmtId="41" fontId="21" fillId="0" borderId="39" xfId="0" applyNumberFormat="1" applyFont="1" applyBorder="1" applyProtection="1">
      <protection locked="0"/>
    </xf>
    <xf numFmtId="167" fontId="21" fillId="0" borderId="8" xfId="173" applyNumberFormat="1" applyFont="1" applyBorder="1" applyProtection="1">
      <protection locked="0"/>
    </xf>
    <xf numFmtId="167" fontId="21" fillId="0" borderId="61" xfId="173" applyNumberFormat="1" applyFont="1" applyBorder="1" applyProtection="1">
      <protection locked="0"/>
    </xf>
    <xf numFmtId="167" fontId="68" fillId="31" borderId="8" xfId="173" applyNumberFormat="1" applyFont="1" applyFill="1" applyBorder="1" applyAlignment="1" applyProtection="1">
      <alignment vertical="center"/>
      <protection locked="0"/>
    </xf>
    <xf numFmtId="9" fontId="21" fillId="0" borderId="19" xfId="231" applyFont="1" applyFill="1" applyBorder="1" applyProtection="1">
      <protection locked="0"/>
    </xf>
    <xf numFmtId="41" fontId="68" fillId="0" borderId="20" xfId="0" applyNumberFormat="1" applyFont="1" applyFill="1" applyBorder="1" applyProtection="1">
      <protection locked="0"/>
    </xf>
    <xf numFmtId="41" fontId="21" fillId="0" borderId="0" xfId="0" applyNumberFormat="1" applyFont="1" applyFill="1" applyBorder="1" applyProtection="1">
      <protection locked="0"/>
    </xf>
    <xf numFmtId="202" fontId="21" fillId="0" borderId="19" xfId="0" applyNumberFormat="1" applyFont="1" applyFill="1" applyBorder="1" applyProtection="1">
      <protection locked="0"/>
    </xf>
    <xf numFmtId="0" fontId="68" fillId="0" borderId="0" xfId="0" applyFont="1" applyFill="1" applyProtection="1">
      <protection locked="0"/>
    </xf>
    <xf numFmtId="41" fontId="21" fillId="33" borderId="48" xfId="0" applyNumberFormat="1" applyFont="1" applyFill="1" applyBorder="1" applyAlignment="1" applyProtection="1">
      <alignment horizontal="center" vertical="center"/>
      <protection locked="0"/>
    </xf>
    <xf numFmtId="164" fontId="21" fillId="36" borderId="19" xfId="0" applyNumberFormat="1" applyFont="1" applyFill="1" applyBorder="1" applyProtection="1">
      <protection locked="0"/>
    </xf>
    <xf numFmtId="164" fontId="21" fillId="36" borderId="22" xfId="0" applyNumberFormat="1" applyFont="1" applyFill="1" applyBorder="1" applyProtection="1">
      <protection locked="0"/>
    </xf>
    <xf numFmtId="9" fontId="21" fillId="0" borderId="18" xfId="0" applyNumberFormat="1" applyFont="1" applyBorder="1" applyProtection="1">
      <protection locked="0"/>
    </xf>
    <xf numFmtId="164" fontId="21" fillId="0" borderId="19" xfId="849" applyNumberFormat="1" applyFill="1" applyBorder="1" applyProtection="1">
      <protection locked="0"/>
    </xf>
    <xf numFmtId="164" fontId="21" fillId="0" borderId="19" xfId="0" applyNumberFormat="1" applyFont="1" applyBorder="1" applyProtection="1">
      <protection locked="0"/>
    </xf>
    <xf numFmtId="164" fontId="21" fillId="0" borderId="27" xfId="0" applyNumberFormat="1" applyFont="1" applyBorder="1" applyProtection="1">
      <protection locked="0"/>
    </xf>
    <xf numFmtId="164" fontId="21" fillId="0" borderId="13" xfId="0" applyNumberFormat="1" applyFont="1" applyBorder="1" applyProtection="1">
      <protection locked="0"/>
    </xf>
    <xf numFmtId="164" fontId="21" fillId="0" borderId="52" xfId="0" applyNumberFormat="1" applyFont="1" applyBorder="1" applyProtection="1">
      <protection locked="0"/>
    </xf>
    <xf numFmtId="167" fontId="21" fillId="36" borderId="19" xfId="173" applyNumberFormat="1" applyFont="1" applyFill="1" applyBorder="1" applyProtection="1">
      <protection locked="0"/>
    </xf>
    <xf numFmtId="164" fontId="21" fillId="0" borderId="50" xfId="0" applyNumberFormat="1" applyFont="1" applyBorder="1" applyProtection="1"/>
    <xf numFmtId="164" fontId="21" fillId="0" borderId="8" xfId="0" applyNumberFormat="1" applyFont="1" applyBorder="1" applyProtection="1"/>
    <xf numFmtId="41" fontId="21" fillId="0" borderId="0" xfId="0" applyNumberFormat="1" applyFont="1" applyBorder="1" applyAlignment="1" applyProtection="1">
      <alignment vertical="center"/>
      <protection locked="0"/>
    </xf>
    <xf numFmtId="41" fontId="21" fillId="0" borderId="0" xfId="0" applyNumberFormat="1" applyFont="1" applyAlignment="1" applyProtection="1">
      <alignment horizontal="center" vertical="center"/>
      <protection locked="0"/>
    </xf>
    <xf numFmtId="41" fontId="21" fillId="0" borderId="0" xfId="0" applyNumberFormat="1" applyFont="1" applyFill="1" applyAlignment="1" applyProtection="1">
      <alignment horizontal="center" wrapText="1"/>
      <protection locked="0"/>
    </xf>
    <xf numFmtId="41" fontId="21" fillId="0" borderId="0" xfId="0" applyNumberFormat="1" applyFont="1" applyFill="1" applyAlignment="1" applyProtection="1">
      <alignment vertical="center"/>
      <protection locked="0"/>
    </xf>
    <xf numFmtId="41" fontId="21" fillId="0" borderId="19" xfId="0" applyNumberFormat="1" applyFont="1" applyFill="1" applyBorder="1" applyProtection="1"/>
    <xf numFmtId="41" fontId="21" fillId="0" borderId="27" xfId="0" applyNumberFormat="1" applyFont="1" applyFill="1" applyBorder="1" applyProtection="1"/>
    <xf numFmtId="41" fontId="21" fillId="0" borderId="21" xfId="0" applyNumberFormat="1" applyFont="1" applyFill="1" applyBorder="1" applyProtection="1"/>
    <xf numFmtId="41" fontId="21" fillId="0" borderId="20" xfId="0" applyNumberFormat="1" applyFont="1" applyFill="1" applyBorder="1" applyProtection="1"/>
    <xf numFmtId="41" fontId="21" fillId="0" borderId="18" xfId="0" applyNumberFormat="1" applyFont="1" applyFill="1" applyBorder="1" applyProtection="1"/>
    <xf numFmtId="41" fontId="68" fillId="33" borderId="8" xfId="0" applyNumberFormat="1" applyFont="1" applyFill="1" applyBorder="1" applyAlignment="1" applyProtection="1">
      <alignment vertical="center"/>
    </xf>
    <xf numFmtId="41" fontId="21" fillId="0" borderId="8" xfId="0" applyNumberFormat="1" applyFont="1" applyFill="1" applyBorder="1" applyProtection="1"/>
    <xf numFmtId="41" fontId="21" fillId="0" borderId="22" xfId="0" applyNumberFormat="1" applyFont="1" applyFill="1" applyBorder="1" applyProtection="1"/>
    <xf numFmtId="0" fontId="21" fillId="0" borderId="0" xfId="0" applyFont="1" applyProtection="1"/>
    <xf numFmtId="0" fontId="0" fillId="0" borderId="0" xfId="0" applyProtection="1"/>
    <xf numFmtId="0" fontId="67" fillId="0" borderId="0" xfId="0" applyFont="1" applyProtection="1"/>
    <xf numFmtId="0" fontId="20" fillId="32" borderId="0" xfId="0" applyFont="1" applyFill="1" applyAlignment="1" applyProtection="1">
      <alignment vertical="center"/>
    </xf>
    <xf numFmtId="0" fontId="64" fillId="0" borderId="0" xfId="0" applyFont="1" applyAlignment="1" applyProtection="1">
      <alignment vertical="center"/>
    </xf>
    <xf numFmtId="0" fontId="68" fillId="34" borderId="8" xfId="0" applyFont="1" applyFill="1" applyBorder="1" applyAlignment="1" applyProtection="1">
      <alignment vertical="center"/>
    </xf>
    <xf numFmtId="0" fontId="68" fillId="0" borderId="0" xfId="0" applyFont="1" applyAlignment="1" applyProtection="1">
      <alignment vertical="center"/>
    </xf>
    <xf numFmtId="0" fontId="68" fillId="34" borderId="8" xfId="0" applyFont="1" applyFill="1" applyBorder="1" applyAlignment="1" applyProtection="1">
      <alignment horizontal="center" vertical="center"/>
    </xf>
    <xf numFmtId="0" fontId="68" fillId="0" borderId="26" xfId="0" applyFont="1" applyFill="1" applyBorder="1" applyAlignment="1" applyProtection="1">
      <alignment horizontal="center" vertical="center"/>
    </xf>
    <xf numFmtId="0" fontId="21" fillId="0" borderId="18" xfId="0" applyFont="1" applyBorder="1" applyProtection="1"/>
    <xf numFmtId="41" fontId="21" fillId="0" borderId="18" xfId="0" applyNumberFormat="1" applyFont="1" applyBorder="1" applyProtection="1"/>
    <xf numFmtId="41" fontId="21" fillId="0" borderId="26" xfId="0" applyNumberFormat="1" applyFont="1" applyFill="1" applyBorder="1" applyProtection="1"/>
    <xf numFmtId="0" fontId="21" fillId="0" borderId="27" xfId="0" applyFont="1" applyBorder="1" applyProtection="1"/>
    <xf numFmtId="41" fontId="21" fillId="0" borderId="27" xfId="0" applyNumberFormat="1" applyFont="1" applyBorder="1" applyProtection="1"/>
    <xf numFmtId="0" fontId="68" fillId="31" borderId="8" xfId="0" applyFont="1" applyFill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41" fontId="68" fillId="31" borderId="8" xfId="0" applyNumberFormat="1" applyFont="1" applyFill="1" applyBorder="1" applyAlignment="1" applyProtection="1">
      <alignment vertical="center"/>
    </xf>
    <xf numFmtId="41" fontId="68" fillId="0" borderId="28" xfId="0" applyNumberFormat="1" applyFont="1" applyFill="1" applyBorder="1" applyAlignment="1" applyProtection="1">
      <alignment vertical="center"/>
    </xf>
    <xf numFmtId="41" fontId="21" fillId="0" borderId="18" xfId="0" applyNumberFormat="1" applyFont="1" applyBorder="1" applyAlignment="1" applyProtection="1">
      <alignment horizontal="center"/>
    </xf>
    <xf numFmtId="0" fontId="68" fillId="0" borderId="19" xfId="0" applyFont="1" applyBorder="1" applyProtection="1"/>
    <xf numFmtId="41" fontId="68" fillId="0" borderId="19" xfId="0" applyNumberFormat="1" applyFont="1" applyBorder="1" applyProtection="1"/>
    <xf numFmtId="41" fontId="68" fillId="0" borderId="26" xfId="0" applyNumberFormat="1" applyFont="1" applyFill="1" applyBorder="1" applyProtection="1"/>
    <xf numFmtId="0" fontId="21" fillId="0" borderId="19" xfId="0" applyFont="1" applyBorder="1" applyProtection="1"/>
    <xf numFmtId="41" fontId="21" fillId="0" borderId="19" xfId="0" applyNumberFormat="1" applyFont="1" applyBorder="1" applyProtection="1"/>
    <xf numFmtId="41" fontId="21" fillId="0" borderId="0" xfId="0" applyNumberFormat="1" applyFont="1" applyProtection="1"/>
    <xf numFmtId="41" fontId="21" fillId="0" borderId="0" xfId="0" applyNumberFormat="1" applyFont="1" applyFill="1" applyBorder="1" applyProtection="1"/>
    <xf numFmtId="0" fontId="69" fillId="0" borderId="0" xfId="0" applyFont="1" applyAlignment="1" applyProtection="1">
      <alignment horizontal="right"/>
    </xf>
    <xf numFmtId="41" fontId="68" fillId="0" borderId="18" xfId="0" applyNumberFormat="1" applyFont="1" applyBorder="1" applyProtection="1"/>
    <xf numFmtId="0" fontId="68" fillId="0" borderId="0" xfId="0" applyFont="1" applyBorder="1" applyProtection="1"/>
    <xf numFmtId="203" fontId="68" fillId="0" borderId="0" xfId="0" applyNumberFormat="1" applyFont="1" applyFill="1" applyBorder="1" applyProtection="1"/>
    <xf numFmtId="41" fontId="68" fillId="0" borderId="0" xfId="0" applyNumberFormat="1" applyFont="1" applyFill="1" applyBorder="1" applyProtection="1"/>
    <xf numFmtId="0" fontId="21" fillId="0" borderId="0" xfId="0" applyFont="1" applyFill="1" applyProtection="1"/>
    <xf numFmtId="41" fontId="21" fillId="0" borderId="27" xfId="0" applyNumberFormat="1" applyFont="1" applyFill="1" applyBorder="1" applyAlignment="1" applyProtection="1">
      <alignment wrapText="1"/>
    </xf>
    <xf numFmtId="0" fontId="21" fillId="0" borderId="0" xfId="0" applyFont="1" applyFill="1" applyBorder="1" applyProtection="1"/>
    <xf numFmtId="41" fontId="21" fillId="0" borderId="30" xfId="0" applyNumberFormat="1" applyFont="1" applyFill="1" applyBorder="1" applyProtection="1"/>
    <xf numFmtId="0" fontId="68" fillId="31" borderId="31" xfId="0" applyFont="1" applyFill="1" applyBorder="1" applyAlignment="1" applyProtection="1">
      <alignment vertical="center"/>
    </xf>
    <xf numFmtId="0" fontId="68" fillId="31" borderId="8" xfId="0" applyFont="1" applyFill="1" applyBorder="1" applyAlignment="1" applyProtection="1">
      <alignment vertical="center" wrapText="1"/>
    </xf>
    <xf numFmtId="164" fontId="21" fillId="0" borderId="32" xfId="0" applyNumberFormat="1" applyFont="1" applyBorder="1" applyProtection="1"/>
    <xf numFmtId="164" fontId="21" fillId="0" borderId="0" xfId="0" applyNumberFormat="1" applyFont="1" applyProtection="1"/>
    <xf numFmtId="164" fontId="21" fillId="0" borderId="33" xfId="0" applyNumberFormat="1" applyFont="1" applyBorder="1" applyProtection="1"/>
    <xf numFmtId="0" fontId="65" fillId="0" borderId="0" xfId="0" applyFont="1" applyAlignment="1" applyProtection="1">
      <alignment horizontal="left" vertical="top"/>
    </xf>
    <xf numFmtId="0" fontId="21" fillId="0" borderId="0" xfId="0" applyFont="1" applyAlignment="1" applyProtection="1">
      <alignment horizontal="left" vertical="top"/>
    </xf>
    <xf numFmtId="41" fontId="21" fillId="0" borderId="16" xfId="0" applyNumberFormat="1" applyFont="1" applyFill="1" applyBorder="1"/>
    <xf numFmtId="164" fontId="21" fillId="36" borderId="19" xfId="231" applyNumberFormat="1" applyFont="1" applyFill="1" applyBorder="1"/>
    <xf numFmtId="164" fontId="21" fillId="0" borderId="19" xfId="0" applyNumberFormat="1" applyFont="1" applyFill="1" applyBorder="1"/>
    <xf numFmtId="0" fontId="10" fillId="29" borderId="0" xfId="0" applyFont="1" applyFill="1" applyBorder="1" applyAlignment="1">
      <alignment horizontal="center" vertical="center"/>
    </xf>
    <xf numFmtId="0" fontId="10" fillId="29" borderId="63" xfId="0" applyFont="1" applyFill="1" applyBorder="1" applyAlignment="1">
      <alignment horizontal="center" vertical="center"/>
    </xf>
    <xf numFmtId="0" fontId="10" fillId="29" borderId="64" xfId="0" applyFont="1" applyFill="1" applyBorder="1" applyAlignment="1">
      <alignment horizontal="center" vertical="center"/>
    </xf>
    <xf numFmtId="0" fontId="10" fillId="29" borderId="16" xfId="0" applyFont="1" applyFill="1" applyBorder="1" applyAlignment="1">
      <alignment horizontal="center" vertical="center"/>
    </xf>
    <xf numFmtId="0" fontId="10" fillId="29" borderId="62" xfId="0" applyFont="1" applyFill="1" applyBorder="1" applyAlignment="1">
      <alignment horizontal="center" vertical="center"/>
    </xf>
    <xf numFmtId="0" fontId="2" fillId="0" borderId="0" xfId="0" quotePrefix="1" applyFont="1"/>
    <xf numFmtId="204" fontId="21" fillId="0" borderId="19" xfId="173" applyNumberFormat="1" applyFont="1" applyFill="1" applyBorder="1"/>
    <xf numFmtId="41" fontId="21" fillId="0" borderId="36" xfId="0" applyNumberFormat="1" applyFont="1" applyFill="1" applyBorder="1" applyProtection="1">
      <protection locked="0"/>
    </xf>
    <xf numFmtId="41" fontId="21" fillId="0" borderId="36" xfId="0" applyNumberFormat="1" applyFont="1" applyFill="1" applyBorder="1"/>
    <xf numFmtId="41" fontId="21" fillId="0" borderId="45" xfId="0" applyNumberFormat="1" applyFont="1" applyFill="1" applyBorder="1" applyProtection="1">
      <protection locked="0"/>
    </xf>
    <xf numFmtId="41" fontId="21" fillId="0" borderId="43" xfId="0" applyNumberFormat="1" applyFont="1" applyFill="1" applyBorder="1"/>
    <xf numFmtId="41" fontId="21" fillId="0" borderId="45" xfId="0" applyNumberFormat="1" applyFont="1" applyFill="1" applyBorder="1"/>
    <xf numFmtId="41" fontId="21" fillId="0" borderId="39" xfId="0" applyNumberFormat="1" applyFont="1" applyFill="1" applyBorder="1" applyProtection="1">
      <protection locked="0"/>
    </xf>
    <xf numFmtId="41" fontId="21" fillId="0" borderId="38" xfId="0" applyNumberFormat="1" applyFont="1" applyFill="1" applyBorder="1"/>
    <xf numFmtId="41" fontId="21" fillId="0" borderId="39" xfId="0" applyNumberFormat="1" applyFont="1" applyFill="1" applyBorder="1"/>
    <xf numFmtId="41" fontId="21" fillId="0" borderId="35" xfId="0" applyNumberFormat="1" applyFont="1" applyFill="1" applyBorder="1"/>
    <xf numFmtId="167" fontId="21" fillId="0" borderId="8" xfId="173" applyNumberFormat="1" applyFont="1" applyFill="1" applyBorder="1" applyProtection="1">
      <protection locked="0"/>
    </xf>
    <xf numFmtId="167" fontId="21" fillId="0" borderId="61" xfId="173" applyNumberFormat="1" applyFont="1" applyFill="1" applyBorder="1" applyProtection="1">
      <protection locked="0"/>
    </xf>
    <xf numFmtId="167" fontId="21" fillId="0" borderId="0" xfId="173" applyNumberFormat="1" applyFont="1" applyFill="1"/>
    <xf numFmtId="167" fontId="21" fillId="0" borderId="8" xfId="173" applyNumberFormat="1" applyFont="1" applyFill="1" applyBorder="1"/>
    <xf numFmtId="167" fontId="21" fillId="0" borderId="60" xfId="173" applyNumberFormat="1" applyFont="1" applyFill="1" applyBorder="1"/>
    <xf numFmtId="167" fontId="21" fillId="0" borderId="61" xfId="173" applyNumberFormat="1" applyFont="1" applyFill="1" applyBorder="1"/>
    <xf numFmtId="201" fontId="21" fillId="0" borderId="0" xfId="0" applyNumberFormat="1" applyFont="1"/>
    <xf numFmtId="0" fontId="65" fillId="0" borderId="0" xfId="0" applyFont="1"/>
    <xf numFmtId="41" fontId="64" fillId="0" borderId="0" xfId="0" applyNumberFormat="1" applyFont="1"/>
    <xf numFmtId="41" fontId="21" fillId="0" borderId="0" xfId="0" applyNumberFormat="1" applyFont="1" applyAlignment="1">
      <alignment horizontal="center" vertical="center" wrapText="1"/>
    </xf>
    <xf numFmtId="41" fontId="21" fillId="0" borderId="0" xfId="0" applyNumberFormat="1" applyFont="1" applyAlignment="1" applyProtection="1">
      <alignment horizontal="center" vertical="center" wrapText="1"/>
      <protection locked="0"/>
    </xf>
    <xf numFmtId="41" fontId="21" fillId="0" borderId="18" xfId="0" applyNumberFormat="1" applyFont="1" applyBorder="1" applyAlignment="1">
      <alignment wrapText="1"/>
    </xf>
    <xf numFmtId="41" fontId="68" fillId="0" borderId="18" xfId="0" applyNumberFormat="1" applyFont="1" applyBorder="1" applyAlignment="1">
      <alignment wrapText="1"/>
    </xf>
    <xf numFmtId="0" fontId="68" fillId="0" borderId="19" xfId="0" applyFont="1" applyBorder="1" applyAlignment="1">
      <alignment wrapText="1"/>
    </xf>
    <xf numFmtId="41" fontId="21" fillId="0" borderId="8" xfId="0" applyNumberFormat="1" applyFont="1" applyBorder="1" applyProtection="1">
      <protection locked="0"/>
    </xf>
    <xf numFmtId="0" fontId="21" fillId="0" borderId="54" xfId="849" applyBorder="1" applyAlignment="1">
      <alignment wrapText="1"/>
    </xf>
    <xf numFmtId="41" fontId="21" fillId="0" borderId="22" xfId="0" applyNumberFormat="1" applyFont="1" applyBorder="1" applyAlignment="1">
      <alignment wrapText="1"/>
    </xf>
    <xf numFmtId="41" fontId="21" fillId="0" borderId="22" xfId="0" applyNumberFormat="1" applyFont="1" applyBorder="1" applyProtection="1">
      <protection locked="0"/>
    </xf>
    <xf numFmtId="41" fontId="21" fillId="0" borderId="20" xfId="0" applyNumberFormat="1" applyFont="1" applyBorder="1" applyProtection="1">
      <protection locked="0"/>
    </xf>
    <xf numFmtId="41" fontId="21" fillId="0" borderId="59" xfId="0" applyNumberFormat="1" applyFont="1" applyBorder="1"/>
    <xf numFmtId="41" fontId="21" fillId="0" borderId="59" xfId="0" applyNumberFormat="1" applyFont="1" applyBorder="1" applyProtection="1">
      <protection locked="0"/>
    </xf>
    <xf numFmtId="41" fontId="21" fillId="0" borderId="48" xfId="0" applyNumberFormat="1" applyFont="1" applyBorder="1"/>
    <xf numFmtId="0" fontId="20" fillId="32" borderId="0" xfId="0" applyFont="1" applyFill="1" applyAlignment="1">
      <alignment horizontal="center" vertical="center"/>
    </xf>
    <xf numFmtId="41" fontId="21" fillId="0" borderId="21" xfId="0" applyNumberFormat="1" applyFont="1" applyFill="1" applyBorder="1" applyAlignment="1">
      <alignment horizontal="center"/>
    </xf>
    <xf numFmtId="41" fontId="21" fillId="0" borderId="19" xfId="0" applyNumberFormat="1" applyFont="1" applyFill="1" applyBorder="1" applyAlignment="1">
      <alignment horizontal="center"/>
    </xf>
    <xf numFmtId="202" fontId="21" fillId="0" borderId="19" xfId="0" applyNumberFormat="1" applyFont="1" applyFill="1" applyBorder="1" applyAlignment="1">
      <alignment horizontal="center"/>
    </xf>
    <xf numFmtId="0" fontId="66" fillId="32" borderId="0" xfId="0" applyFont="1" applyFill="1" applyAlignment="1">
      <alignment horizontal="center" vertical="center"/>
    </xf>
    <xf numFmtId="0" fontId="10" fillId="29" borderId="0" xfId="0" applyFont="1" applyFill="1" applyBorder="1" applyAlignment="1">
      <alignment horizontal="center" vertical="center"/>
    </xf>
    <xf numFmtId="0" fontId="10" fillId="29" borderId="63" xfId="0" applyFont="1" applyFill="1" applyBorder="1" applyAlignment="1">
      <alignment horizontal="center" vertical="center"/>
    </xf>
    <xf numFmtId="0" fontId="10" fillId="29" borderId="64" xfId="0" applyFont="1" applyFill="1" applyBorder="1" applyAlignment="1">
      <alignment horizontal="center" vertical="center"/>
    </xf>
    <xf numFmtId="0" fontId="68" fillId="34" borderId="49" xfId="0" applyFont="1" applyFill="1" applyBorder="1" applyAlignment="1">
      <alignment horizontal="center" vertical="center"/>
    </xf>
    <xf numFmtId="0" fontId="68" fillId="34" borderId="48" xfId="0" applyFont="1" applyFill="1" applyBorder="1" applyAlignment="1">
      <alignment horizontal="center" vertical="center"/>
    </xf>
    <xf numFmtId="0" fontId="10" fillId="29" borderId="62" xfId="0" applyFont="1" applyFill="1" applyBorder="1" applyAlignment="1">
      <alignment horizontal="center" vertical="center"/>
    </xf>
    <xf numFmtId="0" fontId="10" fillId="29" borderId="16" xfId="0" applyFont="1" applyFill="1" applyBorder="1" applyAlignment="1">
      <alignment horizontal="center" vertical="center"/>
    </xf>
    <xf numFmtId="0" fontId="20" fillId="32" borderId="0" xfId="0" applyFont="1" applyFill="1" applyAlignment="1">
      <alignment horizontal="center" vertical="center"/>
    </xf>
    <xf numFmtId="0" fontId="10" fillId="29" borderId="13" xfId="0" applyFont="1" applyFill="1" applyBorder="1" applyAlignment="1">
      <alignment horizontal="center" vertical="center"/>
    </xf>
    <xf numFmtId="0" fontId="68" fillId="34" borderId="21" xfId="0" applyFont="1" applyFill="1" applyBorder="1" applyAlignment="1">
      <alignment horizontal="center" vertical="center"/>
    </xf>
    <xf numFmtId="0" fontId="68" fillId="34" borderId="19" xfId="0" applyFont="1" applyFill="1" applyBorder="1" applyAlignment="1">
      <alignment horizontal="center" vertical="center"/>
    </xf>
    <xf numFmtId="0" fontId="68" fillId="34" borderId="20" xfId="0" applyFont="1" applyFill="1" applyBorder="1" applyAlignment="1">
      <alignment horizontal="center" vertical="center"/>
    </xf>
    <xf numFmtId="0" fontId="68" fillId="34" borderId="22" xfId="0" applyFont="1" applyFill="1" applyBorder="1" applyAlignment="1">
      <alignment horizontal="center" vertical="center"/>
    </xf>
    <xf numFmtId="0" fontId="68" fillId="34" borderId="49" xfId="0" applyFont="1" applyFill="1" applyBorder="1" applyAlignment="1">
      <alignment horizontal="left" vertical="center" wrapText="1"/>
    </xf>
    <xf numFmtId="0" fontId="68" fillId="34" borderId="22" xfId="0" applyFont="1" applyFill="1" applyBorder="1" applyAlignment="1">
      <alignment horizontal="left" vertical="center" wrapText="1"/>
    </xf>
    <xf numFmtId="0" fontId="68" fillId="34" borderId="48" xfId="0" applyFont="1" applyFill="1" applyBorder="1" applyAlignment="1">
      <alignment horizontal="left" vertical="center" wrapText="1"/>
    </xf>
    <xf numFmtId="0" fontId="68" fillId="34" borderId="31" xfId="0" applyFont="1" applyFill="1" applyBorder="1" applyAlignment="1">
      <alignment horizontal="center" vertical="center"/>
    </xf>
    <xf numFmtId="0" fontId="68" fillId="34" borderId="6" xfId="0" applyFont="1" applyFill="1" applyBorder="1" applyAlignment="1">
      <alignment horizontal="center" vertical="center"/>
    </xf>
    <xf numFmtId="0" fontId="68" fillId="34" borderId="50" xfId="0" applyFont="1" applyFill="1" applyBorder="1" applyAlignment="1">
      <alignment horizontal="center" vertical="center"/>
    </xf>
  </cellXfs>
  <cellStyles count="877">
    <cellStyle name="%" xfId="1" xr:uid="{00000000-0005-0000-0000-000000000000}"/>
    <cellStyle name="% 2" xfId="854" xr:uid="{00000000-0005-0000-0000-000001000000}"/>
    <cellStyle name="%_Book2" xfId="2" xr:uid="{00000000-0005-0000-0000-000002000000}"/>
    <cellStyle name="%_Book2 2" xfId="855" xr:uid="{00000000-0005-0000-0000-000003000000}"/>
    <cellStyle name="%_Estimates-07-08-Aug-07-V18" xfId="3" xr:uid="{00000000-0005-0000-0000-000004000000}"/>
    <cellStyle name="%_Estimates-07-08-Aug-07-V18 2" xfId="856" xr:uid="{00000000-0005-0000-0000-000005000000}"/>
    <cellStyle name="%_Estimates-07-08-Aug-07-V19" xfId="4" xr:uid="{00000000-0005-0000-0000-000006000000}"/>
    <cellStyle name="%_Estimates-07-08-Aug-07-V19 2" xfId="857" xr:uid="{00000000-0005-0000-0000-000007000000}"/>
    <cellStyle name="%_Estimates-07-08-Dec-07-V03" xfId="5" xr:uid="{00000000-0005-0000-0000-000008000000}"/>
    <cellStyle name="%_Estimates-07-08-Dec-07-V03 2" xfId="858" xr:uid="{00000000-0005-0000-0000-000009000000}"/>
    <cellStyle name="%_Estimates-07-08-Dec-07-V04" xfId="6" xr:uid="{00000000-0005-0000-0000-00000A000000}"/>
    <cellStyle name="%_Estimates-07-08-Dec-07-V04 2" xfId="859" xr:uid="{00000000-0005-0000-0000-00000B000000}"/>
    <cellStyle name="%_Estimates-07-08-Jan-08-V14" xfId="7" xr:uid="{00000000-0005-0000-0000-00000C000000}"/>
    <cellStyle name="%_Estimates-07-08-Jan-08-V14 2" xfId="860" xr:uid="{00000000-0005-0000-0000-00000D000000}"/>
    <cellStyle name="%_Estimates-07-08-Oct-07-V02" xfId="8" xr:uid="{00000000-0005-0000-0000-00000E000000}"/>
    <cellStyle name="%_Estimates-07-08-Oct-07-V02 2" xfId="861" xr:uid="{00000000-0005-0000-0000-00000F000000}"/>
    <cellStyle name="%_Estimates-07-08-Sep-07-V15" xfId="9" xr:uid="{00000000-0005-0000-0000-000010000000}"/>
    <cellStyle name="%_Estimates-07-08-Sep-07-V15 2" xfId="862" xr:uid="{00000000-0005-0000-0000-000011000000}"/>
    <cellStyle name="%_Estimates-07-08-Sep-07-V16" xfId="10" xr:uid="{00000000-0005-0000-0000-000012000000}"/>
    <cellStyle name="%_Estimates-07-08-Sep-07-V16 2" xfId="863" xr:uid="{00000000-0005-0000-0000-000013000000}"/>
    <cellStyle name="%_Fx Model" xfId="11" xr:uid="{00000000-0005-0000-0000-000014000000}"/>
    <cellStyle name="%_Fx Model 2" xfId="864" xr:uid="{00000000-0005-0000-0000-000015000000}"/>
    <cellStyle name="-*                                           v-----------\[" xfId="12" xr:uid="{00000000-0005-0000-0000-000016000000}"/>
    <cellStyle name="_Feb Exp - Nidhi" xfId="13" xr:uid="{00000000-0005-0000-0000-000017000000}"/>
    <cellStyle name="£ BP" xfId="14" xr:uid="{00000000-0005-0000-0000-000018000000}"/>
    <cellStyle name="¥ JY" xfId="15" xr:uid="{00000000-0005-0000-0000-000019000000}"/>
    <cellStyle name="0000" xfId="16" xr:uid="{00000000-0005-0000-0000-00001A000000}"/>
    <cellStyle name="0000 2" xfId="865" xr:uid="{00000000-0005-0000-0000-00001B000000}"/>
    <cellStyle name="000000" xfId="17" xr:uid="{00000000-0005-0000-0000-00001C000000}"/>
    <cellStyle name="000000 2" xfId="866" xr:uid="{00000000-0005-0000-0000-00001D000000}"/>
    <cellStyle name="20% - Accent1" xfId="18" builtinId="30" customBuiltin="1"/>
    <cellStyle name="20% - Accent2" xfId="19" builtinId="34" customBuiltin="1"/>
    <cellStyle name="20% - Accent3" xfId="20" builtinId="38" customBuiltin="1"/>
    <cellStyle name="20% - Accent4" xfId="21" builtinId="42" customBuiltin="1"/>
    <cellStyle name="20% - Accent5" xfId="22" builtinId="46" customBuiltin="1"/>
    <cellStyle name="20% - Accent6" xfId="23" builtinId="50" customBuiltin="1"/>
    <cellStyle name="40% - Accent1" xfId="24" builtinId="31" customBuiltin="1"/>
    <cellStyle name="40% - Accent2" xfId="25" builtinId="35" customBuiltin="1"/>
    <cellStyle name="40% - Accent3" xfId="26" builtinId="39" customBuiltin="1"/>
    <cellStyle name="40% - Accent4" xfId="27" builtinId="43" customBuiltin="1"/>
    <cellStyle name="40% - Accent5" xfId="28" builtinId="47" customBuiltin="1"/>
    <cellStyle name="40% - Accent6" xfId="29" builtinId="51" customBuiltin="1"/>
    <cellStyle name="60% - Accent1" xfId="30" builtinId="32" customBuiltin="1"/>
    <cellStyle name="60% - Accent2" xfId="31" builtinId="36" customBuiltin="1"/>
    <cellStyle name="60% - Accent3" xfId="32" builtinId="40" customBuiltin="1"/>
    <cellStyle name="60% - Accent4" xfId="33" builtinId="44" customBuiltin="1"/>
    <cellStyle name="60% - Accent5" xfId="34" builtinId="48" customBuiltin="1"/>
    <cellStyle name="60% - Accent6" xfId="35" builtinId="52" customBuiltin="1"/>
    <cellStyle name="Accent1" xfId="36" builtinId="29" customBuiltin="1"/>
    <cellStyle name="Accent2" xfId="37" builtinId="33" customBuiltin="1"/>
    <cellStyle name="Accent3" xfId="38" builtinId="37" customBuiltin="1"/>
    <cellStyle name="Accent4" xfId="39" builtinId="41" customBuiltin="1"/>
    <cellStyle name="Accent5" xfId="40" builtinId="45" customBuiltin="1"/>
    <cellStyle name="Accent6" xfId="41" builtinId="49" customBuiltin="1"/>
    <cellStyle name="Arial 10" xfId="42" xr:uid="{00000000-0005-0000-0000-000036000000}"/>
    <cellStyle name="Arial 10 2" xfId="867" xr:uid="{00000000-0005-0000-0000-000037000000}"/>
    <cellStyle name="Arial 12" xfId="43" xr:uid="{00000000-0005-0000-0000-000038000000}"/>
    <cellStyle name="Bad" xfId="44" builtinId="27" customBuiltin="1"/>
    <cellStyle name="blank" xfId="45" xr:uid="{00000000-0005-0000-0000-00003A000000}"/>
    <cellStyle name="Blue Font" xfId="46" xr:uid="{00000000-0005-0000-0000-00003B000000}"/>
    <cellStyle name="Body_$Dollars" xfId="47" xr:uid="{00000000-0005-0000-0000-00003C000000}"/>
    <cellStyle name="Bold/Border" xfId="48" xr:uid="{00000000-0005-0000-0000-00003D000000}"/>
    <cellStyle name="British Pound" xfId="49" xr:uid="{00000000-0005-0000-0000-00003E000000}"/>
    <cellStyle name="Bullet" xfId="50" xr:uid="{00000000-0005-0000-0000-00003F000000}"/>
    <cellStyle name="c" xfId="51" xr:uid="{00000000-0005-0000-0000-000040000000}"/>
    <cellStyle name="c_Bal Sheets" xfId="52" xr:uid="{00000000-0005-0000-0000-000041000000}"/>
    <cellStyle name="c_Bal Sheets_covered amounts - July 2007" xfId="53" xr:uid="{00000000-0005-0000-0000-000042000000}"/>
    <cellStyle name="c_Bal Sheets_covered amounts - July 2007_Book2" xfId="54" xr:uid="{00000000-0005-0000-0000-000043000000}"/>
    <cellStyle name="c_Bal Sheets_covered amounts - July 2007_Estimates-07-08-Aug-07-V18" xfId="55" xr:uid="{00000000-0005-0000-0000-000044000000}"/>
    <cellStyle name="c_Bal Sheets_covered amounts - July 2007_Estimates-07-08-Aug-07-V19" xfId="56" xr:uid="{00000000-0005-0000-0000-000045000000}"/>
    <cellStyle name="c_Bal Sheets_covered amounts - July 2007_Estimates-07-08-Dec-07-V03" xfId="57" xr:uid="{00000000-0005-0000-0000-000046000000}"/>
    <cellStyle name="c_Bal Sheets_covered amounts - July 2007_Estimates-07-08-Dec-07-V04" xfId="58" xr:uid="{00000000-0005-0000-0000-000047000000}"/>
    <cellStyle name="c_Bal Sheets_covered amounts - July 2007_Estimates-07-08-Jan-08-V14" xfId="59" xr:uid="{00000000-0005-0000-0000-000048000000}"/>
    <cellStyle name="c_Bal Sheets_covered amounts - July 2007_Estimates-07-08-Oct-07-V02" xfId="60" xr:uid="{00000000-0005-0000-0000-000049000000}"/>
    <cellStyle name="c_Bal Sheets_covered amounts - July 2007_Estimates-07-08-Sep-07-V15" xfId="61" xr:uid="{00000000-0005-0000-0000-00004A000000}"/>
    <cellStyle name="c_Bal Sheets_covered amounts - July 2007_Estimates-07-08-Sep-07-V16" xfId="62" xr:uid="{00000000-0005-0000-0000-00004B000000}"/>
    <cellStyle name="c_Bal Sheets_covered amounts - July 2007_Fx Model" xfId="63" xr:uid="{00000000-0005-0000-0000-00004C000000}"/>
    <cellStyle name="c_covered amounts - July 2007" xfId="64" xr:uid="{00000000-0005-0000-0000-00004D000000}"/>
    <cellStyle name="c_covered amounts - July 2007_Book2" xfId="65" xr:uid="{00000000-0005-0000-0000-00004E000000}"/>
    <cellStyle name="c_covered amounts - July 2007_Estimates-07-08-Aug-07-V18" xfId="66" xr:uid="{00000000-0005-0000-0000-00004F000000}"/>
    <cellStyle name="c_covered amounts - July 2007_Estimates-07-08-Aug-07-V19" xfId="67" xr:uid="{00000000-0005-0000-0000-000050000000}"/>
    <cellStyle name="c_covered amounts - July 2007_Estimates-07-08-Dec-07-V03" xfId="68" xr:uid="{00000000-0005-0000-0000-000051000000}"/>
    <cellStyle name="c_covered amounts - July 2007_Estimates-07-08-Dec-07-V04" xfId="69" xr:uid="{00000000-0005-0000-0000-000052000000}"/>
    <cellStyle name="c_covered amounts - July 2007_Estimates-07-08-Jan-08-V14" xfId="70" xr:uid="{00000000-0005-0000-0000-000053000000}"/>
    <cellStyle name="c_covered amounts - July 2007_Estimates-07-08-Oct-07-V02" xfId="71" xr:uid="{00000000-0005-0000-0000-000054000000}"/>
    <cellStyle name="c_covered amounts - July 2007_Estimates-07-08-Sep-07-V15" xfId="72" xr:uid="{00000000-0005-0000-0000-000055000000}"/>
    <cellStyle name="c_covered amounts - July 2007_Estimates-07-08-Sep-07-V16" xfId="73" xr:uid="{00000000-0005-0000-0000-000056000000}"/>
    <cellStyle name="c_covered amounts - July 2007_Fx Model" xfId="74" xr:uid="{00000000-0005-0000-0000-000057000000}"/>
    <cellStyle name="c_Credit (2)" xfId="75" xr:uid="{00000000-0005-0000-0000-000058000000}"/>
    <cellStyle name="c_Credit (2)_covered amounts - July 2007" xfId="76" xr:uid="{00000000-0005-0000-0000-000059000000}"/>
    <cellStyle name="c_Credit (2)_covered amounts - July 2007_Book2" xfId="77" xr:uid="{00000000-0005-0000-0000-00005A000000}"/>
    <cellStyle name="c_Credit (2)_covered amounts - July 2007_Estimates-07-08-Aug-07-V18" xfId="78" xr:uid="{00000000-0005-0000-0000-00005B000000}"/>
    <cellStyle name="c_Credit (2)_covered amounts - July 2007_Estimates-07-08-Aug-07-V19" xfId="79" xr:uid="{00000000-0005-0000-0000-00005C000000}"/>
    <cellStyle name="c_Credit (2)_covered amounts - July 2007_Estimates-07-08-Dec-07-V03" xfId="80" xr:uid="{00000000-0005-0000-0000-00005D000000}"/>
    <cellStyle name="c_Credit (2)_covered amounts - July 2007_Estimates-07-08-Dec-07-V04" xfId="81" xr:uid="{00000000-0005-0000-0000-00005E000000}"/>
    <cellStyle name="c_Credit (2)_covered amounts - July 2007_Estimates-07-08-Jan-08-V14" xfId="82" xr:uid="{00000000-0005-0000-0000-00005F000000}"/>
    <cellStyle name="c_Credit (2)_covered amounts - July 2007_Estimates-07-08-Oct-07-V02" xfId="83" xr:uid="{00000000-0005-0000-0000-000060000000}"/>
    <cellStyle name="c_Credit (2)_covered amounts - July 2007_Estimates-07-08-Sep-07-V15" xfId="84" xr:uid="{00000000-0005-0000-0000-000061000000}"/>
    <cellStyle name="c_Credit (2)_covered amounts - July 2007_Estimates-07-08-Sep-07-V16" xfId="85" xr:uid="{00000000-0005-0000-0000-000062000000}"/>
    <cellStyle name="c_Credit (2)_covered amounts - July 2007_Fx Model" xfId="86" xr:uid="{00000000-0005-0000-0000-000063000000}"/>
    <cellStyle name="c_Earnings" xfId="87" xr:uid="{00000000-0005-0000-0000-000064000000}"/>
    <cellStyle name="c_Earnings (2)" xfId="88" xr:uid="{00000000-0005-0000-0000-000065000000}"/>
    <cellStyle name="c_Earnings (2)_covered amounts - July 2007" xfId="89" xr:uid="{00000000-0005-0000-0000-000066000000}"/>
    <cellStyle name="c_Earnings (2)_covered amounts - July 2007_Book2" xfId="90" xr:uid="{00000000-0005-0000-0000-000067000000}"/>
    <cellStyle name="c_Earnings (2)_covered amounts - July 2007_Estimates-07-08-Aug-07-V18" xfId="91" xr:uid="{00000000-0005-0000-0000-000068000000}"/>
    <cellStyle name="c_Earnings (2)_covered amounts - July 2007_Estimates-07-08-Aug-07-V19" xfId="92" xr:uid="{00000000-0005-0000-0000-000069000000}"/>
    <cellStyle name="c_Earnings (2)_covered amounts - July 2007_Estimates-07-08-Dec-07-V03" xfId="93" xr:uid="{00000000-0005-0000-0000-00006A000000}"/>
    <cellStyle name="c_Earnings (2)_covered amounts - July 2007_Estimates-07-08-Dec-07-V04" xfId="94" xr:uid="{00000000-0005-0000-0000-00006B000000}"/>
    <cellStyle name="c_Earnings (2)_covered amounts - July 2007_Estimates-07-08-Jan-08-V14" xfId="95" xr:uid="{00000000-0005-0000-0000-00006C000000}"/>
    <cellStyle name="c_Earnings (2)_covered amounts - July 2007_Estimates-07-08-Oct-07-V02" xfId="96" xr:uid="{00000000-0005-0000-0000-00006D000000}"/>
    <cellStyle name="c_Earnings (2)_covered amounts - July 2007_Estimates-07-08-Sep-07-V15" xfId="97" xr:uid="{00000000-0005-0000-0000-00006E000000}"/>
    <cellStyle name="c_Earnings (2)_covered amounts - July 2007_Estimates-07-08-Sep-07-V16" xfId="98" xr:uid="{00000000-0005-0000-0000-00006F000000}"/>
    <cellStyle name="c_Earnings (2)_covered amounts - July 2007_Fx Model" xfId="99" xr:uid="{00000000-0005-0000-0000-000070000000}"/>
    <cellStyle name="c_Earnings_covered amounts - July 2007" xfId="100" xr:uid="{00000000-0005-0000-0000-000071000000}"/>
    <cellStyle name="c_Earnings_covered amounts - July 2007_Book2" xfId="101" xr:uid="{00000000-0005-0000-0000-000072000000}"/>
    <cellStyle name="c_Earnings_covered amounts - July 2007_Estimates-07-08-Aug-07-V18" xfId="102" xr:uid="{00000000-0005-0000-0000-000073000000}"/>
    <cellStyle name="c_Earnings_covered amounts - July 2007_Estimates-07-08-Aug-07-V19" xfId="103" xr:uid="{00000000-0005-0000-0000-000074000000}"/>
    <cellStyle name="c_Earnings_covered amounts - July 2007_Estimates-07-08-Dec-07-V03" xfId="104" xr:uid="{00000000-0005-0000-0000-000075000000}"/>
    <cellStyle name="c_Earnings_covered amounts - July 2007_Estimates-07-08-Dec-07-V04" xfId="105" xr:uid="{00000000-0005-0000-0000-000076000000}"/>
    <cellStyle name="c_Earnings_covered amounts - July 2007_Estimates-07-08-Jan-08-V14" xfId="106" xr:uid="{00000000-0005-0000-0000-000077000000}"/>
    <cellStyle name="c_Earnings_covered amounts - July 2007_Estimates-07-08-Oct-07-V02" xfId="107" xr:uid="{00000000-0005-0000-0000-000078000000}"/>
    <cellStyle name="c_Earnings_covered amounts - July 2007_Estimates-07-08-Sep-07-V15" xfId="108" xr:uid="{00000000-0005-0000-0000-000079000000}"/>
    <cellStyle name="c_Earnings_covered amounts - July 2007_Estimates-07-08-Sep-07-V16" xfId="109" xr:uid="{00000000-0005-0000-0000-00007A000000}"/>
    <cellStyle name="c_Earnings_covered amounts - July 2007_Fx Model" xfId="110" xr:uid="{00000000-0005-0000-0000-00007B000000}"/>
    <cellStyle name="c_Hist Inputs (2)" xfId="111" xr:uid="{00000000-0005-0000-0000-00007C000000}"/>
    <cellStyle name="c_Hist Inputs (2)_covered amounts - July 2007" xfId="112" xr:uid="{00000000-0005-0000-0000-00007D000000}"/>
    <cellStyle name="c_Hist Inputs (2)_covered amounts - July 2007_Book2" xfId="113" xr:uid="{00000000-0005-0000-0000-00007E000000}"/>
    <cellStyle name="c_Hist Inputs (2)_covered amounts - July 2007_Estimates-07-08-Aug-07-V18" xfId="114" xr:uid="{00000000-0005-0000-0000-00007F000000}"/>
    <cellStyle name="c_Hist Inputs (2)_covered amounts - July 2007_Estimates-07-08-Aug-07-V19" xfId="115" xr:uid="{00000000-0005-0000-0000-000080000000}"/>
    <cellStyle name="c_Hist Inputs (2)_covered amounts - July 2007_Estimates-07-08-Dec-07-V03" xfId="116" xr:uid="{00000000-0005-0000-0000-000081000000}"/>
    <cellStyle name="c_Hist Inputs (2)_covered amounts - July 2007_Estimates-07-08-Dec-07-V04" xfId="117" xr:uid="{00000000-0005-0000-0000-000082000000}"/>
    <cellStyle name="c_Hist Inputs (2)_covered amounts - July 2007_Estimates-07-08-Jan-08-V14" xfId="118" xr:uid="{00000000-0005-0000-0000-000083000000}"/>
    <cellStyle name="c_Hist Inputs (2)_covered amounts - July 2007_Estimates-07-08-Oct-07-V02" xfId="119" xr:uid="{00000000-0005-0000-0000-000084000000}"/>
    <cellStyle name="c_Hist Inputs (2)_covered amounts - July 2007_Estimates-07-08-Sep-07-V15" xfId="120" xr:uid="{00000000-0005-0000-0000-000085000000}"/>
    <cellStyle name="c_Hist Inputs (2)_covered amounts - July 2007_Estimates-07-08-Sep-07-V16" xfId="121" xr:uid="{00000000-0005-0000-0000-000086000000}"/>
    <cellStyle name="c_Hist Inputs (2)_covered amounts - July 2007_Fx Model" xfId="122" xr:uid="{00000000-0005-0000-0000-000087000000}"/>
    <cellStyle name="c_LBO Summary" xfId="123" xr:uid="{00000000-0005-0000-0000-000088000000}"/>
    <cellStyle name="c_LBO Summary_covered amounts - July 2007" xfId="124" xr:uid="{00000000-0005-0000-0000-000089000000}"/>
    <cellStyle name="c_LBO Summary_covered amounts - July 2007_Book2" xfId="125" xr:uid="{00000000-0005-0000-0000-00008A000000}"/>
    <cellStyle name="c_LBO Summary_covered amounts - July 2007_Estimates-07-08-Aug-07-V18" xfId="126" xr:uid="{00000000-0005-0000-0000-00008B000000}"/>
    <cellStyle name="c_LBO Summary_covered amounts - July 2007_Estimates-07-08-Aug-07-V19" xfId="127" xr:uid="{00000000-0005-0000-0000-00008C000000}"/>
    <cellStyle name="c_LBO Summary_covered amounts - July 2007_Estimates-07-08-Dec-07-V03" xfId="128" xr:uid="{00000000-0005-0000-0000-00008D000000}"/>
    <cellStyle name="c_LBO Summary_covered amounts - July 2007_Estimates-07-08-Dec-07-V04" xfId="129" xr:uid="{00000000-0005-0000-0000-00008E000000}"/>
    <cellStyle name="c_LBO Summary_covered amounts - July 2007_Estimates-07-08-Jan-08-V14" xfId="130" xr:uid="{00000000-0005-0000-0000-00008F000000}"/>
    <cellStyle name="c_LBO Summary_covered amounts - July 2007_Estimates-07-08-Oct-07-V02" xfId="131" xr:uid="{00000000-0005-0000-0000-000090000000}"/>
    <cellStyle name="c_LBO Summary_covered amounts - July 2007_Estimates-07-08-Sep-07-V15" xfId="132" xr:uid="{00000000-0005-0000-0000-000091000000}"/>
    <cellStyle name="c_LBO Summary_covered amounts - July 2007_Estimates-07-08-Sep-07-V16" xfId="133" xr:uid="{00000000-0005-0000-0000-000092000000}"/>
    <cellStyle name="c_LBO Summary_covered amounts - July 2007_Fx Model" xfId="134" xr:uid="{00000000-0005-0000-0000-000093000000}"/>
    <cellStyle name="c_Schedules" xfId="135" xr:uid="{00000000-0005-0000-0000-000094000000}"/>
    <cellStyle name="c_Schedules_covered amounts - July 2007" xfId="136" xr:uid="{00000000-0005-0000-0000-000095000000}"/>
    <cellStyle name="c_Schedules_covered amounts - July 2007_Book2" xfId="137" xr:uid="{00000000-0005-0000-0000-000096000000}"/>
    <cellStyle name="c_Schedules_covered amounts - July 2007_Estimates-07-08-Aug-07-V18" xfId="138" xr:uid="{00000000-0005-0000-0000-000097000000}"/>
    <cellStyle name="c_Schedules_covered amounts - July 2007_Estimates-07-08-Aug-07-V19" xfId="139" xr:uid="{00000000-0005-0000-0000-000098000000}"/>
    <cellStyle name="c_Schedules_covered amounts - July 2007_Estimates-07-08-Dec-07-V03" xfId="140" xr:uid="{00000000-0005-0000-0000-000099000000}"/>
    <cellStyle name="c_Schedules_covered amounts - July 2007_Estimates-07-08-Dec-07-V04" xfId="141" xr:uid="{00000000-0005-0000-0000-00009A000000}"/>
    <cellStyle name="c_Schedules_covered amounts - July 2007_Estimates-07-08-Jan-08-V14" xfId="142" xr:uid="{00000000-0005-0000-0000-00009B000000}"/>
    <cellStyle name="c_Schedules_covered amounts - July 2007_Estimates-07-08-Oct-07-V02" xfId="143" xr:uid="{00000000-0005-0000-0000-00009C000000}"/>
    <cellStyle name="c_Schedules_covered amounts - July 2007_Estimates-07-08-Sep-07-V15" xfId="144" xr:uid="{00000000-0005-0000-0000-00009D000000}"/>
    <cellStyle name="c_Schedules_covered amounts - July 2007_Estimates-07-08-Sep-07-V16" xfId="145" xr:uid="{00000000-0005-0000-0000-00009E000000}"/>
    <cellStyle name="c_Schedules_covered amounts - July 2007_Fx Model" xfId="146" xr:uid="{00000000-0005-0000-0000-00009F000000}"/>
    <cellStyle name="c_Trans Assump (2)" xfId="147" xr:uid="{00000000-0005-0000-0000-0000A0000000}"/>
    <cellStyle name="c_Trans Assump (2)_covered amounts - July 2007" xfId="148" xr:uid="{00000000-0005-0000-0000-0000A1000000}"/>
    <cellStyle name="c_Trans Assump (2)_covered amounts - July 2007_Book2" xfId="149" xr:uid="{00000000-0005-0000-0000-0000A2000000}"/>
    <cellStyle name="c_Trans Assump (2)_covered amounts - July 2007_Estimates-07-08-Aug-07-V18" xfId="150" xr:uid="{00000000-0005-0000-0000-0000A3000000}"/>
    <cellStyle name="c_Trans Assump (2)_covered amounts - July 2007_Estimates-07-08-Aug-07-V19" xfId="151" xr:uid="{00000000-0005-0000-0000-0000A4000000}"/>
    <cellStyle name="c_Trans Assump (2)_covered amounts - July 2007_Estimates-07-08-Dec-07-V03" xfId="152" xr:uid="{00000000-0005-0000-0000-0000A5000000}"/>
    <cellStyle name="c_Trans Assump (2)_covered amounts - July 2007_Estimates-07-08-Dec-07-V04" xfId="153" xr:uid="{00000000-0005-0000-0000-0000A6000000}"/>
    <cellStyle name="c_Trans Assump (2)_covered amounts - July 2007_Estimates-07-08-Jan-08-V14" xfId="154" xr:uid="{00000000-0005-0000-0000-0000A7000000}"/>
    <cellStyle name="c_Trans Assump (2)_covered amounts - July 2007_Estimates-07-08-Oct-07-V02" xfId="155" xr:uid="{00000000-0005-0000-0000-0000A8000000}"/>
    <cellStyle name="c_Trans Assump (2)_covered amounts - July 2007_Estimates-07-08-Sep-07-V15" xfId="156" xr:uid="{00000000-0005-0000-0000-0000A9000000}"/>
    <cellStyle name="c_Trans Assump (2)_covered amounts - July 2007_Estimates-07-08-Sep-07-V16" xfId="157" xr:uid="{00000000-0005-0000-0000-0000AA000000}"/>
    <cellStyle name="c_Trans Assump (2)_covered amounts - July 2007_Fx Model" xfId="158" xr:uid="{00000000-0005-0000-0000-0000AB000000}"/>
    <cellStyle name="c_Unit Price Sen. (2)" xfId="159" xr:uid="{00000000-0005-0000-0000-0000AC000000}"/>
    <cellStyle name="c_Unit Price Sen. (2)_covered amounts - July 2007" xfId="160" xr:uid="{00000000-0005-0000-0000-0000AD000000}"/>
    <cellStyle name="c_Unit Price Sen. (2)_covered amounts - July 2007_Book2" xfId="161" xr:uid="{00000000-0005-0000-0000-0000AE000000}"/>
    <cellStyle name="c_Unit Price Sen. (2)_covered amounts - July 2007_Estimates-07-08-Aug-07-V18" xfId="162" xr:uid="{00000000-0005-0000-0000-0000AF000000}"/>
    <cellStyle name="c_Unit Price Sen. (2)_covered amounts - July 2007_Estimates-07-08-Aug-07-V19" xfId="163" xr:uid="{00000000-0005-0000-0000-0000B0000000}"/>
    <cellStyle name="c_Unit Price Sen. (2)_covered amounts - July 2007_Estimates-07-08-Dec-07-V03" xfId="164" xr:uid="{00000000-0005-0000-0000-0000B1000000}"/>
    <cellStyle name="c_Unit Price Sen. (2)_covered amounts - July 2007_Estimates-07-08-Dec-07-V04" xfId="165" xr:uid="{00000000-0005-0000-0000-0000B2000000}"/>
    <cellStyle name="c_Unit Price Sen. (2)_covered amounts - July 2007_Estimates-07-08-Jan-08-V14" xfId="166" xr:uid="{00000000-0005-0000-0000-0000B3000000}"/>
    <cellStyle name="c_Unit Price Sen. (2)_covered amounts - July 2007_Estimates-07-08-Oct-07-V02" xfId="167" xr:uid="{00000000-0005-0000-0000-0000B4000000}"/>
    <cellStyle name="c_Unit Price Sen. (2)_covered amounts - July 2007_Estimates-07-08-Sep-07-V15" xfId="168" xr:uid="{00000000-0005-0000-0000-0000B5000000}"/>
    <cellStyle name="c_Unit Price Sen. (2)_covered amounts - July 2007_Estimates-07-08-Sep-07-V16" xfId="169" xr:uid="{00000000-0005-0000-0000-0000B6000000}"/>
    <cellStyle name="c_Unit Price Sen. (2)_covered amounts - July 2007_Fx Model" xfId="170" xr:uid="{00000000-0005-0000-0000-0000B7000000}"/>
    <cellStyle name="Calculation" xfId="171" builtinId="22" customBuiltin="1"/>
    <cellStyle name="Check Cell" xfId="172" builtinId="23" customBuiltin="1"/>
    <cellStyle name="Comma" xfId="173" builtinId="3"/>
    <cellStyle name="Comma 0" xfId="174" xr:uid="{00000000-0005-0000-0000-0000BB000000}"/>
    <cellStyle name="Comma 0*" xfId="175" xr:uid="{00000000-0005-0000-0000-0000BC000000}"/>
    <cellStyle name="Comma 0* 2" xfId="868" xr:uid="{00000000-0005-0000-0000-0000BD000000}"/>
    <cellStyle name="Comma 0_1124668" xfId="176" xr:uid="{00000000-0005-0000-0000-0000BE000000}"/>
    <cellStyle name="Comma 2" xfId="177" xr:uid="{00000000-0005-0000-0000-0000BF000000}"/>
    <cellStyle name="Comma 2 2" xfId="851" xr:uid="{00000000-0005-0000-0000-0000C0000000}"/>
    <cellStyle name="Currency [0.00]" xfId="178" xr:uid="{00000000-0005-0000-0000-0000C1000000}"/>
    <cellStyle name="Currency [0.00] 2" xfId="869" xr:uid="{00000000-0005-0000-0000-0000C2000000}"/>
    <cellStyle name="Currency 0" xfId="179" xr:uid="{00000000-0005-0000-0000-0000C3000000}"/>
    <cellStyle name="Currency 2" xfId="180" xr:uid="{00000000-0005-0000-0000-0000C4000000}"/>
    <cellStyle name="Dash" xfId="181" xr:uid="{00000000-0005-0000-0000-0000C5000000}"/>
    <cellStyle name="Date" xfId="182" xr:uid="{00000000-0005-0000-0000-0000C6000000}"/>
    <cellStyle name="Date Aligned" xfId="183" xr:uid="{00000000-0005-0000-0000-0000C7000000}"/>
    <cellStyle name="Dotted Line" xfId="184" xr:uid="{00000000-0005-0000-0000-0000C8000000}"/>
    <cellStyle name="Double Accounting" xfId="185" xr:uid="{00000000-0005-0000-0000-0000C9000000}"/>
    <cellStyle name="dp*NumberGeneral" xfId="186" xr:uid="{00000000-0005-0000-0000-0000CA000000}"/>
    <cellStyle name="Euro" xfId="187" xr:uid="{00000000-0005-0000-0000-0000CB000000}"/>
    <cellStyle name="Explanatory Text" xfId="188" builtinId="53" customBuiltin="1"/>
    <cellStyle name="FOOTER - Style1" xfId="189" xr:uid="{00000000-0005-0000-0000-0000CD000000}"/>
    <cellStyle name="Footnote" xfId="190" xr:uid="{00000000-0005-0000-0000-0000CE000000}"/>
    <cellStyle name="general" xfId="191" xr:uid="{00000000-0005-0000-0000-0000CF000000}"/>
    <cellStyle name="Good" xfId="192" builtinId="26" customBuiltin="1"/>
    <cellStyle name="Grey" xfId="193" xr:uid="{00000000-0005-0000-0000-0000D1000000}"/>
    <cellStyle name="Grey 2" xfId="870" xr:uid="{00000000-0005-0000-0000-0000D2000000}"/>
    <cellStyle name="Hard Percent" xfId="194" xr:uid="{00000000-0005-0000-0000-0000D3000000}"/>
    <cellStyle name="Header" xfId="195" xr:uid="{00000000-0005-0000-0000-0000D4000000}"/>
    <cellStyle name="Header1" xfId="196" xr:uid="{00000000-0005-0000-0000-0000D5000000}"/>
    <cellStyle name="Header2" xfId="197" xr:uid="{00000000-0005-0000-0000-0000D6000000}"/>
    <cellStyle name="Heading 1" xfId="198" builtinId="16" customBuiltin="1"/>
    <cellStyle name="Heading 2" xfId="199" builtinId="17" customBuiltin="1"/>
    <cellStyle name="Heading 3" xfId="200" builtinId="18" customBuiltin="1"/>
    <cellStyle name="Heading 4" xfId="201" builtinId="19" customBuiltin="1"/>
    <cellStyle name="Hyperlink" xfId="202" builtinId="8"/>
    <cellStyle name="Input" xfId="203" builtinId="20" customBuiltin="1"/>
    <cellStyle name="Input [yellow]" xfId="204" xr:uid="{00000000-0005-0000-0000-0000DD000000}"/>
    <cellStyle name="Input [yellow] 2" xfId="871" xr:uid="{00000000-0005-0000-0000-0000DE000000}"/>
    <cellStyle name="InputBlueFont" xfId="205" xr:uid="{00000000-0005-0000-0000-0000DF000000}"/>
    <cellStyle name="Invisible" xfId="206" xr:uid="{00000000-0005-0000-0000-0000E0000000}"/>
    <cellStyle name="Invisible 2" xfId="872" xr:uid="{00000000-0005-0000-0000-0000E1000000}"/>
    <cellStyle name="Linked Cell" xfId="207" builtinId="24" customBuiltin="1"/>
    <cellStyle name="Millares [0]_pldt" xfId="208" xr:uid="{00000000-0005-0000-0000-0000E3000000}"/>
    <cellStyle name="Millares_pldt" xfId="209" xr:uid="{00000000-0005-0000-0000-0000E4000000}"/>
    <cellStyle name="Milliers [0]_EDYAN" xfId="210" xr:uid="{00000000-0005-0000-0000-0000E5000000}"/>
    <cellStyle name="Milliers_EDYAN" xfId="211" xr:uid="{00000000-0005-0000-0000-0000E6000000}"/>
    <cellStyle name="Moneda [0]_pldt" xfId="212" xr:uid="{00000000-0005-0000-0000-0000E7000000}"/>
    <cellStyle name="Moneda_pldt" xfId="213" xr:uid="{00000000-0005-0000-0000-0000E8000000}"/>
    <cellStyle name="Monétaire [0]_EDYAN" xfId="214" xr:uid="{00000000-0005-0000-0000-0000E9000000}"/>
    <cellStyle name="Monétaire_EDYAN" xfId="215" xr:uid="{00000000-0005-0000-0000-0000EA000000}"/>
    <cellStyle name="Multiple" xfId="216" xr:uid="{00000000-0005-0000-0000-0000EB000000}"/>
    <cellStyle name="Neutral" xfId="217" builtinId="28" customBuiltin="1"/>
    <cellStyle name="Normal" xfId="0" builtinId="0"/>
    <cellStyle name="Normal - Style1" xfId="218" xr:uid="{00000000-0005-0000-0000-0000EE000000}"/>
    <cellStyle name="Normal - Style1 2" xfId="873" xr:uid="{00000000-0005-0000-0000-0000EF000000}"/>
    <cellStyle name="Normal - Style2" xfId="219" xr:uid="{00000000-0005-0000-0000-0000F0000000}"/>
    <cellStyle name="Normal 2" xfId="852" xr:uid="{00000000-0005-0000-0000-0000F1000000}"/>
    <cellStyle name="Normal 2 7" xfId="849" xr:uid="{00000000-0005-0000-0000-0000F2000000}"/>
    <cellStyle name="Normal 2 7 2" xfId="853" xr:uid="{00000000-0005-0000-0000-0000F3000000}"/>
    <cellStyle name="normální_laroux" xfId="220" xr:uid="{00000000-0005-0000-0000-0000F4000000}"/>
    <cellStyle name="NormalPERET956" xfId="221" xr:uid="{00000000-0005-0000-0000-0000F5000000}"/>
    <cellStyle name="Note" xfId="222" builtinId="10" customBuiltin="1"/>
    <cellStyle name="Note 2" xfId="874" xr:uid="{00000000-0005-0000-0000-0000F7000000}"/>
    <cellStyle name="Output" xfId="223" builtinId="21" customBuiltin="1"/>
    <cellStyle name="Output Amounts" xfId="224" xr:uid="{00000000-0005-0000-0000-0000F9000000}"/>
    <cellStyle name="Output Column Headings" xfId="225" xr:uid="{00000000-0005-0000-0000-0000FA000000}"/>
    <cellStyle name="Output Line Items" xfId="226" xr:uid="{00000000-0005-0000-0000-0000FB000000}"/>
    <cellStyle name="Output Report Heading" xfId="227" xr:uid="{00000000-0005-0000-0000-0000FC000000}"/>
    <cellStyle name="Output Report Title" xfId="228" xr:uid="{00000000-0005-0000-0000-0000FD000000}"/>
    <cellStyle name="Output1_Back" xfId="229" xr:uid="{00000000-0005-0000-0000-0000FE000000}"/>
    <cellStyle name="Page Number" xfId="230" xr:uid="{00000000-0005-0000-0000-0000FF000000}"/>
    <cellStyle name="Percent" xfId="231" builtinId="5"/>
    <cellStyle name="Percent (0)" xfId="232" xr:uid="{00000000-0005-0000-0000-000001010000}"/>
    <cellStyle name="Percent (0) 2" xfId="875" xr:uid="{00000000-0005-0000-0000-000002010000}"/>
    <cellStyle name="Percent [2]" xfId="233" xr:uid="{00000000-0005-0000-0000-000003010000}"/>
    <cellStyle name="Percent [2] 2" xfId="876" xr:uid="{00000000-0005-0000-0000-000004010000}"/>
    <cellStyle name="Percent 2" xfId="850" xr:uid="{00000000-0005-0000-0000-000005010000}"/>
    <cellStyle name="Pershare" xfId="234" xr:uid="{00000000-0005-0000-0000-000006010000}"/>
    <cellStyle name="PSChar" xfId="235" xr:uid="{00000000-0005-0000-0000-000007010000}"/>
    <cellStyle name="PSDate" xfId="236" xr:uid="{00000000-0005-0000-0000-000008010000}"/>
    <cellStyle name="PSDec" xfId="237" xr:uid="{00000000-0005-0000-0000-000009010000}"/>
    <cellStyle name="PSHeading" xfId="238" xr:uid="{00000000-0005-0000-0000-00000A010000}"/>
    <cellStyle name="PSInt" xfId="239" xr:uid="{00000000-0005-0000-0000-00000B010000}"/>
    <cellStyle name="PSSpacer" xfId="240" xr:uid="{00000000-0005-0000-0000-00000C010000}"/>
    <cellStyle name="s" xfId="241" xr:uid="{00000000-0005-0000-0000-00000D010000}"/>
    <cellStyle name="s_Bal Sheets" xfId="242" xr:uid="{00000000-0005-0000-0000-00000E010000}"/>
    <cellStyle name="s_Bal Sheets_1" xfId="243" xr:uid="{00000000-0005-0000-0000-00000F010000}"/>
    <cellStyle name="s_Bal Sheets_1_covered amounts - July 2007" xfId="244" xr:uid="{00000000-0005-0000-0000-000010010000}"/>
    <cellStyle name="s_Bal Sheets_1_covered amounts - July 2007_Book2" xfId="245" xr:uid="{00000000-0005-0000-0000-000011010000}"/>
    <cellStyle name="s_Bal Sheets_1_covered amounts - July 2007_Estimates-07-08-Aug-07-V18" xfId="246" xr:uid="{00000000-0005-0000-0000-000012010000}"/>
    <cellStyle name="s_Bal Sheets_1_covered amounts - July 2007_Estimates-07-08-Aug-07-V19" xfId="247" xr:uid="{00000000-0005-0000-0000-000013010000}"/>
    <cellStyle name="s_Bal Sheets_1_covered amounts - July 2007_Estimates-07-08-Dec-07-V03" xfId="248" xr:uid="{00000000-0005-0000-0000-000014010000}"/>
    <cellStyle name="s_Bal Sheets_1_covered amounts - July 2007_Estimates-07-08-Dec-07-V04" xfId="249" xr:uid="{00000000-0005-0000-0000-000015010000}"/>
    <cellStyle name="s_Bal Sheets_1_covered amounts - July 2007_Estimates-07-08-Jan-08-V14" xfId="250" xr:uid="{00000000-0005-0000-0000-000016010000}"/>
    <cellStyle name="s_Bal Sheets_1_covered amounts - July 2007_Estimates-07-08-Oct-07-V02" xfId="251" xr:uid="{00000000-0005-0000-0000-000017010000}"/>
    <cellStyle name="s_Bal Sheets_1_covered amounts - July 2007_Estimates-07-08-Sep-07-V15" xfId="252" xr:uid="{00000000-0005-0000-0000-000018010000}"/>
    <cellStyle name="s_Bal Sheets_1_covered amounts - July 2007_Estimates-07-08-Sep-07-V16" xfId="253" xr:uid="{00000000-0005-0000-0000-000019010000}"/>
    <cellStyle name="s_Bal Sheets_1_covered amounts - July 2007_Fx Model" xfId="254" xr:uid="{00000000-0005-0000-0000-00001A010000}"/>
    <cellStyle name="s_Bal Sheets_2" xfId="255" xr:uid="{00000000-0005-0000-0000-00001B010000}"/>
    <cellStyle name="s_Bal Sheets_2_covered amounts - July 2007" xfId="256" xr:uid="{00000000-0005-0000-0000-00001C010000}"/>
    <cellStyle name="s_Bal Sheets_2_covered amounts - July 2007_Book2" xfId="257" xr:uid="{00000000-0005-0000-0000-00001D010000}"/>
    <cellStyle name="s_Bal Sheets_2_covered amounts - July 2007_Estimates-07-08-Aug-07-V18" xfId="258" xr:uid="{00000000-0005-0000-0000-00001E010000}"/>
    <cellStyle name="s_Bal Sheets_2_covered amounts - July 2007_Estimates-07-08-Aug-07-V19" xfId="259" xr:uid="{00000000-0005-0000-0000-00001F010000}"/>
    <cellStyle name="s_Bal Sheets_2_covered amounts - July 2007_Estimates-07-08-Dec-07-V03" xfId="260" xr:uid="{00000000-0005-0000-0000-000020010000}"/>
    <cellStyle name="s_Bal Sheets_2_covered amounts - July 2007_Estimates-07-08-Dec-07-V04" xfId="261" xr:uid="{00000000-0005-0000-0000-000021010000}"/>
    <cellStyle name="s_Bal Sheets_2_covered amounts - July 2007_Estimates-07-08-Jan-08-V14" xfId="262" xr:uid="{00000000-0005-0000-0000-000022010000}"/>
    <cellStyle name="s_Bal Sheets_2_covered amounts - July 2007_Estimates-07-08-Oct-07-V02" xfId="263" xr:uid="{00000000-0005-0000-0000-000023010000}"/>
    <cellStyle name="s_Bal Sheets_2_covered amounts - July 2007_Estimates-07-08-Sep-07-V15" xfId="264" xr:uid="{00000000-0005-0000-0000-000024010000}"/>
    <cellStyle name="s_Bal Sheets_2_covered amounts - July 2007_Estimates-07-08-Sep-07-V16" xfId="265" xr:uid="{00000000-0005-0000-0000-000025010000}"/>
    <cellStyle name="s_Bal Sheets_2_covered amounts - July 2007_Fx Model" xfId="266" xr:uid="{00000000-0005-0000-0000-000026010000}"/>
    <cellStyle name="s_Bal Sheets_covered amounts - July 2007" xfId="267" xr:uid="{00000000-0005-0000-0000-000027010000}"/>
    <cellStyle name="s_Bal Sheets_covered amounts - July 2007_Book2" xfId="268" xr:uid="{00000000-0005-0000-0000-000028010000}"/>
    <cellStyle name="s_Bal Sheets_covered amounts - July 2007_Estimates-07-08-Aug-07-V18" xfId="269" xr:uid="{00000000-0005-0000-0000-000029010000}"/>
    <cellStyle name="s_Bal Sheets_covered amounts - July 2007_Estimates-07-08-Aug-07-V19" xfId="270" xr:uid="{00000000-0005-0000-0000-00002A010000}"/>
    <cellStyle name="s_Bal Sheets_covered amounts - July 2007_Estimates-07-08-Dec-07-V03" xfId="271" xr:uid="{00000000-0005-0000-0000-00002B010000}"/>
    <cellStyle name="s_Bal Sheets_covered amounts - July 2007_Estimates-07-08-Dec-07-V04" xfId="272" xr:uid="{00000000-0005-0000-0000-00002C010000}"/>
    <cellStyle name="s_Bal Sheets_covered amounts - July 2007_Estimates-07-08-Jan-08-V14" xfId="273" xr:uid="{00000000-0005-0000-0000-00002D010000}"/>
    <cellStyle name="s_Bal Sheets_covered amounts - July 2007_Estimates-07-08-Oct-07-V02" xfId="274" xr:uid="{00000000-0005-0000-0000-00002E010000}"/>
    <cellStyle name="s_Bal Sheets_covered amounts - July 2007_Estimates-07-08-Sep-07-V15" xfId="275" xr:uid="{00000000-0005-0000-0000-00002F010000}"/>
    <cellStyle name="s_Bal Sheets_covered amounts - July 2007_Estimates-07-08-Sep-07-V16" xfId="276" xr:uid="{00000000-0005-0000-0000-000030010000}"/>
    <cellStyle name="s_Bal Sheets_covered amounts - July 2007_Fx Model" xfId="277" xr:uid="{00000000-0005-0000-0000-000031010000}"/>
    <cellStyle name="s_Cases" xfId="278" xr:uid="{00000000-0005-0000-0000-000032010000}"/>
    <cellStyle name="s_Cases_1" xfId="279" xr:uid="{00000000-0005-0000-0000-000033010000}"/>
    <cellStyle name="s_Cases_1_covered amounts - July 2007" xfId="280" xr:uid="{00000000-0005-0000-0000-000034010000}"/>
    <cellStyle name="s_Cases_1_covered amounts - July 2007_Book2" xfId="281" xr:uid="{00000000-0005-0000-0000-000035010000}"/>
    <cellStyle name="s_Cases_1_covered amounts - July 2007_Estimates-07-08-Aug-07-V18" xfId="282" xr:uid="{00000000-0005-0000-0000-000036010000}"/>
    <cellStyle name="s_Cases_1_covered amounts - July 2007_Estimates-07-08-Aug-07-V19" xfId="283" xr:uid="{00000000-0005-0000-0000-000037010000}"/>
    <cellStyle name="s_Cases_1_covered amounts - July 2007_Estimates-07-08-Dec-07-V03" xfId="284" xr:uid="{00000000-0005-0000-0000-000038010000}"/>
    <cellStyle name="s_Cases_1_covered amounts - July 2007_Estimates-07-08-Dec-07-V04" xfId="285" xr:uid="{00000000-0005-0000-0000-000039010000}"/>
    <cellStyle name="s_Cases_1_covered amounts - July 2007_Estimates-07-08-Jan-08-V14" xfId="286" xr:uid="{00000000-0005-0000-0000-00003A010000}"/>
    <cellStyle name="s_Cases_1_covered amounts - July 2007_Estimates-07-08-Oct-07-V02" xfId="287" xr:uid="{00000000-0005-0000-0000-00003B010000}"/>
    <cellStyle name="s_Cases_1_covered amounts - July 2007_Estimates-07-08-Sep-07-V15" xfId="288" xr:uid="{00000000-0005-0000-0000-00003C010000}"/>
    <cellStyle name="s_Cases_1_covered amounts - July 2007_Estimates-07-08-Sep-07-V16" xfId="289" xr:uid="{00000000-0005-0000-0000-00003D010000}"/>
    <cellStyle name="s_Cases_1_covered amounts - July 2007_Fx Model" xfId="290" xr:uid="{00000000-0005-0000-0000-00003E010000}"/>
    <cellStyle name="s_Cases_covered amounts - July 2007" xfId="291" xr:uid="{00000000-0005-0000-0000-00003F010000}"/>
    <cellStyle name="s_Cases_covered amounts - July 2007_Book2" xfId="292" xr:uid="{00000000-0005-0000-0000-000040010000}"/>
    <cellStyle name="s_Cases_covered amounts - July 2007_Estimates-07-08-Aug-07-V18" xfId="293" xr:uid="{00000000-0005-0000-0000-000041010000}"/>
    <cellStyle name="s_Cases_covered amounts - July 2007_Estimates-07-08-Aug-07-V19" xfId="294" xr:uid="{00000000-0005-0000-0000-000042010000}"/>
    <cellStyle name="s_Cases_covered amounts - July 2007_Estimates-07-08-Dec-07-V03" xfId="295" xr:uid="{00000000-0005-0000-0000-000043010000}"/>
    <cellStyle name="s_Cases_covered amounts - July 2007_Estimates-07-08-Dec-07-V04" xfId="296" xr:uid="{00000000-0005-0000-0000-000044010000}"/>
    <cellStyle name="s_Cases_covered amounts - July 2007_Estimates-07-08-Jan-08-V14" xfId="297" xr:uid="{00000000-0005-0000-0000-000045010000}"/>
    <cellStyle name="s_Cases_covered amounts - July 2007_Estimates-07-08-Oct-07-V02" xfId="298" xr:uid="{00000000-0005-0000-0000-000046010000}"/>
    <cellStyle name="s_Cases_covered amounts - July 2007_Estimates-07-08-Sep-07-V15" xfId="299" xr:uid="{00000000-0005-0000-0000-000047010000}"/>
    <cellStyle name="s_Cases_covered amounts - July 2007_Estimates-07-08-Sep-07-V16" xfId="300" xr:uid="{00000000-0005-0000-0000-000048010000}"/>
    <cellStyle name="s_Cases_covered amounts - July 2007_Fx Model" xfId="301" xr:uid="{00000000-0005-0000-0000-000049010000}"/>
    <cellStyle name="s_covered amounts - July 2007" xfId="302" xr:uid="{00000000-0005-0000-0000-00004A010000}"/>
    <cellStyle name="s_covered amounts - July 2007_Book2" xfId="303" xr:uid="{00000000-0005-0000-0000-00004B010000}"/>
    <cellStyle name="s_covered amounts - July 2007_Estimates-07-08-Aug-07-V18" xfId="304" xr:uid="{00000000-0005-0000-0000-00004C010000}"/>
    <cellStyle name="s_covered amounts - July 2007_Estimates-07-08-Aug-07-V19" xfId="305" xr:uid="{00000000-0005-0000-0000-00004D010000}"/>
    <cellStyle name="s_covered amounts - July 2007_Estimates-07-08-Dec-07-V03" xfId="306" xr:uid="{00000000-0005-0000-0000-00004E010000}"/>
    <cellStyle name="s_covered amounts - July 2007_Estimates-07-08-Dec-07-V04" xfId="307" xr:uid="{00000000-0005-0000-0000-00004F010000}"/>
    <cellStyle name="s_covered amounts - July 2007_Estimates-07-08-Jan-08-V14" xfId="308" xr:uid="{00000000-0005-0000-0000-000050010000}"/>
    <cellStyle name="s_covered amounts - July 2007_Estimates-07-08-Oct-07-V02" xfId="309" xr:uid="{00000000-0005-0000-0000-000051010000}"/>
    <cellStyle name="s_covered amounts - July 2007_Estimates-07-08-Sep-07-V15" xfId="310" xr:uid="{00000000-0005-0000-0000-000052010000}"/>
    <cellStyle name="s_covered amounts - July 2007_Estimates-07-08-Sep-07-V16" xfId="311" xr:uid="{00000000-0005-0000-0000-000053010000}"/>
    <cellStyle name="s_covered amounts - July 2007_Fx Model" xfId="312" xr:uid="{00000000-0005-0000-0000-000054010000}"/>
    <cellStyle name="s_Credit (2)" xfId="313" xr:uid="{00000000-0005-0000-0000-000055010000}"/>
    <cellStyle name="s_Credit (2)_1" xfId="314" xr:uid="{00000000-0005-0000-0000-000056010000}"/>
    <cellStyle name="s_Credit (2)_1_covered amounts - July 2007" xfId="315" xr:uid="{00000000-0005-0000-0000-000057010000}"/>
    <cellStyle name="s_Credit (2)_1_covered amounts - July 2007_Book2" xfId="316" xr:uid="{00000000-0005-0000-0000-000058010000}"/>
    <cellStyle name="s_Credit (2)_1_covered amounts - July 2007_Estimates-07-08-Aug-07-V18" xfId="317" xr:uid="{00000000-0005-0000-0000-000059010000}"/>
    <cellStyle name="s_Credit (2)_1_covered amounts - July 2007_Estimates-07-08-Aug-07-V19" xfId="318" xr:uid="{00000000-0005-0000-0000-00005A010000}"/>
    <cellStyle name="s_Credit (2)_1_covered amounts - July 2007_Estimates-07-08-Dec-07-V03" xfId="319" xr:uid="{00000000-0005-0000-0000-00005B010000}"/>
    <cellStyle name="s_Credit (2)_1_covered amounts - July 2007_Estimates-07-08-Dec-07-V04" xfId="320" xr:uid="{00000000-0005-0000-0000-00005C010000}"/>
    <cellStyle name="s_Credit (2)_1_covered amounts - July 2007_Estimates-07-08-Jan-08-V14" xfId="321" xr:uid="{00000000-0005-0000-0000-00005D010000}"/>
    <cellStyle name="s_Credit (2)_1_covered amounts - July 2007_Estimates-07-08-Oct-07-V02" xfId="322" xr:uid="{00000000-0005-0000-0000-00005E010000}"/>
    <cellStyle name="s_Credit (2)_1_covered amounts - July 2007_Estimates-07-08-Sep-07-V15" xfId="323" xr:uid="{00000000-0005-0000-0000-00005F010000}"/>
    <cellStyle name="s_Credit (2)_1_covered amounts - July 2007_Estimates-07-08-Sep-07-V16" xfId="324" xr:uid="{00000000-0005-0000-0000-000060010000}"/>
    <cellStyle name="s_Credit (2)_1_covered amounts - July 2007_Fx Model" xfId="325" xr:uid="{00000000-0005-0000-0000-000061010000}"/>
    <cellStyle name="s_Credit (2)_2" xfId="326" xr:uid="{00000000-0005-0000-0000-000062010000}"/>
    <cellStyle name="s_Credit (2)_2_covered amounts - July 2007" xfId="327" xr:uid="{00000000-0005-0000-0000-000063010000}"/>
    <cellStyle name="s_Credit (2)_2_covered amounts - July 2007_Book2" xfId="328" xr:uid="{00000000-0005-0000-0000-000064010000}"/>
    <cellStyle name="s_Credit (2)_2_covered amounts - July 2007_Estimates-07-08-Aug-07-V18" xfId="329" xr:uid="{00000000-0005-0000-0000-000065010000}"/>
    <cellStyle name="s_Credit (2)_2_covered amounts - July 2007_Estimates-07-08-Aug-07-V19" xfId="330" xr:uid="{00000000-0005-0000-0000-000066010000}"/>
    <cellStyle name="s_Credit (2)_2_covered amounts - July 2007_Estimates-07-08-Dec-07-V03" xfId="331" xr:uid="{00000000-0005-0000-0000-000067010000}"/>
    <cellStyle name="s_Credit (2)_2_covered amounts - July 2007_Estimates-07-08-Dec-07-V04" xfId="332" xr:uid="{00000000-0005-0000-0000-000068010000}"/>
    <cellStyle name="s_Credit (2)_2_covered amounts - July 2007_Estimates-07-08-Jan-08-V14" xfId="333" xr:uid="{00000000-0005-0000-0000-000069010000}"/>
    <cellStyle name="s_Credit (2)_2_covered amounts - July 2007_Estimates-07-08-Oct-07-V02" xfId="334" xr:uid="{00000000-0005-0000-0000-00006A010000}"/>
    <cellStyle name="s_Credit (2)_2_covered amounts - July 2007_Estimates-07-08-Sep-07-V15" xfId="335" xr:uid="{00000000-0005-0000-0000-00006B010000}"/>
    <cellStyle name="s_Credit (2)_2_covered amounts - July 2007_Estimates-07-08-Sep-07-V16" xfId="336" xr:uid="{00000000-0005-0000-0000-00006C010000}"/>
    <cellStyle name="s_Credit (2)_2_covered amounts - July 2007_Fx Model" xfId="337" xr:uid="{00000000-0005-0000-0000-00006D010000}"/>
    <cellStyle name="s_Credit (2)_covered amounts - July 2007" xfId="338" xr:uid="{00000000-0005-0000-0000-00006E010000}"/>
    <cellStyle name="s_Credit (2)_covered amounts - July 2007_Book2" xfId="339" xr:uid="{00000000-0005-0000-0000-00006F010000}"/>
    <cellStyle name="s_Credit (2)_covered amounts - July 2007_Estimates-07-08-Aug-07-V18" xfId="340" xr:uid="{00000000-0005-0000-0000-000070010000}"/>
    <cellStyle name="s_Credit (2)_covered amounts - July 2007_Estimates-07-08-Aug-07-V19" xfId="341" xr:uid="{00000000-0005-0000-0000-000071010000}"/>
    <cellStyle name="s_Credit (2)_covered amounts - July 2007_Estimates-07-08-Dec-07-V03" xfId="342" xr:uid="{00000000-0005-0000-0000-000072010000}"/>
    <cellStyle name="s_Credit (2)_covered amounts - July 2007_Estimates-07-08-Dec-07-V04" xfId="343" xr:uid="{00000000-0005-0000-0000-000073010000}"/>
    <cellStyle name="s_Credit (2)_covered amounts - July 2007_Estimates-07-08-Jan-08-V14" xfId="344" xr:uid="{00000000-0005-0000-0000-000074010000}"/>
    <cellStyle name="s_Credit (2)_covered amounts - July 2007_Estimates-07-08-Oct-07-V02" xfId="345" xr:uid="{00000000-0005-0000-0000-000075010000}"/>
    <cellStyle name="s_Credit (2)_covered amounts - July 2007_Estimates-07-08-Sep-07-V15" xfId="346" xr:uid="{00000000-0005-0000-0000-000076010000}"/>
    <cellStyle name="s_Credit (2)_covered amounts - July 2007_Estimates-07-08-Sep-07-V16" xfId="347" xr:uid="{00000000-0005-0000-0000-000077010000}"/>
    <cellStyle name="s_Credit (2)_covered amounts - July 2007_Fx Model" xfId="348" xr:uid="{00000000-0005-0000-0000-000078010000}"/>
    <cellStyle name="s_DCF Inputs" xfId="349" xr:uid="{00000000-0005-0000-0000-000079010000}"/>
    <cellStyle name="s_DCF Inputs_1" xfId="350" xr:uid="{00000000-0005-0000-0000-00007A010000}"/>
    <cellStyle name="s_DCF Inputs_1_covered amounts - July 2007" xfId="351" xr:uid="{00000000-0005-0000-0000-00007B010000}"/>
    <cellStyle name="s_DCF Inputs_1_covered amounts - July 2007_Book2" xfId="352" xr:uid="{00000000-0005-0000-0000-00007C010000}"/>
    <cellStyle name="s_DCF Inputs_1_covered amounts - July 2007_Estimates-07-08-Aug-07-V18" xfId="353" xr:uid="{00000000-0005-0000-0000-00007D010000}"/>
    <cellStyle name="s_DCF Inputs_1_covered amounts - July 2007_Estimates-07-08-Aug-07-V19" xfId="354" xr:uid="{00000000-0005-0000-0000-00007E010000}"/>
    <cellStyle name="s_DCF Inputs_1_covered amounts - July 2007_Estimates-07-08-Dec-07-V03" xfId="355" xr:uid="{00000000-0005-0000-0000-00007F010000}"/>
    <cellStyle name="s_DCF Inputs_1_covered amounts - July 2007_Estimates-07-08-Dec-07-V04" xfId="356" xr:uid="{00000000-0005-0000-0000-000080010000}"/>
    <cellStyle name="s_DCF Inputs_1_covered amounts - July 2007_Estimates-07-08-Jan-08-V14" xfId="357" xr:uid="{00000000-0005-0000-0000-000081010000}"/>
    <cellStyle name="s_DCF Inputs_1_covered amounts - July 2007_Estimates-07-08-Oct-07-V02" xfId="358" xr:uid="{00000000-0005-0000-0000-000082010000}"/>
    <cellStyle name="s_DCF Inputs_1_covered amounts - July 2007_Estimates-07-08-Sep-07-V15" xfId="359" xr:uid="{00000000-0005-0000-0000-000083010000}"/>
    <cellStyle name="s_DCF Inputs_1_covered amounts - July 2007_Estimates-07-08-Sep-07-V16" xfId="360" xr:uid="{00000000-0005-0000-0000-000084010000}"/>
    <cellStyle name="s_DCF Inputs_1_covered amounts - July 2007_Fx Model" xfId="361" xr:uid="{00000000-0005-0000-0000-000085010000}"/>
    <cellStyle name="s_DCF Inputs_2" xfId="362" xr:uid="{00000000-0005-0000-0000-000086010000}"/>
    <cellStyle name="s_DCF Inputs_2_covered amounts - July 2007" xfId="363" xr:uid="{00000000-0005-0000-0000-000087010000}"/>
    <cellStyle name="s_DCF Inputs_2_covered amounts - July 2007_Book2" xfId="364" xr:uid="{00000000-0005-0000-0000-000088010000}"/>
    <cellStyle name="s_DCF Inputs_2_covered amounts - July 2007_Estimates-07-08-Aug-07-V18" xfId="365" xr:uid="{00000000-0005-0000-0000-000089010000}"/>
    <cellStyle name="s_DCF Inputs_2_covered amounts - July 2007_Estimates-07-08-Aug-07-V19" xfId="366" xr:uid="{00000000-0005-0000-0000-00008A010000}"/>
    <cellStyle name="s_DCF Inputs_2_covered amounts - July 2007_Estimates-07-08-Dec-07-V03" xfId="367" xr:uid="{00000000-0005-0000-0000-00008B010000}"/>
    <cellStyle name="s_DCF Inputs_2_covered amounts - July 2007_Estimates-07-08-Dec-07-V04" xfId="368" xr:uid="{00000000-0005-0000-0000-00008C010000}"/>
    <cellStyle name="s_DCF Inputs_2_covered amounts - July 2007_Estimates-07-08-Jan-08-V14" xfId="369" xr:uid="{00000000-0005-0000-0000-00008D010000}"/>
    <cellStyle name="s_DCF Inputs_2_covered amounts - July 2007_Estimates-07-08-Oct-07-V02" xfId="370" xr:uid="{00000000-0005-0000-0000-00008E010000}"/>
    <cellStyle name="s_DCF Inputs_2_covered amounts - July 2007_Estimates-07-08-Sep-07-V15" xfId="371" xr:uid="{00000000-0005-0000-0000-00008F010000}"/>
    <cellStyle name="s_DCF Inputs_2_covered amounts - July 2007_Estimates-07-08-Sep-07-V16" xfId="372" xr:uid="{00000000-0005-0000-0000-000090010000}"/>
    <cellStyle name="s_DCF Inputs_2_covered amounts - July 2007_Fx Model" xfId="373" xr:uid="{00000000-0005-0000-0000-000091010000}"/>
    <cellStyle name="s_DCF Inputs_covered amounts - July 2007" xfId="374" xr:uid="{00000000-0005-0000-0000-000092010000}"/>
    <cellStyle name="s_DCF Inputs_covered amounts - July 2007_Book2" xfId="375" xr:uid="{00000000-0005-0000-0000-000093010000}"/>
    <cellStyle name="s_DCF Inputs_covered amounts - July 2007_Estimates-07-08-Aug-07-V18" xfId="376" xr:uid="{00000000-0005-0000-0000-000094010000}"/>
    <cellStyle name="s_DCF Inputs_covered amounts - July 2007_Estimates-07-08-Aug-07-V19" xfId="377" xr:uid="{00000000-0005-0000-0000-000095010000}"/>
    <cellStyle name="s_DCF Inputs_covered amounts - July 2007_Estimates-07-08-Dec-07-V03" xfId="378" xr:uid="{00000000-0005-0000-0000-000096010000}"/>
    <cellStyle name="s_DCF Inputs_covered amounts - July 2007_Estimates-07-08-Dec-07-V04" xfId="379" xr:uid="{00000000-0005-0000-0000-000097010000}"/>
    <cellStyle name="s_DCF Inputs_covered amounts - July 2007_Estimates-07-08-Jan-08-V14" xfId="380" xr:uid="{00000000-0005-0000-0000-000098010000}"/>
    <cellStyle name="s_DCF Inputs_covered amounts - July 2007_Estimates-07-08-Oct-07-V02" xfId="381" xr:uid="{00000000-0005-0000-0000-000099010000}"/>
    <cellStyle name="s_DCF Inputs_covered amounts - July 2007_Estimates-07-08-Sep-07-V15" xfId="382" xr:uid="{00000000-0005-0000-0000-00009A010000}"/>
    <cellStyle name="s_DCF Inputs_covered amounts - July 2007_Estimates-07-08-Sep-07-V16" xfId="383" xr:uid="{00000000-0005-0000-0000-00009B010000}"/>
    <cellStyle name="s_DCF Inputs_covered amounts - July 2007_Fx Model" xfId="384" xr:uid="{00000000-0005-0000-0000-00009C010000}"/>
    <cellStyle name="s_DCF Matrix" xfId="385" xr:uid="{00000000-0005-0000-0000-00009D010000}"/>
    <cellStyle name="s_DCF Matrix_1" xfId="386" xr:uid="{00000000-0005-0000-0000-00009E010000}"/>
    <cellStyle name="s_DCF Matrix_1_covered amounts - July 2007" xfId="387" xr:uid="{00000000-0005-0000-0000-00009F010000}"/>
    <cellStyle name="s_DCF Matrix_1_covered amounts - July 2007_Book2" xfId="388" xr:uid="{00000000-0005-0000-0000-0000A0010000}"/>
    <cellStyle name="s_DCF Matrix_1_covered amounts - July 2007_Estimates-07-08-Aug-07-V18" xfId="389" xr:uid="{00000000-0005-0000-0000-0000A1010000}"/>
    <cellStyle name="s_DCF Matrix_1_covered amounts - July 2007_Estimates-07-08-Aug-07-V19" xfId="390" xr:uid="{00000000-0005-0000-0000-0000A2010000}"/>
    <cellStyle name="s_DCF Matrix_1_covered amounts - July 2007_Estimates-07-08-Dec-07-V03" xfId="391" xr:uid="{00000000-0005-0000-0000-0000A3010000}"/>
    <cellStyle name="s_DCF Matrix_1_covered amounts - July 2007_Estimates-07-08-Dec-07-V04" xfId="392" xr:uid="{00000000-0005-0000-0000-0000A4010000}"/>
    <cellStyle name="s_DCF Matrix_1_covered amounts - July 2007_Estimates-07-08-Jan-08-V14" xfId="393" xr:uid="{00000000-0005-0000-0000-0000A5010000}"/>
    <cellStyle name="s_DCF Matrix_1_covered amounts - July 2007_Estimates-07-08-Oct-07-V02" xfId="394" xr:uid="{00000000-0005-0000-0000-0000A6010000}"/>
    <cellStyle name="s_DCF Matrix_1_covered amounts - July 2007_Estimates-07-08-Sep-07-V15" xfId="395" xr:uid="{00000000-0005-0000-0000-0000A7010000}"/>
    <cellStyle name="s_DCF Matrix_1_covered amounts - July 2007_Estimates-07-08-Sep-07-V16" xfId="396" xr:uid="{00000000-0005-0000-0000-0000A8010000}"/>
    <cellStyle name="s_DCF Matrix_1_covered amounts - July 2007_Fx Model" xfId="397" xr:uid="{00000000-0005-0000-0000-0000A9010000}"/>
    <cellStyle name="s_DCF Matrix_1_IPO" xfId="398" xr:uid="{00000000-0005-0000-0000-0000AA010000}"/>
    <cellStyle name="s_DCF Matrix_1_IPO_covered amounts - July 2007" xfId="399" xr:uid="{00000000-0005-0000-0000-0000AB010000}"/>
    <cellStyle name="s_DCF Matrix_1_IPO_covered amounts - July 2007_Book2" xfId="400" xr:uid="{00000000-0005-0000-0000-0000AC010000}"/>
    <cellStyle name="s_DCF Matrix_1_IPO_covered amounts - July 2007_Estimates-07-08-Aug-07-V18" xfId="401" xr:uid="{00000000-0005-0000-0000-0000AD010000}"/>
    <cellStyle name="s_DCF Matrix_1_IPO_covered amounts - July 2007_Estimates-07-08-Aug-07-V19" xfId="402" xr:uid="{00000000-0005-0000-0000-0000AE010000}"/>
    <cellStyle name="s_DCF Matrix_1_IPO_covered amounts - July 2007_Estimates-07-08-Dec-07-V03" xfId="403" xr:uid="{00000000-0005-0000-0000-0000AF010000}"/>
    <cellStyle name="s_DCF Matrix_1_IPO_covered amounts - July 2007_Estimates-07-08-Dec-07-V04" xfId="404" xr:uid="{00000000-0005-0000-0000-0000B0010000}"/>
    <cellStyle name="s_DCF Matrix_1_IPO_covered amounts - July 2007_Estimates-07-08-Jan-08-V14" xfId="405" xr:uid="{00000000-0005-0000-0000-0000B1010000}"/>
    <cellStyle name="s_DCF Matrix_1_IPO_covered amounts - July 2007_Estimates-07-08-Oct-07-V02" xfId="406" xr:uid="{00000000-0005-0000-0000-0000B2010000}"/>
    <cellStyle name="s_DCF Matrix_1_IPO_covered amounts - July 2007_Estimates-07-08-Sep-07-V15" xfId="407" xr:uid="{00000000-0005-0000-0000-0000B3010000}"/>
    <cellStyle name="s_DCF Matrix_1_IPO_covered amounts - July 2007_Estimates-07-08-Sep-07-V16" xfId="408" xr:uid="{00000000-0005-0000-0000-0000B4010000}"/>
    <cellStyle name="s_DCF Matrix_1_IPO_covered amounts - July 2007_Fx Model" xfId="409" xr:uid="{00000000-0005-0000-0000-0000B5010000}"/>
    <cellStyle name="s_DCF Matrix_2" xfId="410" xr:uid="{00000000-0005-0000-0000-0000B6010000}"/>
    <cellStyle name="s_DCF Matrix_2_covered amounts - July 2007" xfId="411" xr:uid="{00000000-0005-0000-0000-0000B7010000}"/>
    <cellStyle name="s_DCF Matrix_2_covered amounts - July 2007_Book2" xfId="412" xr:uid="{00000000-0005-0000-0000-0000B8010000}"/>
    <cellStyle name="s_DCF Matrix_2_covered amounts - July 2007_Estimates-07-08-Aug-07-V18" xfId="413" xr:uid="{00000000-0005-0000-0000-0000B9010000}"/>
    <cellStyle name="s_DCF Matrix_2_covered amounts - July 2007_Estimates-07-08-Aug-07-V19" xfId="414" xr:uid="{00000000-0005-0000-0000-0000BA010000}"/>
    <cellStyle name="s_DCF Matrix_2_covered amounts - July 2007_Estimates-07-08-Dec-07-V03" xfId="415" xr:uid="{00000000-0005-0000-0000-0000BB010000}"/>
    <cellStyle name="s_DCF Matrix_2_covered amounts - July 2007_Estimates-07-08-Dec-07-V04" xfId="416" xr:uid="{00000000-0005-0000-0000-0000BC010000}"/>
    <cellStyle name="s_DCF Matrix_2_covered amounts - July 2007_Estimates-07-08-Jan-08-V14" xfId="417" xr:uid="{00000000-0005-0000-0000-0000BD010000}"/>
    <cellStyle name="s_DCF Matrix_2_covered amounts - July 2007_Estimates-07-08-Oct-07-V02" xfId="418" xr:uid="{00000000-0005-0000-0000-0000BE010000}"/>
    <cellStyle name="s_DCF Matrix_2_covered amounts - July 2007_Estimates-07-08-Sep-07-V15" xfId="419" xr:uid="{00000000-0005-0000-0000-0000BF010000}"/>
    <cellStyle name="s_DCF Matrix_2_covered amounts - July 2007_Estimates-07-08-Sep-07-V16" xfId="420" xr:uid="{00000000-0005-0000-0000-0000C0010000}"/>
    <cellStyle name="s_DCF Matrix_2_covered amounts - July 2007_Fx Model" xfId="421" xr:uid="{00000000-0005-0000-0000-0000C1010000}"/>
    <cellStyle name="s_DCF Matrix_covered amounts - July 2007" xfId="422" xr:uid="{00000000-0005-0000-0000-0000C2010000}"/>
    <cellStyle name="s_DCF Matrix_covered amounts - July 2007_Book2" xfId="423" xr:uid="{00000000-0005-0000-0000-0000C3010000}"/>
    <cellStyle name="s_DCF Matrix_covered amounts - July 2007_Estimates-07-08-Aug-07-V18" xfId="424" xr:uid="{00000000-0005-0000-0000-0000C4010000}"/>
    <cellStyle name="s_DCF Matrix_covered amounts - July 2007_Estimates-07-08-Aug-07-V19" xfId="425" xr:uid="{00000000-0005-0000-0000-0000C5010000}"/>
    <cellStyle name="s_DCF Matrix_covered amounts - July 2007_Estimates-07-08-Dec-07-V03" xfId="426" xr:uid="{00000000-0005-0000-0000-0000C6010000}"/>
    <cellStyle name="s_DCF Matrix_covered amounts - July 2007_Estimates-07-08-Dec-07-V04" xfId="427" xr:uid="{00000000-0005-0000-0000-0000C7010000}"/>
    <cellStyle name="s_DCF Matrix_covered amounts - July 2007_Estimates-07-08-Jan-08-V14" xfId="428" xr:uid="{00000000-0005-0000-0000-0000C8010000}"/>
    <cellStyle name="s_DCF Matrix_covered amounts - July 2007_Estimates-07-08-Oct-07-V02" xfId="429" xr:uid="{00000000-0005-0000-0000-0000C9010000}"/>
    <cellStyle name="s_DCF Matrix_covered amounts - July 2007_Estimates-07-08-Sep-07-V15" xfId="430" xr:uid="{00000000-0005-0000-0000-0000CA010000}"/>
    <cellStyle name="s_DCF Matrix_covered amounts - July 2007_Estimates-07-08-Sep-07-V16" xfId="431" xr:uid="{00000000-0005-0000-0000-0000CB010000}"/>
    <cellStyle name="s_DCF Matrix_covered amounts - July 2007_Fx Model" xfId="432" xr:uid="{00000000-0005-0000-0000-0000CC010000}"/>
    <cellStyle name="s_DCF Matrix_IPO" xfId="433" xr:uid="{00000000-0005-0000-0000-0000CD010000}"/>
    <cellStyle name="s_DCF Matrix_IPO_covered amounts - July 2007" xfId="434" xr:uid="{00000000-0005-0000-0000-0000CE010000}"/>
    <cellStyle name="s_DCF Matrix_IPO_covered amounts - July 2007_Book2" xfId="435" xr:uid="{00000000-0005-0000-0000-0000CF010000}"/>
    <cellStyle name="s_DCF Matrix_IPO_covered amounts - July 2007_Estimates-07-08-Aug-07-V18" xfId="436" xr:uid="{00000000-0005-0000-0000-0000D0010000}"/>
    <cellStyle name="s_DCF Matrix_IPO_covered amounts - July 2007_Estimates-07-08-Aug-07-V19" xfId="437" xr:uid="{00000000-0005-0000-0000-0000D1010000}"/>
    <cellStyle name="s_DCF Matrix_IPO_covered amounts - July 2007_Estimates-07-08-Dec-07-V03" xfId="438" xr:uid="{00000000-0005-0000-0000-0000D2010000}"/>
    <cellStyle name="s_DCF Matrix_IPO_covered amounts - July 2007_Estimates-07-08-Dec-07-V04" xfId="439" xr:uid="{00000000-0005-0000-0000-0000D3010000}"/>
    <cellStyle name="s_DCF Matrix_IPO_covered amounts - July 2007_Estimates-07-08-Jan-08-V14" xfId="440" xr:uid="{00000000-0005-0000-0000-0000D4010000}"/>
    <cellStyle name="s_DCF Matrix_IPO_covered amounts - July 2007_Estimates-07-08-Oct-07-V02" xfId="441" xr:uid="{00000000-0005-0000-0000-0000D5010000}"/>
    <cellStyle name="s_DCF Matrix_IPO_covered amounts - July 2007_Estimates-07-08-Sep-07-V15" xfId="442" xr:uid="{00000000-0005-0000-0000-0000D6010000}"/>
    <cellStyle name="s_DCF Matrix_IPO_covered amounts - July 2007_Estimates-07-08-Sep-07-V16" xfId="443" xr:uid="{00000000-0005-0000-0000-0000D7010000}"/>
    <cellStyle name="s_DCF Matrix_IPO_covered amounts - July 2007_Fx Model" xfId="444" xr:uid="{00000000-0005-0000-0000-0000D8010000}"/>
    <cellStyle name="s_DCFLBO Code" xfId="445" xr:uid="{00000000-0005-0000-0000-0000D9010000}"/>
    <cellStyle name="s_DCFLBO Code_1" xfId="446" xr:uid="{00000000-0005-0000-0000-0000DA010000}"/>
    <cellStyle name="s_DCFLBO Code_1_covered amounts - July 2007" xfId="447" xr:uid="{00000000-0005-0000-0000-0000DB010000}"/>
    <cellStyle name="s_DCFLBO Code_1_covered amounts - July 2007_Book2" xfId="448" xr:uid="{00000000-0005-0000-0000-0000DC010000}"/>
    <cellStyle name="s_DCFLBO Code_1_covered amounts - July 2007_Estimates-07-08-Aug-07-V18" xfId="449" xr:uid="{00000000-0005-0000-0000-0000DD010000}"/>
    <cellStyle name="s_DCFLBO Code_1_covered amounts - July 2007_Estimates-07-08-Aug-07-V19" xfId="450" xr:uid="{00000000-0005-0000-0000-0000DE010000}"/>
    <cellStyle name="s_DCFLBO Code_1_covered amounts - July 2007_Estimates-07-08-Dec-07-V03" xfId="451" xr:uid="{00000000-0005-0000-0000-0000DF010000}"/>
    <cellStyle name="s_DCFLBO Code_1_covered amounts - July 2007_Estimates-07-08-Dec-07-V04" xfId="452" xr:uid="{00000000-0005-0000-0000-0000E0010000}"/>
    <cellStyle name="s_DCFLBO Code_1_covered amounts - July 2007_Estimates-07-08-Jan-08-V14" xfId="453" xr:uid="{00000000-0005-0000-0000-0000E1010000}"/>
    <cellStyle name="s_DCFLBO Code_1_covered amounts - July 2007_Estimates-07-08-Oct-07-V02" xfId="454" xr:uid="{00000000-0005-0000-0000-0000E2010000}"/>
    <cellStyle name="s_DCFLBO Code_1_covered amounts - July 2007_Estimates-07-08-Sep-07-V15" xfId="455" xr:uid="{00000000-0005-0000-0000-0000E3010000}"/>
    <cellStyle name="s_DCFLBO Code_1_covered amounts - July 2007_Estimates-07-08-Sep-07-V16" xfId="456" xr:uid="{00000000-0005-0000-0000-0000E4010000}"/>
    <cellStyle name="s_DCFLBO Code_1_covered amounts - July 2007_Fx Model" xfId="457" xr:uid="{00000000-0005-0000-0000-0000E5010000}"/>
    <cellStyle name="s_DCFLBO Code_covered amounts - July 2007" xfId="458" xr:uid="{00000000-0005-0000-0000-0000E6010000}"/>
    <cellStyle name="s_DCFLBO Code_covered amounts - July 2007_Book2" xfId="459" xr:uid="{00000000-0005-0000-0000-0000E7010000}"/>
    <cellStyle name="s_DCFLBO Code_covered amounts - July 2007_Estimates-07-08-Aug-07-V18" xfId="460" xr:uid="{00000000-0005-0000-0000-0000E8010000}"/>
    <cellStyle name="s_DCFLBO Code_covered amounts - July 2007_Estimates-07-08-Aug-07-V19" xfId="461" xr:uid="{00000000-0005-0000-0000-0000E9010000}"/>
    <cellStyle name="s_DCFLBO Code_covered amounts - July 2007_Estimates-07-08-Dec-07-V03" xfId="462" xr:uid="{00000000-0005-0000-0000-0000EA010000}"/>
    <cellStyle name="s_DCFLBO Code_covered amounts - July 2007_Estimates-07-08-Dec-07-V04" xfId="463" xr:uid="{00000000-0005-0000-0000-0000EB010000}"/>
    <cellStyle name="s_DCFLBO Code_covered amounts - July 2007_Estimates-07-08-Jan-08-V14" xfId="464" xr:uid="{00000000-0005-0000-0000-0000EC010000}"/>
    <cellStyle name="s_DCFLBO Code_covered amounts - July 2007_Estimates-07-08-Oct-07-V02" xfId="465" xr:uid="{00000000-0005-0000-0000-0000ED010000}"/>
    <cellStyle name="s_DCFLBO Code_covered amounts - July 2007_Estimates-07-08-Sep-07-V15" xfId="466" xr:uid="{00000000-0005-0000-0000-0000EE010000}"/>
    <cellStyle name="s_DCFLBO Code_covered amounts - July 2007_Estimates-07-08-Sep-07-V16" xfId="467" xr:uid="{00000000-0005-0000-0000-0000EF010000}"/>
    <cellStyle name="s_DCFLBO Code_covered amounts - July 2007_Fx Model" xfId="468" xr:uid="{00000000-0005-0000-0000-0000F0010000}"/>
    <cellStyle name="s_Earnings" xfId="469" xr:uid="{00000000-0005-0000-0000-0000F1010000}"/>
    <cellStyle name="s_Earnings (2)" xfId="470" xr:uid="{00000000-0005-0000-0000-0000F2010000}"/>
    <cellStyle name="s_Earnings (2)_1" xfId="471" xr:uid="{00000000-0005-0000-0000-0000F3010000}"/>
    <cellStyle name="s_Earnings (2)_1_covered amounts - July 2007" xfId="472" xr:uid="{00000000-0005-0000-0000-0000F4010000}"/>
    <cellStyle name="s_Earnings (2)_1_covered amounts - July 2007_Book2" xfId="473" xr:uid="{00000000-0005-0000-0000-0000F5010000}"/>
    <cellStyle name="s_Earnings (2)_1_covered amounts - July 2007_Estimates-07-08-Aug-07-V18" xfId="474" xr:uid="{00000000-0005-0000-0000-0000F6010000}"/>
    <cellStyle name="s_Earnings (2)_1_covered amounts - July 2007_Estimates-07-08-Aug-07-V19" xfId="475" xr:uid="{00000000-0005-0000-0000-0000F7010000}"/>
    <cellStyle name="s_Earnings (2)_1_covered amounts - July 2007_Estimates-07-08-Dec-07-V03" xfId="476" xr:uid="{00000000-0005-0000-0000-0000F8010000}"/>
    <cellStyle name="s_Earnings (2)_1_covered amounts - July 2007_Estimates-07-08-Dec-07-V04" xfId="477" xr:uid="{00000000-0005-0000-0000-0000F9010000}"/>
    <cellStyle name="s_Earnings (2)_1_covered amounts - July 2007_Estimates-07-08-Jan-08-V14" xfId="478" xr:uid="{00000000-0005-0000-0000-0000FA010000}"/>
    <cellStyle name="s_Earnings (2)_1_covered amounts - July 2007_Estimates-07-08-Oct-07-V02" xfId="479" xr:uid="{00000000-0005-0000-0000-0000FB010000}"/>
    <cellStyle name="s_Earnings (2)_1_covered amounts - July 2007_Estimates-07-08-Sep-07-V15" xfId="480" xr:uid="{00000000-0005-0000-0000-0000FC010000}"/>
    <cellStyle name="s_Earnings (2)_1_covered amounts - July 2007_Estimates-07-08-Sep-07-V16" xfId="481" xr:uid="{00000000-0005-0000-0000-0000FD010000}"/>
    <cellStyle name="s_Earnings (2)_1_covered amounts - July 2007_Fx Model" xfId="482" xr:uid="{00000000-0005-0000-0000-0000FE010000}"/>
    <cellStyle name="s_Earnings (2)_covered amounts - July 2007" xfId="483" xr:uid="{00000000-0005-0000-0000-0000FF010000}"/>
    <cellStyle name="s_Earnings (2)_covered amounts - July 2007_Book2" xfId="484" xr:uid="{00000000-0005-0000-0000-000000020000}"/>
    <cellStyle name="s_Earnings (2)_covered amounts - July 2007_Estimates-07-08-Aug-07-V18" xfId="485" xr:uid="{00000000-0005-0000-0000-000001020000}"/>
    <cellStyle name="s_Earnings (2)_covered amounts - July 2007_Estimates-07-08-Aug-07-V19" xfId="486" xr:uid="{00000000-0005-0000-0000-000002020000}"/>
    <cellStyle name="s_Earnings (2)_covered amounts - July 2007_Estimates-07-08-Dec-07-V03" xfId="487" xr:uid="{00000000-0005-0000-0000-000003020000}"/>
    <cellStyle name="s_Earnings (2)_covered amounts - July 2007_Estimates-07-08-Dec-07-V04" xfId="488" xr:uid="{00000000-0005-0000-0000-000004020000}"/>
    <cellStyle name="s_Earnings (2)_covered amounts - July 2007_Estimates-07-08-Jan-08-V14" xfId="489" xr:uid="{00000000-0005-0000-0000-000005020000}"/>
    <cellStyle name="s_Earnings (2)_covered amounts - July 2007_Estimates-07-08-Oct-07-V02" xfId="490" xr:uid="{00000000-0005-0000-0000-000006020000}"/>
    <cellStyle name="s_Earnings (2)_covered amounts - July 2007_Estimates-07-08-Sep-07-V15" xfId="491" xr:uid="{00000000-0005-0000-0000-000007020000}"/>
    <cellStyle name="s_Earnings (2)_covered amounts - July 2007_Estimates-07-08-Sep-07-V16" xfId="492" xr:uid="{00000000-0005-0000-0000-000008020000}"/>
    <cellStyle name="s_Earnings (2)_covered amounts - July 2007_Fx Model" xfId="493" xr:uid="{00000000-0005-0000-0000-000009020000}"/>
    <cellStyle name="s_Earnings_1" xfId="494" xr:uid="{00000000-0005-0000-0000-00000A020000}"/>
    <cellStyle name="s_Earnings_1_covered amounts - July 2007" xfId="495" xr:uid="{00000000-0005-0000-0000-00000B020000}"/>
    <cellStyle name="s_Earnings_1_covered amounts - July 2007_Book2" xfId="496" xr:uid="{00000000-0005-0000-0000-00000C020000}"/>
    <cellStyle name="s_Earnings_1_covered amounts - July 2007_Estimates-07-08-Aug-07-V18" xfId="497" xr:uid="{00000000-0005-0000-0000-00000D020000}"/>
    <cellStyle name="s_Earnings_1_covered amounts - July 2007_Estimates-07-08-Aug-07-V19" xfId="498" xr:uid="{00000000-0005-0000-0000-00000E020000}"/>
    <cellStyle name="s_Earnings_1_covered amounts - July 2007_Estimates-07-08-Dec-07-V03" xfId="499" xr:uid="{00000000-0005-0000-0000-00000F020000}"/>
    <cellStyle name="s_Earnings_1_covered amounts - July 2007_Estimates-07-08-Dec-07-V04" xfId="500" xr:uid="{00000000-0005-0000-0000-000010020000}"/>
    <cellStyle name="s_Earnings_1_covered amounts - July 2007_Estimates-07-08-Jan-08-V14" xfId="501" xr:uid="{00000000-0005-0000-0000-000011020000}"/>
    <cellStyle name="s_Earnings_1_covered amounts - July 2007_Estimates-07-08-Oct-07-V02" xfId="502" xr:uid="{00000000-0005-0000-0000-000012020000}"/>
    <cellStyle name="s_Earnings_1_covered amounts - July 2007_Estimates-07-08-Sep-07-V15" xfId="503" xr:uid="{00000000-0005-0000-0000-000013020000}"/>
    <cellStyle name="s_Earnings_1_covered amounts - July 2007_Estimates-07-08-Sep-07-V16" xfId="504" xr:uid="{00000000-0005-0000-0000-000014020000}"/>
    <cellStyle name="s_Earnings_1_covered amounts - July 2007_Fx Model" xfId="505" xr:uid="{00000000-0005-0000-0000-000015020000}"/>
    <cellStyle name="s_Earnings_2" xfId="506" xr:uid="{00000000-0005-0000-0000-000016020000}"/>
    <cellStyle name="s_Earnings_2_covered amounts - July 2007" xfId="507" xr:uid="{00000000-0005-0000-0000-000017020000}"/>
    <cellStyle name="s_Earnings_2_covered amounts - July 2007_Book2" xfId="508" xr:uid="{00000000-0005-0000-0000-000018020000}"/>
    <cellStyle name="s_Earnings_2_covered amounts - July 2007_Estimates-07-08-Aug-07-V18" xfId="509" xr:uid="{00000000-0005-0000-0000-000019020000}"/>
    <cellStyle name="s_Earnings_2_covered amounts - July 2007_Estimates-07-08-Aug-07-V19" xfId="510" xr:uid="{00000000-0005-0000-0000-00001A020000}"/>
    <cellStyle name="s_Earnings_2_covered amounts - July 2007_Estimates-07-08-Dec-07-V03" xfId="511" xr:uid="{00000000-0005-0000-0000-00001B020000}"/>
    <cellStyle name="s_Earnings_2_covered amounts - July 2007_Estimates-07-08-Dec-07-V04" xfId="512" xr:uid="{00000000-0005-0000-0000-00001C020000}"/>
    <cellStyle name="s_Earnings_2_covered amounts - July 2007_Estimates-07-08-Jan-08-V14" xfId="513" xr:uid="{00000000-0005-0000-0000-00001D020000}"/>
    <cellStyle name="s_Earnings_2_covered amounts - July 2007_Estimates-07-08-Oct-07-V02" xfId="514" xr:uid="{00000000-0005-0000-0000-00001E020000}"/>
    <cellStyle name="s_Earnings_2_covered amounts - July 2007_Estimates-07-08-Sep-07-V15" xfId="515" xr:uid="{00000000-0005-0000-0000-00001F020000}"/>
    <cellStyle name="s_Earnings_2_covered amounts - July 2007_Estimates-07-08-Sep-07-V16" xfId="516" xr:uid="{00000000-0005-0000-0000-000020020000}"/>
    <cellStyle name="s_Earnings_2_covered amounts - July 2007_Fx Model" xfId="517" xr:uid="{00000000-0005-0000-0000-000021020000}"/>
    <cellStyle name="s_Earnings_covered amounts - July 2007" xfId="518" xr:uid="{00000000-0005-0000-0000-000022020000}"/>
    <cellStyle name="s_Earnings_covered amounts - July 2007_Book2" xfId="519" xr:uid="{00000000-0005-0000-0000-000023020000}"/>
    <cellStyle name="s_Earnings_covered amounts - July 2007_Estimates-07-08-Aug-07-V18" xfId="520" xr:uid="{00000000-0005-0000-0000-000024020000}"/>
    <cellStyle name="s_Earnings_covered amounts - July 2007_Estimates-07-08-Aug-07-V19" xfId="521" xr:uid="{00000000-0005-0000-0000-000025020000}"/>
    <cellStyle name="s_Earnings_covered amounts - July 2007_Estimates-07-08-Dec-07-V03" xfId="522" xr:uid="{00000000-0005-0000-0000-000026020000}"/>
    <cellStyle name="s_Earnings_covered amounts - July 2007_Estimates-07-08-Dec-07-V04" xfId="523" xr:uid="{00000000-0005-0000-0000-000027020000}"/>
    <cellStyle name="s_Earnings_covered amounts - July 2007_Estimates-07-08-Jan-08-V14" xfId="524" xr:uid="{00000000-0005-0000-0000-000028020000}"/>
    <cellStyle name="s_Earnings_covered amounts - July 2007_Estimates-07-08-Oct-07-V02" xfId="525" xr:uid="{00000000-0005-0000-0000-000029020000}"/>
    <cellStyle name="s_Earnings_covered amounts - July 2007_Estimates-07-08-Sep-07-V15" xfId="526" xr:uid="{00000000-0005-0000-0000-00002A020000}"/>
    <cellStyle name="s_Earnings_covered amounts - July 2007_Estimates-07-08-Sep-07-V16" xfId="527" xr:uid="{00000000-0005-0000-0000-00002B020000}"/>
    <cellStyle name="s_Earnings_covered amounts - July 2007_Fx Model" xfId="528" xr:uid="{00000000-0005-0000-0000-00002C020000}"/>
    <cellStyle name="s_Hist Inputs" xfId="529" xr:uid="{00000000-0005-0000-0000-00002D020000}"/>
    <cellStyle name="s_Hist Inputs (2)" xfId="530" xr:uid="{00000000-0005-0000-0000-00002E020000}"/>
    <cellStyle name="s_Hist Inputs (2)_1" xfId="531" xr:uid="{00000000-0005-0000-0000-00002F020000}"/>
    <cellStyle name="s_Hist Inputs (2)_1_covered amounts - July 2007" xfId="532" xr:uid="{00000000-0005-0000-0000-000030020000}"/>
    <cellStyle name="s_Hist Inputs (2)_1_covered amounts - July 2007_Book2" xfId="533" xr:uid="{00000000-0005-0000-0000-000031020000}"/>
    <cellStyle name="s_Hist Inputs (2)_1_covered amounts - July 2007_Estimates-07-08-Aug-07-V18" xfId="534" xr:uid="{00000000-0005-0000-0000-000032020000}"/>
    <cellStyle name="s_Hist Inputs (2)_1_covered amounts - July 2007_Estimates-07-08-Aug-07-V19" xfId="535" xr:uid="{00000000-0005-0000-0000-000033020000}"/>
    <cellStyle name="s_Hist Inputs (2)_1_covered amounts - July 2007_Estimates-07-08-Dec-07-V03" xfId="536" xr:uid="{00000000-0005-0000-0000-000034020000}"/>
    <cellStyle name="s_Hist Inputs (2)_1_covered amounts - July 2007_Estimates-07-08-Dec-07-V04" xfId="537" xr:uid="{00000000-0005-0000-0000-000035020000}"/>
    <cellStyle name="s_Hist Inputs (2)_1_covered amounts - July 2007_Estimates-07-08-Jan-08-V14" xfId="538" xr:uid="{00000000-0005-0000-0000-000036020000}"/>
    <cellStyle name="s_Hist Inputs (2)_1_covered amounts - July 2007_Estimates-07-08-Oct-07-V02" xfId="539" xr:uid="{00000000-0005-0000-0000-000037020000}"/>
    <cellStyle name="s_Hist Inputs (2)_1_covered amounts - July 2007_Estimates-07-08-Sep-07-V15" xfId="540" xr:uid="{00000000-0005-0000-0000-000038020000}"/>
    <cellStyle name="s_Hist Inputs (2)_1_covered amounts - July 2007_Estimates-07-08-Sep-07-V16" xfId="541" xr:uid="{00000000-0005-0000-0000-000039020000}"/>
    <cellStyle name="s_Hist Inputs (2)_1_covered amounts - July 2007_Fx Model" xfId="542" xr:uid="{00000000-0005-0000-0000-00003A020000}"/>
    <cellStyle name="s_Hist Inputs (2)_covered amounts - July 2007" xfId="543" xr:uid="{00000000-0005-0000-0000-00003B020000}"/>
    <cellStyle name="s_Hist Inputs (2)_covered amounts - July 2007_Book2" xfId="544" xr:uid="{00000000-0005-0000-0000-00003C020000}"/>
    <cellStyle name="s_Hist Inputs (2)_covered amounts - July 2007_Estimates-07-08-Aug-07-V18" xfId="545" xr:uid="{00000000-0005-0000-0000-00003D020000}"/>
    <cellStyle name="s_Hist Inputs (2)_covered amounts - July 2007_Estimates-07-08-Aug-07-V19" xfId="546" xr:uid="{00000000-0005-0000-0000-00003E020000}"/>
    <cellStyle name="s_Hist Inputs (2)_covered amounts - July 2007_Estimates-07-08-Dec-07-V03" xfId="547" xr:uid="{00000000-0005-0000-0000-00003F020000}"/>
    <cellStyle name="s_Hist Inputs (2)_covered amounts - July 2007_Estimates-07-08-Dec-07-V04" xfId="548" xr:uid="{00000000-0005-0000-0000-000040020000}"/>
    <cellStyle name="s_Hist Inputs (2)_covered amounts - July 2007_Estimates-07-08-Jan-08-V14" xfId="549" xr:uid="{00000000-0005-0000-0000-000041020000}"/>
    <cellStyle name="s_Hist Inputs (2)_covered amounts - July 2007_Estimates-07-08-Oct-07-V02" xfId="550" xr:uid="{00000000-0005-0000-0000-000042020000}"/>
    <cellStyle name="s_Hist Inputs (2)_covered amounts - July 2007_Estimates-07-08-Sep-07-V15" xfId="551" xr:uid="{00000000-0005-0000-0000-000043020000}"/>
    <cellStyle name="s_Hist Inputs (2)_covered amounts - July 2007_Estimates-07-08-Sep-07-V16" xfId="552" xr:uid="{00000000-0005-0000-0000-000044020000}"/>
    <cellStyle name="s_Hist Inputs (2)_covered amounts - July 2007_Fx Model" xfId="553" xr:uid="{00000000-0005-0000-0000-000045020000}"/>
    <cellStyle name="s_Hist Inputs_1" xfId="554" xr:uid="{00000000-0005-0000-0000-000046020000}"/>
    <cellStyle name="s_Hist Inputs_1_covered amounts - July 2007" xfId="555" xr:uid="{00000000-0005-0000-0000-000047020000}"/>
    <cellStyle name="s_Hist Inputs_1_covered amounts - July 2007_Book2" xfId="556" xr:uid="{00000000-0005-0000-0000-000048020000}"/>
    <cellStyle name="s_Hist Inputs_1_covered amounts - July 2007_Estimates-07-08-Aug-07-V18" xfId="557" xr:uid="{00000000-0005-0000-0000-000049020000}"/>
    <cellStyle name="s_Hist Inputs_1_covered amounts - July 2007_Estimates-07-08-Aug-07-V19" xfId="558" xr:uid="{00000000-0005-0000-0000-00004A020000}"/>
    <cellStyle name="s_Hist Inputs_1_covered amounts - July 2007_Estimates-07-08-Dec-07-V03" xfId="559" xr:uid="{00000000-0005-0000-0000-00004B020000}"/>
    <cellStyle name="s_Hist Inputs_1_covered amounts - July 2007_Estimates-07-08-Dec-07-V04" xfId="560" xr:uid="{00000000-0005-0000-0000-00004C020000}"/>
    <cellStyle name="s_Hist Inputs_1_covered amounts - July 2007_Estimates-07-08-Jan-08-V14" xfId="561" xr:uid="{00000000-0005-0000-0000-00004D020000}"/>
    <cellStyle name="s_Hist Inputs_1_covered amounts - July 2007_Estimates-07-08-Oct-07-V02" xfId="562" xr:uid="{00000000-0005-0000-0000-00004E020000}"/>
    <cellStyle name="s_Hist Inputs_1_covered amounts - July 2007_Estimates-07-08-Sep-07-V15" xfId="563" xr:uid="{00000000-0005-0000-0000-00004F020000}"/>
    <cellStyle name="s_Hist Inputs_1_covered amounts - July 2007_Estimates-07-08-Sep-07-V16" xfId="564" xr:uid="{00000000-0005-0000-0000-000050020000}"/>
    <cellStyle name="s_Hist Inputs_1_covered amounts - July 2007_Fx Model" xfId="565" xr:uid="{00000000-0005-0000-0000-000051020000}"/>
    <cellStyle name="s_Hist Inputs_covered amounts - July 2007" xfId="566" xr:uid="{00000000-0005-0000-0000-000052020000}"/>
    <cellStyle name="s_Hist Inputs_covered amounts - July 2007_Book2" xfId="567" xr:uid="{00000000-0005-0000-0000-000053020000}"/>
    <cellStyle name="s_Hist Inputs_covered amounts - July 2007_Estimates-07-08-Aug-07-V18" xfId="568" xr:uid="{00000000-0005-0000-0000-000054020000}"/>
    <cellStyle name="s_Hist Inputs_covered amounts - July 2007_Estimates-07-08-Aug-07-V19" xfId="569" xr:uid="{00000000-0005-0000-0000-000055020000}"/>
    <cellStyle name="s_Hist Inputs_covered amounts - July 2007_Estimates-07-08-Dec-07-V03" xfId="570" xr:uid="{00000000-0005-0000-0000-000056020000}"/>
    <cellStyle name="s_Hist Inputs_covered amounts - July 2007_Estimates-07-08-Dec-07-V04" xfId="571" xr:uid="{00000000-0005-0000-0000-000057020000}"/>
    <cellStyle name="s_Hist Inputs_covered amounts - July 2007_Estimates-07-08-Jan-08-V14" xfId="572" xr:uid="{00000000-0005-0000-0000-000058020000}"/>
    <cellStyle name="s_Hist Inputs_covered amounts - July 2007_Estimates-07-08-Oct-07-V02" xfId="573" xr:uid="{00000000-0005-0000-0000-000059020000}"/>
    <cellStyle name="s_Hist Inputs_covered amounts - July 2007_Estimates-07-08-Sep-07-V15" xfId="574" xr:uid="{00000000-0005-0000-0000-00005A020000}"/>
    <cellStyle name="s_Hist Inputs_covered amounts - July 2007_Estimates-07-08-Sep-07-V16" xfId="575" xr:uid="{00000000-0005-0000-0000-00005B020000}"/>
    <cellStyle name="s_Hist Inputs_covered amounts - July 2007_Fx Model" xfId="576" xr:uid="{00000000-0005-0000-0000-00005C020000}"/>
    <cellStyle name="s_IPO" xfId="577" xr:uid="{00000000-0005-0000-0000-00005D020000}"/>
    <cellStyle name="s_IPO_covered amounts - July 2007" xfId="578" xr:uid="{00000000-0005-0000-0000-00005E020000}"/>
    <cellStyle name="s_IPO_covered amounts - July 2007_Book2" xfId="579" xr:uid="{00000000-0005-0000-0000-00005F020000}"/>
    <cellStyle name="s_IPO_covered amounts - July 2007_Estimates-07-08-Aug-07-V18" xfId="580" xr:uid="{00000000-0005-0000-0000-000060020000}"/>
    <cellStyle name="s_IPO_covered amounts - July 2007_Estimates-07-08-Aug-07-V19" xfId="581" xr:uid="{00000000-0005-0000-0000-000061020000}"/>
    <cellStyle name="s_IPO_covered amounts - July 2007_Estimates-07-08-Dec-07-V03" xfId="582" xr:uid="{00000000-0005-0000-0000-000062020000}"/>
    <cellStyle name="s_IPO_covered amounts - July 2007_Estimates-07-08-Dec-07-V04" xfId="583" xr:uid="{00000000-0005-0000-0000-000063020000}"/>
    <cellStyle name="s_IPO_covered amounts - July 2007_Estimates-07-08-Jan-08-V14" xfId="584" xr:uid="{00000000-0005-0000-0000-000064020000}"/>
    <cellStyle name="s_IPO_covered amounts - July 2007_Estimates-07-08-Oct-07-V02" xfId="585" xr:uid="{00000000-0005-0000-0000-000065020000}"/>
    <cellStyle name="s_IPO_covered amounts - July 2007_Estimates-07-08-Sep-07-V15" xfId="586" xr:uid="{00000000-0005-0000-0000-000066020000}"/>
    <cellStyle name="s_IPO_covered amounts - July 2007_Estimates-07-08-Sep-07-V16" xfId="587" xr:uid="{00000000-0005-0000-0000-000067020000}"/>
    <cellStyle name="s_IPO_covered amounts - July 2007_Fx Model" xfId="588" xr:uid="{00000000-0005-0000-0000-000068020000}"/>
    <cellStyle name="s_LBO Summary" xfId="589" xr:uid="{00000000-0005-0000-0000-000069020000}"/>
    <cellStyle name="s_LBO Summary_1" xfId="590" xr:uid="{00000000-0005-0000-0000-00006A020000}"/>
    <cellStyle name="s_LBO Summary_1_covered amounts - July 2007" xfId="591" xr:uid="{00000000-0005-0000-0000-00006B020000}"/>
    <cellStyle name="s_LBO Summary_1_covered amounts - July 2007_Book2" xfId="592" xr:uid="{00000000-0005-0000-0000-00006C020000}"/>
    <cellStyle name="s_LBO Summary_1_covered amounts - July 2007_Estimates-07-08-Aug-07-V18" xfId="593" xr:uid="{00000000-0005-0000-0000-00006D020000}"/>
    <cellStyle name="s_LBO Summary_1_covered amounts - July 2007_Estimates-07-08-Aug-07-V19" xfId="594" xr:uid="{00000000-0005-0000-0000-00006E020000}"/>
    <cellStyle name="s_LBO Summary_1_covered amounts - July 2007_Estimates-07-08-Dec-07-V03" xfId="595" xr:uid="{00000000-0005-0000-0000-00006F020000}"/>
    <cellStyle name="s_LBO Summary_1_covered amounts - July 2007_Estimates-07-08-Dec-07-V04" xfId="596" xr:uid="{00000000-0005-0000-0000-000070020000}"/>
    <cellStyle name="s_LBO Summary_1_covered amounts - July 2007_Estimates-07-08-Jan-08-V14" xfId="597" xr:uid="{00000000-0005-0000-0000-000071020000}"/>
    <cellStyle name="s_LBO Summary_1_covered amounts - July 2007_Estimates-07-08-Oct-07-V02" xfId="598" xr:uid="{00000000-0005-0000-0000-000072020000}"/>
    <cellStyle name="s_LBO Summary_1_covered amounts - July 2007_Estimates-07-08-Sep-07-V15" xfId="599" xr:uid="{00000000-0005-0000-0000-000073020000}"/>
    <cellStyle name="s_LBO Summary_1_covered amounts - July 2007_Estimates-07-08-Sep-07-V16" xfId="600" xr:uid="{00000000-0005-0000-0000-000074020000}"/>
    <cellStyle name="s_LBO Summary_1_covered amounts - July 2007_Fx Model" xfId="601" xr:uid="{00000000-0005-0000-0000-000075020000}"/>
    <cellStyle name="s_LBO Summary_2" xfId="602" xr:uid="{00000000-0005-0000-0000-000076020000}"/>
    <cellStyle name="s_LBO Summary_2_covered amounts - July 2007" xfId="603" xr:uid="{00000000-0005-0000-0000-000077020000}"/>
    <cellStyle name="s_LBO Summary_2_covered amounts - July 2007_Book2" xfId="604" xr:uid="{00000000-0005-0000-0000-000078020000}"/>
    <cellStyle name="s_LBO Summary_2_covered amounts - July 2007_Estimates-07-08-Aug-07-V18" xfId="605" xr:uid="{00000000-0005-0000-0000-000079020000}"/>
    <cellStyle name="s_LBO Summary_2_covered amounts - July 2007_Estimates-07-08-Aug-07-V19" xfId="606" xr:uid="{00000000-0005-0000-0000-00007A020000}"/>
    <cellStyle name="s_LBO Summary_2_covered amounts - July 2007_Estimates-07-08-Dec-07-V03" xfId="607" xr:uid="{00000000-0005-0000-0000-00007B020000}"/>
    <cellStyle name="s_LBO Summary_2_covered amounts - July 2007_Estimates-07-08-Dec-07-V04" xfId="608" xr:uid="{00000000-0005-0000-0000-00007C020000}"/>
    <cellStyle name="s_LBO Summary_2_covered amounts - July 2007_Estimates-07-08-Jan-08-V14" xfId="609" xr:uid="{00000000-0005-0000-0000-00007D020000}"/>
    <cellStyle name="s_LBO Summary_2_covered amounts - July 2007_Estimates-07-08-Oct-07-V02" xfId="610" xr:uid="{00000000-0005-0000-0000-00007E020000}"/>
    <cellStyle name="s_LBO Summary_2_covered amounts - July 2007_Estimates-07-08-Sep-07-V15" xfId="611" xr:uid="{00000000-0005-0000-0000-00007F020000}"/>
    <cellStyle name="s_LBO Summary_2_covered amounts - July 2007_Estimates-07-08-Sep-07-V16" xfId="612" xr:uid="{00000000-0005-0000-0000-000080020000}"/>
    <cellStyle name="s_LBO Summary_2_covered amounts - July 2007_Fx Model" xfId="613" xr:uid="{00000000-0005-0000-0000-000081020000}"/>
    <cellStyle name="s_LBO Summary_covered amounts - July 2007" xfId="614" xr:uid="{00000000-0005-0000-0000-000082020000}"/>
    <cellStyle name="s_LBO Summary_covered amounts - July 2007_Book2" xfId="615" xr:uid="{00000000-0005-0000-0000-000083020000}"/>
    <cellStyle name="s_LBO Summary_covered amounts - July 2007_Estimates-07-08-Aug-07-V18" xfId="616" xr:uid="{00000000-0005-0000-0000-000084020000}"/>
    <cellStyle name="s_LBO Summary_covered amounts - July 2007_Estimates-07-08-Aug-07-V19" xfId="617" xr:uid="{00000000-0005-0000-0000-000085020000}"/>
    <cellStyle name="s_LBO Summary_covered amounts - July 2007_Estimates-07-08-Dec-07-V03" xfId="618" xr:uid="{00000000-0005-0000-0000-000086020000}"/>
    <cellStyle name="s_LBO Summary_covered amounts - July 2007_Estimates-07-08-Dec-07-V04" xfId="619" xr:uid="{00000000-0005-0000-0000-000087020000}"/>
    <cellStyle name="s_LBO Summary_covered amounts - July 2007_Estimates-07-08-Jan-08-V14" xfId="620" xr:uid="{00000000-0005-0000-0000-000088020000}"/>
    <cellStyle name="s_LBO Summary_covered amounts - July 2007_Estimates-07-08-Oct-07-V02" xfId="621" xr:uid="{00000000-0005-0000-0000-000089020000}"/>
    <cellStyle name="s_LBO Summary_covered amounts - July 2007_Estimates-07-08-Sep-07-V15" xfId="622" xr:uid="{00000000-0005-0000-0000-00008A020000}"/>
    <cellStyle name="s_LBO Summary_covered amounts - July 2007_Estimates-07-08-Sep-07-V16" xfId="623" xr:uid="{00000000-0005-0000-0000-00008B020000}"/>
    <cellStyle name="s_LBO Summary_covered amounts - July 2007_Fx Model" xfId="624" xr:uid="{00000000-0005-0000-0000-00008C020000}"/>
    <cellStyle name="s_Schedules" xfId="625" xr:uid="{00000000-0005-0000-0000-00008D020000}"/>
    <cellStyle name="s_Schedules_1" xfId="626" xr:uid="{00000000-0005-0000-0000-00008E020000}"/>
    <cellStyle name="s_Schedules_1_covered amounts - July 2007" xfId="627" xr:uid="{00000000-0005-0000-0000-00008F020000}"/>
    <cellStyle name="s_Schedules_1_covered amounts - July 2007_Book2" xfId="628" xr:uid="{00000000-0005-0000-0000-000090020000}"/>
    <cellStyle name="s_Schedules_1_covered amounts - July 2007_Estimates-07-08-Aug-07-V18" xfId="629" xr:uid="{00000000-0005-0000-0000-000091020000}"/>
    <cellStyle name="s_Schedules_1_covered amounts - July 2007_Estimates-07-08-Aug-07-V19" xfId="630" xr:uid="{00000000-0005-0000-0000-000092020000}"/>
    <cellStyle name="s_Schedules_1_covered amounts - July 2007_Estimates-07-08-Dec-07-V03" xfId="631" xr:uid="{00000000-0005-0000-0000-000093020000}"/>
    <cellStyle name="s_Schedules_1_covered amounts - July 2007_Estimates-07-08-Dec-07-V04" xfId="632" xr:uid="{00000000-0005-0000-0000-000094020000}"/>
    <cellStyle name="s_Schedules_1_covered amounts - July 2007_Estimates-07-08-Jan-08-V14" xfId="633" xr:uid="{00000000-0005-0000-0000-000095020000}"/>
    <cellStyle name="s_Schedules_1_covered amounts - July 2007_Estimates-07-08-Oct-07-V02" xfId="634" xr:uid="{00000000-0005-0000-0000-000096020000}"/>
    <cellStyle name="s_Schedules_1_covered amounts - July 2007_Estimates-07-08-Sep-07-V15" xfId="635" xr:uid="{00000000-0005-0000-0000-000097020000}"/>
    <cellStyle name="s_Schedules_1_covered amounts - July 2007_Estimates-07-08-Sep-07-V16" xfId="636" xr:uid="{00000000-0005-0000-0000-000098020000}"/>
    <cellStyle name="s_Schedules_1_covered amounts - July 2007_Fx Model" xfId="637" xr:uid="{00000000-0005-0000-0000-000099020000}"/>
    <cellStyle name="s_Schedules_covered amounts - July 2007" xfId="638" xr:uid="{00000000-0005-0000-0000-00009A020000}"/>
    <cellStyle name="s_Schedules_covered amounts - July 2007_Book2" xfId="639" xr:uid="{00000000-0005-0000-0000-00009B020000}"/>
    <cellStyle name="s_Schedules_covered amounts - July 2007_Estimates-07-08-Aug-07-V18" xfId="640" xr:uid="{00000000-0005-0000-0000-00009C020000}"/>
    <cellStyle name="s_Schedules_covered amounts - July 2007_Estimates-07-08-Aug-07-V19" xfId="641" xr:uid="{00000000-0005-0000-0000-00009D020000}"/>
    <cellStyle name="s_Schedules_covered amounts - July 2007_Estimates-07-08-Dec-07-V03" xfId="642" xr:uid="{00000000-0005-0000-0000-00009E020000}"/>
    <cellStyle name="s_Schedules_covered amounts - July 2007_Estimates-07-08-Dec-07-V04" xfId="643" xr:uid="{00000000-0005-0000-0000-00009F020000}"/>
    <cellStyle name="s_Schedules_covered amounts - July 2007_Estimates-07-08-Jan-08-V14" xfId="644" xr:uid="{00000000-0005-0000-0000-0000A0020000}"/>
    <cellStyle name="s_Schedules_covered amounts - July 2007_Estimates-07-08-Oct-07-V02" xfId="645" xr:uid="{00000000-0005-0000-0000-0000A1020000}"/>
    <cellStyle name="s_Schedules_covered amounts - July 2007_Estimates-07-08-Sep-07-V15" xfId="646" xr:uid="{00000000-0005-0000-0000-0000A2020000}"/>
    <cellStyle name="s_Schedules_covered amounts - July 2007_Estimates-07-08-Sep-07-V16" xfId="647" xr:uid="{00000000-0005-0000-0000-0000A3020000}"/>
    <cellStyle name="s_Schedules_covered amounts - July 2007_Fx Model" xfId="648" xr:uid="{00000000-0005-0000-0000-0000A4020000}"/>
    <cellStyle name="s_Trading Val Calc" xfId="649" xr:uid="{00000000-0005-0000-0000-0000A5020000}"/>
    <cellStyle name="s_Trading Val Calc_1" xfId="650" xr:uid="{00000000-0005-0000-0000-0000A6020000}"/>
    <cellStyle name="s_Trading Val Calc_1_covered amounts - July 2007" xfId="651" xr:uid="{00000000-0005-0000-0000-0000A7020000}"/>
    <cellStyle name="s_Trading Val Calc_1_covered amounts - July 2007_Book2" xfId="652" xr:uid="{00000000-0005-0000-0000-0000A8020000}"/>
    <cellStyle name="s_Trading Val Calc_1_covered amounts - July 2007_Estimates-07-08-Aug-07-V18" xfId="653" xr:uid="{00000000-0005-0000-0000-0000A9020000}"/>
    <cellStyle name="s_Trading Val Calc_1_covered amounts - July 2007_Estimates-07-08-Aug-07-V19" xfId="654" xr:uid="{00000000-0005-0000-0000-0000AA020000}"/>
    <cellStyle name="s_Trading Val Calc_1_covered amounts - July 2007_Estimates-07-08-Dec-07-V03" xfId="655" xr:uid="{00000000-0005-0000-0000-0000AB020000}"/>
    <cellStyle name="s_Trading Val Calc_1_covered amounts - July 2007_Estimates-07-08-Dec-07-V04" xfId="656" xr:uid="{00000000-0005-0000-0000-0000AC020000}"/>
    <cellStyle name="s_Trading Val Calc_1_covered amounts - July 2007_Estimates-07-08-Jan-08-V14" xfId="657" xr:uid="{00000000-0005-0000-0000-0000AD020000}"/>
    <cellStyle name="s_Trading Val Calc_1_covered amounts - July 2007_Estimates-07-08-Oct-07-V02" xfId="658" xr:uid="{00000000-0005-0000-0000-0000AE020000}"/>
    <cellStyle name="s_Trading Val Calc_1_covered amounts - July 2007_Estimates-07-08-Sep-07-V15" xfId="659" xr:uid="{00000000-0005-0000-0000-0000AF020000}"/>
    <cellStyle name="s_Trading Val Calc_1_covered amounts - July 2007_Estimates-07-08-Sep-07-V16" xfId="660" xr:uid="{00000000-0005-0000-0000-0000B0020000}"/>
    <cellStyle name="s_Trading Val Calc_1_covered amounts - July 2007_Fx Model" xfId="661" xr:uid="{00000000-0005-0000-0000-0000B1020000}"/>
    <cellStyle name="s_Trading Val Calc_covered amounts - July 2007" xfId="662" xr:uid="{00000000-0005-0000-0000-0000B2020000}"/>
    <cellStyle name="s_Trading Val Calc_covered amounts - July 2007_Book2" xfId="663" xr:uid="{00000000-0005-0000-0000-0000B3020000}"/>
    <cellStyle name="s_Trading Val Calc_covered amounts - July 2007_Estimates-07-08-Aug-07-V18" xfId="664" xr:uid="{00000000-0005-0000-0000-0000B4020000}"/>
    <cellStyle name="s_Trading Val Calc_covered amounts - July 2007_Estimates-07-08-Aug-07-V19" xfId="665" xr:uid="{00000000-0005-0000-0000-0000B5020000}"/>
    <cellStyle name="s_Trading Val Calc_covered amounts - July 2007_Estimates-07-08-Dec-07-V03" xfId="666" xr:uid="{00000000-0005-0000-0000-0000B6020000}"/>
    <cellStyle name="s_Trading Val Calc_covered amounts - July 2007_Estimates-07-08-Dec-07-V04" xfId="667" xr:uid="{00000000-0005-0000-0000-0000B7020000}"/>
    <cellStyle name="s_Trading Val Calc_covered amounts - July 2007_Estimates-07-08-Jan-08-V14" xfId="668" xr:uid="{00000000-0005-0000-0000-0000B8020000}"/>
    <cellStyle name="s_Trading Val Calc_covered amounts - July 2007_Estimates-07-08-Oct-07-V02" xfId="669" xr:uid="{00000000-0005-0000-0000-0000B9020000}"/>
    <cellStyle name="s_Trading Val Calc_covered amounts - July 2007_Estimates-07-08-Sep-07-V15" xfId="670" xr:uid="{00000000-0005-0000-0000-0000BA020000}"/>
    <cellStyle name="s_Trading Val Calc_covered amounts - July 2007_Estimates-07-08-Sep-07-V16" xfId="671" xr:uid="{00000000-0005-0000-0000-0000BB020000}"/>
    <cellStyle name="s_Trading Val Calc_covered amounts - July 2007_Fx Model" xfId="672" xr:uid="{00000000-0005-0000-0000-0000BC020000}"/>
    <cellStyle name="s_Trans Assump" xfId="673" xr:uid="{00000000-0005-0000-0000-0000BD020000}"/>
    <cellStyle name="s_Trans Assump (2)" xfId="674" xr:uid="{00000000-0005-0000-0000-0000BE020000}"/>
    <cellStyle name="s_Trans Assump (2)_1" xfId="675" xr:uid="{00000000-0005-0000-0000-0000BF020000}"/>
    <cellStyle name="s_Trans Assump (2)_1_covered amounts - July 2007" xfId="676" xr:uid="{00000000-0005-0000-0000-0000C0020000}"/>
    <cellStyle name="s_Trans Assump (2)_1_covered amounts - July 2007_Book2" xfId="677" xr:uid="{00000000-0005-0000-0000-0000C1020000}"/>
    <cellStyle name="s_Trans Assump (2)_1_covered amounts - July 2007_Estimates-07-08-Aug-07-V18" xfId="678" xr:uid="{00000000-0005-0000-0000-0000C2020000}"/>
    <cellStyle name="s_Trans Assump (2)_1_covered amounts - July 2007_Estimates-07-08-Aug-07-V19" xfId="679" xr:uid="{00000000-0005-0000-0000-0000C3020000}"/>
    <cellStyle name="s_Trans Assump (2)_1_covered amounts - July 2007_Estimates-07-08-Dec-07-V03" xfId="680" xr:uid="{00000000-0005-0000-0000-0000C4020000}"/>
    <cellStyle name="s_Trans Assump (2)_1_covered amounts - July 2007_Estimates-07-08-Dec-07-V04" xfId="681" xr:uid="{00000000-0005-0000-0000-0000C5020000}"/>
    <cellStyle name="s_Trans Assump (2)_1_covered amounts - July 2007_Estimates-07-08-Jan-08-V14" xfId="682" xr:uid="{00000000-0005-0000-0000-0000C6020000}"/>
    <cellStyle name="s_Trans Assump (2)_1_covered amounts - July 2007_Estimates-07-08-Oct-07-V02" xfId="683" xr:uid="{00000000-0005-0000-0000-0000C7020000}"/>
    <cellStyle name="s_Trans Assump (2)_1_covered amounts - July 2007_Estimates-07-08-Sep-07-V15" xfId="684" xr:uid="{00000000-0005-0000-0000-0000C8020000}"/>
    <cellStyle name="s_Trans Assump (2)_1_covered amounts - July 2007_Estimates-07-08-Sep-07-V16" xfId="685" xr:uid="{00000000-0005-0000-0000-0000C9020000}"/>
    <cellStyle name="s_Trans Assump (2)_1_covered amounts - July 2007_Fx Model" xfId="686" xr:uid="{00000000-0005-0000-0000-0000CA020000}"/>
    <cellStyle name="s_Trans Assump (2)_covered amounts - July 2007" xfId="687" xr:uid="{00000000-0005-0000-0000-0000CB020000}"/>
    <cellStyle name="s_Trans Assump (2)_covered amounts - July 2007_Book2" xfId="688" xr:uid="{00000000-0005-0000-0000-0000CC020000}"/>
    <cellStyle name="s_Trans Assump (2)_covered amounts - July 2007_Estimates-07-08-Aug-07-V18" xfId="689" xr:uid="{00000000-0005-0000-0000-0000CD020000}"/>
    <cellStyle name="s_Trans Assump (2)_covered amounts - July 2007_Estimates-07-08-Aug-07-V19" xfId="690" xr:uid="{00000000-0005-0000-0000-0000CE020000}"/>
    <cellStyle name="s_Trans Assump (2)_covered amounts - July 2007_Estimates-07-08-Dec-07-V03" xfId="691" xr:uid="{00000000-0005-0000-0000-0000CF020000}"/>
    <cellStyle name="s_Trans Assump (2)_covered amounts - July 2007_Estimates-07-08-Dec-07-V04" xfId="692" xr:uid="{00000000-0005-0000-0000-0000D0020000}"/>
    <cellStyle name="s_Trans Assump (2)_covered amounts - July 2007_Estimates-07-08-Jan-08-V14" xfId="693" xr:uid="{00000000-0005-0000-0000-0000D1020000}"/>
    <cellStyle name="s_Trans Assump (2)_covered amounts - July 2007_Estimates-07-08-Oct-07-V02" xfId="694" xr:uid="{00000000-0005-0000-0000-0000D2020000}"/>
    <cellStyle name="s_Trans Assump (2)_covered amounts - July 2007_Estimates-07-08-Sep-07-V15" xfId="695" xr:uid="{00000000-0005-0000-0000-0000D3020000}"/>
    <cellStyle name="s_Trans Assump (2)_covered amounts - July 2007_Estimates-07-08-Sep-07-V16" xfId="696" xr:uid="{00000000-0005-0000-0000-0000D4020000}"/>
    <cellStyle name="s_Trans Assump (2)_covered amounts - July 2007_Fx Model" xfId="697" xr:uid="{00000000-0005-0000-0000-0000D5020000}"/>
    <cellStyle name="s_Trans Assump_1" xfId="698" xr:uid="{00000000-0005-0000-0000-0000D6020000}"/>
    <cellStyle name="s_Trans Assump_1_covered amounts - July 2007" xfId="699" xr:uid="{00000000-0005-0000-0000-0000D7020000}"/>
    <cellStyle name="s_Trans Assump_1_covered amounts - July 2007_Book2" xfId="700" xr:uid="{00000000-0005-0000-0000-0000D8020000}"/>
    <cellStyle name="s_Trans Assump_1_covered amounts - July 2007_Estimates-07-08-Aug-07-V18" xfId="701" xr:uid="{00000000-0005-0000-0000-0000D9020000}"/>
    <cellStyle name="s_Trans Assump_1_covered amounts - July 2007_Estimates-07-08-Aug-07-V19" xfId="702" xr:uid="{00000000-0005-0000-0000-0000DA020000}"/>
    <cellStyle name="s_Trans Assump_1_covered amounts - July 2007_Estimates-07-08-Dec-07-V03" xfId="703" xr:uid="{00000000-0005-0000-0000-0000DB020000}"/>
    <cellStyle name="s_Trans Assump_1_covered amounts - July 2007_Estimates-07-08-Dec-07-V04" xfId="704" xr:uid="{00000000-0005-0000-0000-0000DC020000}"/>
    <cellStyle name="s_Trans Assump_1_covered amounts - July 2007_Estimates-07-08-Jan-08-V14" xfId="705" xr:uid="{00000000-0005-0000-0000-0000DD020000}"/>
    <cellStyle name="s_Trans Assump_1_covered amounts - July 2007_Estimates-07-08-Oct-07-V02" xfId="706" xr:uid="{00000000-0005-0000-0000-0000DE020000}"/>
    <cellStyle name="s_Trans Assump_1_covered amounts - July 2007_Estimates-07-08-Sep-07-V15" xfId="707" xr:uid="{00000000-0005-0000-0000-0000DF020000}"/>
    <cellStyle name="s_Trans Assump_1_covered amounts - July 2007_Estimates-07-08-Sep-07-V16" xfId="708" xr:uid="{00000000-0005-0000-0000-0000E0020000}"/>
    <cellStyle name="s_Trans Assump_1_covered amounts - July 2007_Fx Model" xfId="709" xr:uid="{00000000-0005-0000-0000-0000E1020000}"/>
    <cellStyle name="s_Trans Assump_covered amounts - July 2007" xfId="710" xr:uid="{00000000-0005-0000-0000-0000E2020000}"/>
    <cellStyle name="s_Trans Assump_covered amounts - July 2007_Book2" xfId="711" xr:uid="{00000000-0005-0000-0000-0000E3020000}"/>
    <cellStyle name="s_Trans Assump_covered amounts - July 2007_Estimates-07-08-Aug-07-V18" xfId="712" xr:uid="{00000000-0005-0000-0000-0000E4020000}"/>
    <cellStyle name="s_Trans Assump_covered amounts - July 2007_Estimates-07-08-Aug-07-V19" xfId="713" xr:uid="{00000000-0005-0000-0000-0000E5020000}"/>
    <cellStyle name="s_Trans Assump_covered amounts - July 2007_Estimates-07-08-Dec-07-V03" xfId="714" xr:uid="{00000000-0005-0000-0000-0000E6020000}"/>
    <cellStyle name="s_Trans Assump_covered amounts - July 2007_Estimates-07-08-Dec-07-V04" xfId="715" xr:uid="{00000000-0005-0000-0000-0000E7020000}"/>
    <cellStyle name="s_Trans Assump_covered amounts - July 2007_Estimates-07-08-Jan-08-V14" xfId="716" xr:uid="{00000000-0005-0000-0000-0000E8020000}"/>
    <cellStyle name="s_Trans Assump_covered amounts - July 2007_Estimates-07-08-Oct-07-V02" xfId="717" xr:uid="{00000000-0005-0000-0000-0000E9020000}"/>
    <cellStyle name="s_Trans Assump_covered amounts - July 2007_Estimates-07-08-Sep-07-V15" xfId="718" xr:uid="{00000000-0005-0000-0000-0000EA020000}"/>
    <cellStyle name="s_Trans Assump_covered amounts - July 2007_Estimates-07-08-Sep-07-V16" xfId="719" xr:uid="{00000000-0005-0000-0000-0000EB020000}"/>
    <cellStyle name="s_Trans Assump_covered amounts - July 2007_Fx Model" xfId="720" xr:uid="{00000000-0005-0000-0000-0000EC020000}"/>
    <cellStyle name="s_Trans Assump_Trans Sum" xfId="721" xr:uid="{00000000-0005-0000-0000-0000ED020000}"/>
    <cellStyle name="s_Trans Assump_Trans Sum_covered amounts - July 2007" xfId="722" xr:uid="{00000000-0005-0000-0000-0000EE020000}"/>
    <cellStyle name="s_Trans Assump_Trans Sum_covered amounts - July 2007_Book2" xfId="723" xr:uid="{00000000-0005-0000-0000-0000EF020000}"/>
    <cellStyle name="s_Trans Assump_Trans Sum_covered amounts - July 2007_Estimates-07-08-Aug-07-V18" xfId="724" xr:uid="{00000000-0005-0000-0000-0000F0020000}"/>
    <cellStyle name="s_Trans Assump_Trans Sum_covered amounts - July 2007_Estimates-07-08-Aug-07-V19" xfId="725" xr:uid="{00000000-0005-0000-0000-0000F1020000}"/>
    <cellStyle name="s_Trans Assump_Trans Sum_covered amounts - July 2007_Estimates-07-08-Dec-07-V03" xfId="726" xr:uid="{00000000-0005-0000-0000-0000F2020000}"/>
    <cellStyle name="s_Trans Assump_Trans Sum_covered amounts - July 2007_Estimates-07-08-Dec-07-V04" xfId="727" xr:uid="{00000000-0005-0000-0000-0000F3020000}"/>
    <cellStyle name="s_Trans Assump_Trans Sum_covered amounts - July 2007_Estimates-07-08-Jan-08-V14" xfId="728" xr:uid="{00000000-0005-0000-0000-0000F4020000}"/>
    <cellStyle name="s_Trans Assump_Trans Sum_covered amounts - July 2007_Estimates-07-08-Oct-07-V02" xfId="729" xr:uid="{00000000-0005-0000-0000-0000F5020000}"/>
    <cellStyle name="s_Trans Assump_Trans Sum_covered amounts - July 2007_Estimates-07-08-Sep-07-V15" xfId="730" xr:uid="{00000000-0005-0000-0000-0000F6020000}"/>
    <cellStyle name="s_Trans Assump_Trans Sum_covered amounts - July 2007_Estimates-07-08-Sep-07-V16" xfId="731" xr:uid="{00000000-0005-0000-0000-0000F7020000}"/>
    <cellStyle name="s_Trans Assump_Trans Sum_covered amounts - July 2007_Fx Model" xfId="732" xr:uid="{00000000-0005-0000-0000-0000F8020000}"/>
    <cellStyle name="s_Trans Sum" xfId="733" xr:uid="{00000000-0005-0000-0000-0000F9020000}"/>
    <cellStyle name="s_Trans Sum_1" xfId="734" xr:uid="{00000000-0005-0000-0000-0000FA020000}"/>
    <cellStyle name="s_Trans Sum_1_covered amounts - July 2007" xfId="735" xr:uid="{00000000-0005-0000-0000-0000FB020000}"/>
    <cellStyle name="s_Trans Sum_1_covered amounts - July 2007_Book2" xfId="736" xr:uid="{00000000-0005-0000-0000-0000FC020000}"/>
    <cellStyle name="s_Trans Sum_1_covered amounts - July 2007_Estimates-07-08-Aug-07-V18" xfId="737" xr:uid="{00000000-0005-0000-0000-0000FD020000}"/>
    <cellStyle name="s_Trans Sum_1_covered amounts - July 2007_Estimates-07-08-Aug-07-V19" xfId="738" xr:uid="{00000000-0005-0000-0000-0000FE020000}"/>
    <cellStyle name="s_Trans Sum_1_covered amounts - July 2007_Estimates-07-08-Dec-07-V03" xfId="739" xr:uid="{00000000-0005-0000-0000-0000FF020000}"/>
    <cellStyle name="s_Trans Sum_1_covered amounts - July 2007_Estimates-07-08-Dec-07-V04" xfId="740" xr:uid="{00000000-0005-0000-0000-000000030000}"/>
    <cellStyle name="s_Trans Sum_1_covered amounts - July 2007_Estimates-07-08-Jan-08-V14" xfId="741" xr:uid="{00000000-0005-0000-0000-000001030000}"/>
    <cellStyle name="s_Trans Sum_1_covered amounts - July 2007_Estimates-07-08-Oct-07-V02" xfId="742" xr:uid="{00000000-0005-0000-0000-000002030000}"/>
    <cellStyle name="s_Trans Sum_1_covered amounts - July 2007_Estimates-07-08-Sep-07-V15" xfId="743" xr:uid="{00000000-0005-0000-0000-000003030000}"/>
    <cellStyle name="s_Trans Sum_1_covered amounts - July 2007_Estimates-07-08-Sep-07-V16" xfId="744" xr:uid="{00000000-0005-0000-0000-000004030000}"/>
    <cellStyle name="s_Trans Sum_1_covered amounts - July 2007_Fx Model" xfId="745" xr:uid="{00000000-0005-0000-0000-000005030000}"/>
    <cellStyle name="s_Trans Sum_2" xfId="746" xr:uid="{00000000-0005-0000-0000-000006030000}"/>
    <cellStyle name="s_Trans Sum_2_covered amounts - July 2007" xfId="747" xr:uid="{00000000-0005-0000-0000-000007030000}"/>
    <cellStyle name="s_Trans Sum_2_covered amounts - July 2007_Book2" xfId="748" xr:uid="{00000000-0005-0000-0000-000008030000}"/>
    <cellStyle name="s_Trans Sum_2_covered amounts - July 2007_Estimates-07-08-Aug-07-V18" xfId="749" xr:uid="{00000000-0005-0000-0000-000009030000}"/>
    <cellStyle name="s_Trans Sum_2_covered amounts - July 2007_Estimates-07-08-Aug-07-V19" xfId="750" xr:uid="{00000000-0005-0000-0000-00000A030000}"/>
    <cellStyle name="s_Trans Sum_2_covered amounts - July 2007_Estimates-07-08-Dec-07-V03" xfId="751" xr:uid="{00000000-0005-0000-0000-00000B030000}"/>
    <cellStyle name="s_Trans Sum_2_covered amounts - July 2007_Estimates-07-08-Dec-07-V04" xfId="752" xr:uid="{00000000-0005-0000-0000-00000C030000}"/>
    <cellStyle name="s_Trans Sum_2_covered amounts - July 2007_Estimates-07-08-Jan-08-V14" xfId="753" xr:uid="{00000000-0005-0000-0000-00000D030000}"/>
    <cellStyle name="s_Trans Sum_2_covered amounts - July 2007_Estimates-07-08-Oct-07-V02" xfId="754" xr:uid="{00000000-0005-0000-0000-00000E030000}"/>
    <cellStyle name="s_Trans Sum_2_covered amounts - July 2007_Estimates-07-08-Sep-07-V15" xfId="755" xr:uid="{00000000-0005-0000-0000-00000F030000}"/>
    <cellStyle name="s_Trans Sum_2_covered amounts - July 2007_Estimates-07-08-Sep-07-V16" xfId="756" xr:uid="{00000000-0005-0000-0000-000010030000}"/>
    <cellStyle name="s_Trans Sum_2_covered amounts - July 2007_Fx Model" xfId="757" xr:uid="{00000000-0005-0000-0000-000011030000}"/>
    <cellStyle name="s_Trans Sum_covered amounts - July 2007" xfId="758" xr:uid="{00000000-0005-0000-0000-000012030000}"/>
    <cellStyle name="s_Trans Sum_covered amounts - July 2007_Book2" xfId="759" xr:uid="{00000000-0005-0000-0000-000013030000}"/>
    <cellStyle name="s_Trans Sum_covered amounts - July 2007_Estimates-07-08-Aug-07-V18" xfId="760" xr:uid="{00000000-0005-0000-0000-000014030000}"/>
    <cellStyle name="s_Trans Sum_covered amounts - July 2007_Estimates-07-08-Aug-07-V19" xfId="761" xr:uid="{00000000-0005-0000-0000-000015030000}"/>
    <cellStyle name="s_Trans Sum_covered amounts - July 2007_Estimates-07-08-Dec-07-V03" xfId="762" xr:uid="{00000000-0005-0000-0000-000016030000}"/>
    <cellStyle name="s_Trans Sum_covered amounts - July 2007_Estimates-07-08-Dec-07-V04" xfId="763" xr:uid="{00000000-0005-0000-0000-000017030000}"/>
    <cellStyle name="s_Trans Sum_covered amounts - July 2007_Estimates-07-08-Jan-08-V14" xfId="764" xr:uid="{00000000-0005-0000-0000-000018030000}"/>
    <cellStyle name="s_Trans Sum_covered amounts - July 2007_Estimates-07-08-Oct-07-V02" xfId="765" xr:uid="{00000000-0005-0000-0000-000019030000}"/>
    <cellStyle name="s_Trans Sum_covered amounts - July 2007_Estimates-07-08-Sep-07-V15" xfId="766" xr:uid="{00000000-0005-0000-0000-00001A030000}"/>
    <cellStyle name="s_Trans Sum_covered amounts - July 2007_Estimates-07-08-Sep-07-V16" xfId="767" xr:uid="{00000000-0005-0000-0000-00001B030000}"/>
    <cellStyle name="s_Trans Sum_covered amounts - July 2007_Fx Model" xfId="768" xr:uid="{00000000-0005-0000-0000-00001C030000}"/>
    <cellStyle name="s_Trans Sum_Trans Assump" xfId="769" xr:uid="{00000000-0005-0000-0000-00001D030000}"/>
    <cellStyle name="s_Trans Sum_Trans Assump_covered amounts - July 2007" xfId="770" xr:uid="{00000000-0005-0000-0000-00001E030000}"/>
    <cellStyle name="s_Trans Sum_Trans Assump_covered amounts - July 2007_Book2" xfId="771" xr:uid="{00000000-0005-0000-0000-00001F030000}"/>
    <cellStyle name="s_Trans Sum_Trans Assump_covered amounts - July 2007_Estimates-07-08-Aug-07-V18" xfId="772" xr:uid="{00000000-0005-0000-0000-000020030000}"/>
    <cellStyle name="s_Trans Sum_Trans Assump_covered amounts - July 2007_Estimates-07-08-Aug-07-V19" xfId="773" xr:uid="{00000000-0005-0000-0000-000021030000}"/>
    <cellStyle name="s_Trans Sum_Trans Assump_covered amounts - July 2007_Estimates-07-08-Dec-07-V03" xfId="774" xr:uid="{00000000-0005-0000-0000-000022030000}"/>
    <cellStyle name="s_Trans Sum_Trans Assump_covered amounts - July 2007_Estimates-07-08-Dec-07-V04" xfId="775" xr:uid="{00000000-0005-0000-0000-000023030000}"/>
    <cellStyle name="s_Trans Sum_Trans Assump_covered amounts - July 2007_Estimates-07-08-Jan-08-V14" xfId="776" xr:uid="{00000000-0005-0000-0000-000024030000}"/>
    <cellStyle name="s_Trans Sum_Trans Assump_covered amounts - July 2007_Estimates-07-08-Oct-07-V02" xfId="777" xr:uid="{00000000-0005-0000-0000-000025030000}"/>
    <cellStyle name="s_Trans Sum_Trans Assump_covered amounts - July 2007_Estimates-07-08-Sep-07-V15" xfId="778" xr:uid="{00000000-0005-0000-0000-000026030000}"/>
    <cellStyle name="s_Trans Sum_Trans Assump_covered amounts - July 2007_Estimates-07-08-Sep-07-V16" xfId="779" xr:uid="{00000000-0005-0000-0000-000027030000}"/>
    <cellStyle name="s_Trans Sum_Trans Assump_covered amounts - July 2007_Fx Model" xfId="780" xr:uid="{00000000-0005-0000-0000-000028030000}"/>
    <cellStyle name="s_Unit Price Sen. (2)" xfId="781" xr:uid="{00000000-0005-0000-0000-000029030000}"/>
    <cellStyle name="s_Unit Price Sen. (2)_1" xfId="782" xr:uid="{00000000-0005-0000-0000-00002A030000}"/>
    <cellStyle name="s_Unit Price Sen. (2)_1_covered amounts - July 2007" xfId="783" xr:uid="{00000000-0005-0000-0000-00002B030000}"/>
    <cellStyle name="s_Unit Price Sen. (2)_1_covered amounts - July 2007_Book2" xfId="784" xr:uid="{00000000-0005-0000-0000-00002C030000}"/>
    <cellStyle name="s_Unit Price Sen. (2)_1_covered amounts - July 2007_Estimates-07-08-Aug-07-V18" xfId="785" xr:uid="{00000000-0005-0000-0000-00002D030000}"/>
    <cellStyle name="s_Unit Price Sen. (2)_1_covered amounts - July 2007_Estimates-07-08-Aug-07-V19" xfId="786" xr:uid="{00000000-0005-0000-0000-00002E030000}"/>
    <cellStyle name="s_Unit Price Sen. (2)_1_covered amounts - July 2007_Estimates-07-08-Dec-07-V03" xfId="787" xr:uid="{00000000-0005-0000-0000-00002F030000}"/>
    <cellStyle name="s_Unit Price Sen. (2)_1_covered amounts - July 2007_Estimates-07-08-Dec-07-V04" xfId="788" xr:uid="{00000000-0005-0000-0000-000030030000}"/>
    <cellStyle name="s_Unit Price Sen. (2)_1_covered amounts - July 2007_Estimates-07-08-Jan-08-V14" xfId="789" xr:uid="{00000000-0005-0000-0000-000031030000}"/>
    <cellStyle name="s_Unit Price Sen. (2)_1_covered amounts - July 2007_Estimates-07-08-Oct-07-V02" xfId="790" xr:uid="{00000000-0005-0000-0000-000032030000}"/>
    <cellStyle name="s_Unit Price Sen. (2)_1_covered amounts - July 2007_Estimates-07-08-Sep-07-V15" xfId="791" xr:uid="{00000000-0005-0000-0000-000033030000}"/>
    <cellStyle name="s_Unit Price Sen. (2)_1_covered amounts - July 2007_Estimates-07-08-Sep-07-V16" xfId="792" xr:uid="{00000000-0005-0000-0000-000034030000}"/>
    <cellStyle name="s_Unit Price Sen. (2)_1_covered amounts - July 2007_Fx Model" xfId="793" xr:uid="{00000000-0005-0000-0000-000035030000}"/>
    <cellStyle name="s_Unit Price Sen. (2)_2" xfId="794" xr:uid="{00000000-0005-0000-0000-000036030000}"/>
    <cellStyle name="s_Unit Price Sen. (2)_2_covered amounts - July 2007" xfId="795" xr:uid="{00000000-0005-0000-0000-000037030000}"/>
    <cellStyle name="s_Unit Price Sen. (2)_2_covered amounts - July 2007_Book2" xfId="796" xr:uid="{00000000-0005-0000-0000-000038030000}"/>
    <cellStyle name="s_Unit Price Sen. (2)_2_covered amounts - July 2007_Estimates-07-08-Aug-07-V18" xfId="797" xr:uid="{00000000-0005-0000-0000-000039030000}"/>
    <cellStyle name="s_Unit Price Sen. (2)_2_covered amounts - July 2007_Estimates-07-08-Aug-07-V19" xfId="798" xr:uid="{00000000-0005-0000-0000-00003A030000}"/>
    <cellStyle name="s_Unit Price Sen. (2)_2_covered amounts - July 2007_Estimates-07-08-Dec-07-V03" xfId="799" xr:uid="{00000000-0005-0000-0000-00003B030000}"/>
    <cellStyle name="s_Unit Price Sen. (2)_2_covered amounts - July 2007_Estimates-07-08-Dec-07-V04" xfId="800" xr:uid="{00000000-0005-0000-0000-00003C030000}"/>
    <cellStyle name="s_Unit Price Sen. (2)_2_covered amounts - July 2007_Estimates-07-08-Jan-08-V14" xfId="801" xr:uid="{00000000-0005-0000-0000-00003D030000}"/>
    <cellStyle name="s_Unit Price Sen. (2)_2_covered amounts - July 2007_Estimates-07-08-Oct-07-V02" xfId="802" xr:uid="{00000000-0005-0000-0000-00003E030000}"/>
    <cellStyle name="s_Unit Price Sen. (2)_2_covered amounts - July 2007_Estimates-07-08-Sep-07-V15" xfId="803" xr:uid="{00000000-0005-0000-0000-00003F030000}"/>
    <cellStyle name="s_Unit Price Sen. (2)_2_covered amounts - July 2007_Estimates-07-08-Sep-07-V16" xfId="804" xr:uid="{00000000-0005-0000-0000-000040030000}"/>
    <cellStyle name="s_Unit Price Sen. (2)_2_covered amounts - July 2007_Fx Model" xfId="805" xr:uid="{00000000-0005-0000-0000-000041030000}"/>
    <cellStyle name="s_Unit Price Sen. (2)_covered amounts - July 2007" xfId="806" xr:uid="{00000000-0005-0000-0000-000042030000}"/>
    <cellStyle name="s_Unit Price Sen. (2)_covered amounts - July 2007_Book2" xfId="807" xr:uid="{00000000-0005-0000-0000-000043030000}"/>
    <cellStyle name="s_Unit Price Sen. (2)_covered amounts - July 2007_Estimates-07-08-Aug-07-V18" xfId="808" xr:uid="{00000000-0005-0000-0000-000044030000}"/>
    <cellStyle name="s_Unit Price Sen. (2)_covered amounts - July 2007_Estimates-07-08-Aug-07-V19" xfId="809" xr:uid="{00000000-0005-0000-0000-000045030000}"/>
    <cellStyle name="s_Unit Price Sen. (2)_covered amounts - July 2007_Estimates-07-08-Dec-07-V03" xfId="810" xr:uid="{00000000-0005-0000-0000-000046030000}"/>
    <cellStyle name="s_Unit Price Sen. (2)_covered amounts - July 2007_Estimates-07-08-Dec-07-V04" xfId="811" xr:uid="{00000000-0005-0000-0000-000047030000}"/>
    <cellStyle name="s_Unit Price Sen. (2)_covered amounts - July 2007_Estimates-07-08-Jan-08-V14" xfId="812" xr:uid="{00000000-0005-0000-0000-000048030000}"/>
    <cellStyle name="s_Unit Price Sen. (2)_covered amounts - July 2007_Estimates-07-08-Oct-07-V02" xfId="813" xr:uid="{00000000-0005-0000-0000-000049030000}"/>
    <cellStyle name="s_Unit Price Sen. (2)_covered amounts - July 2007_Estimates-07-08-Sep-07-V15" xfId="814" xr:uid="{00000000-0005-0000-0000-00004A030000}"/>
    <cellStyle name="s_Unit Price Sen. (2)_covered amounts - July 2007_Estimates-07-08-Sep-07-V16" xfId="815" xr:uid="{00000000-0005-0000-0000-00004B030000}"/>
    <cellStyle name="s_Unit Price Sen. (2)_covered amounts - July 2007_Fx Model" xfId="816" xr:uid="{00000000-0005-0000-0000-00004C030000}"/>
    <cellStyle name="s_Val Anal" xfId="817" xr:uid="{00000000-0005-0000-0000-00004D030000}"/>
    <cellStyle name="s_Val Anal_covered amounts - July 2007" xfId="818" xr:uid="{00000000-0005-0000-0000-00004E030000}"/>
    <cellStyle name="s_Val Anal_covered amounts - July 2007_Book2" xfId="819" xr:uid="{00000000-0005-0000-0000-00004F030000}"/>
    <cellStyle name="s_Val Anal_covered amounts - July 2007_Estimates-07-08-Aug-07-V18" xfId="820" xr:uid="{00000000-0005-0000-0000-000050030000}"/>
    <cellStyle name="s_Val Anal_covered amounts - July 2007_Estimates-07-08-Aug-07-V19" xfId="821" xr:uid="{00000000-0005-0000-0000-000051030000}"/>
    <cellStyle name="s_Val Anal_covered amounts - July 2007_Estimates-07-08-Dec-07-V03" xfId="822" xr:uid="{00000000-0005-0000-0000-000052030000}"/>
    <cellStyle name="s_Val Anal_covered amounts - July 2007_Estimates-07-08-Dec-07-V04" xfId="823" xr:uid="{00000000-0005-0000-0000-000053030000}"/>
    <cellStyle name="s_Val Anal_covered amounts - July 2007_Estimates-07-08-Jan-08-V14" xfId="824" xr:uid="{00000000-0005-0000-0000-000054030000}"/>
    <cellStyle name="s_Val Anal_covered amounts - July 2007_Estimates-07-08-Oct-07-V02" xfId="825" xr:uid="{00000000-0005-0000-0000-000055030000}"/>
    <cellStyle name="s_Val Anal_covered amounts - July 2007_Estimates-07-08-Sep-07-V15" xfId="826" xr:uid="{00000000-0005-0000-0000-000056030000}"/>
    <cellStyle name="s_Val Anal_covered amounts - July 2007_Estimates-07-08-Sep-07-V16" xfId="827" xr:uid="{00000000-0005-0000-0000-000057030000}"/>
    <cellStyle name="s_Val Anal_covered amounts - July 2007_Fx Model" xfId="828" xr:uid="{00000000-0005-0000-0000-000058030000}"/>
    <cellStyle name="Shaded" xfId="829" xr:uid="{00000000-0005-0000-0000-000059030000}"/>
    <cellStyle name="Single Accounting" xfId="830" xr:uid="{00000000-0005-0000-0000-00005A030000}"/>
    <cellStyle name="Style 1" xfId="831" xr:uid="{00000000-0005-0000-0000-00005B030000}"/>
    <cellStyle name="Table Head" xfId="832" xr:uid="{00000000-0005-0000-0000-00005C030000}"/>
    <cellStyle name="Table Head Aligned" xfId="833" xr:uid="{00000000-0005-0000-0000-00005D030000}"/>
    <cellStyle name="Table Head Blue" xfId="834" xr:uid="{00000000-0005-0000-0000-00005E030000}"/>
    <cellStyle name="Table Head Green" xfId="835" xr:uid="{00000000-0005-0000-0000-00005F030000}"/>
    <cellStyle name="Table Title" xfId="836" xr:uid="{00000000-0005-0000-0000-000060030000}"/>
    <cellStyle name="Table Units" xfId="837" xr:uid="{00000000-0005-0000-0000-000061030000}"/>
    <cellStyle name="Table_Header" xfId="838" xr:uid="{00000000-0005-0000-0000-000062030000}"/>
    <cellStyle name="taples Plaza" xfId="839" xr:uid="{00000000-0005-0000-0000-000063030000}"/>
    <cellStyle name="Times 10" xfId="840" xr:uid="{00000000-0005-0000-0000-000064030000}"/>
    <cellStyle name="Times 12" xfId="841" xr:uid="{00000000-0005-0000-0000-000065030000}"/>
    <cellStyle name="Times New Roman" xfId="842" xr:uid="{00000000-0005-0000-0000-000066030000}"/>
    <cellStyle name="Title" xfId="843" builtinId="15" customBuiltin="1"/>
    <cellStyle name="Total" xfId="844" builtinId="25" customBuiltin="1"/>
    <cellStyle name="twodig" xfId="845" xr:uid="{00000000-0005-0000-0000-000069030000}"/>
    <cellStyle name="Underline_CSTFTBLE" xfId="846" xr:uid="{00000000-0005-0000-0000-00006A030000}"/>
    <cellStyle name="Warning Text" xfId="847" builtinId="11" customBuiltin="1"/>
    <cellStyle name="Yen" xfId="848" xr:uid="{00000000-0005-0000-0000-00006C030000}"/>
  </cellStyles>
  <dxfs count="0"/>
  <tableStyles count="0" defaultTableStyle="TableStyleMedium9" defaultPivotStyle="PivotStyleLight16"/>
  <colors>
    <mruColors>
      <color rgb="FFE33DC3"/>
      <color rgb="FFFFFF99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1866900</xdr:colOff>
      <xdr:row>5</xdr:row>
      <xdr:rowOff>19050</xdr:rowOff>
    </xdr:to>
    <xdr:pic>
      <xdr:nvPicPr>
        <xdr:cNvPr id="10571" name="Picture 2" descr="WNS_logo 100dpi">
          <a:extLst>
            <a:ext uri="{FF2B5EF4-FFF2-40B4-BE49-F238E27FC236}">
              <a16:creationId xmlns:a16="http://schemas.microsoft.com/office/drawing/2014/main" id="{00000000-0008-0000-0000-00004B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61925"/>
          <a:ext cx="18669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1</xdr:col>
      <xdr:colOff>1866900</xdr:colOff>
      <xdr:row>3</xdr:row>
      <xdr:rowOff>142875</xdr:rowOff>
    </xdr:to>
    <xdr:pic>
      <xdr:nvPicPr>
        <xdr:cNvPr id="9558" name="Picture 1" descr="WNS_logo 100dpi">
          <a:extLst>
            <a:ext uri="{FF2B5EF4-FFF2-40B4-BE49-F238E27FC236}">
              <a16:creationId xmlns:a16="http://schemas.microsoft.com/office/drawing/2014/main" id="{00000000-0008-0000-0900-000056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675"/>
          <a:ext cx="18669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1866900</xdr:colOff>
      <xdr:row>3</xdr:row>
      <xdr:rowOff>38100</xdr:rowOff>
    </xdr:to>
    <xdr:pic>
      <xdr:nvPicPr>
        <xdr:cNvPr id="2406" name="Picture 2" descr="WNS_logo 100dpi">
          <a:extLst>
            <a:ext uri="{FF2B5EF4-FFF2-40B4-BE49-F238E27FC236}">
              <a16:creationId xmlns:a16="http://schemas.microsoft.com/office/drawing/2014/main" id="{00000000-0008-0000-0100-00006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8669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1866900</xdr:colOff>
      <xdr:row>3</xdr:row>
      <xdr:rowOff>152400</xdr:rowOff>
    </xdr:to>
    <xdr:pic>
      <xdr:nvPicPr>
        <xdr:cNvPr id="3430" name="Picture 1" descr="WNS_logo 100dpi">
          <a:extLst>
            <a:ext uri="{FF2B5EF4-FFF2-40B4-BE49-F238E27FC236}">
              <a16:creationId xmlns:a16="http://schemas.microsoft.com/office/drawing/2014/main" id="{00000000-0008-0000-0200-00006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85725"/>
          <a:ext cx="18669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1866900</xdr:colOff>
      <xdr:row>3</xdr:row>
      <xdr:rowOff>123825</xdr:rowOff>
    </xdr:to>
    <xdr:pic>
      <xdr:nvPicPr>
        <xdr:cNvPr id="4452" name="Picture 1" descr="WNS_logo 100dpi">
          <a:extLst>
            <a:ext uri="{FF2B5EF4-FFF2-40B4-BE49-F238E27FC236}">
              <a16:creationId xmlns:a16="http://schemas.microsoft.com/office/drawing/2014/main" id="{00000000-0008-0000-0300-00006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8669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57150</xdr:rowOff>
    </xdr:from>
    <xdr:to>
      <xdr:col>1</xdr:col>
      <xdr:colOff>1866900</xdr:colOff>
      <xdr:row>3</xdr:row>
      <xdr:rowOff>123825</xdr:rowOff>
    </xdr:to>
    <xdr:pic>
      <xdr:nvPicPr>
        <xdr:cNvPr id="3" name="Picture 1" descr="WNS_logo 100dpi">
          <a:extLst>
            <a:ext uri="{FF2B5EF4-FFF2-40B4-BE49-F238E27FC236}">
              <a16:creationId xmlns:a16="http://schemas.microsoft.com/office/drawing/2014/main" id="{1D8C8B19-2DAC-4DC2-8D5B-FB85A10F8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8669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1866900</xdr:colOff>
      <xdr:row>3</xdr:row>
      <xdr:rowOff>123825</xdr:rowOff>
    </xdr:to>
    <xdr:pic>
      <xdr:nvPicPr>
        <xdr:cNvPr id="1377" name="Picture 1" descr="WNS_logo 100dpi">
          <a:extLst>
            <a:ext uri="{FF2B5EF4-FFF2-40B4-BE49-F238E27FC236}">
              <a16:creationId xmlns:a16="http://schemas.microsoft.com/office/drawing/2014/main" id="{00000000-0008-0000-04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8669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1866900</xdr:colOff>
      <xdr:row>3</xdr:row>
      <xdr:rowOff>123825</xdr:rowOff>
    </xdr:to>
    <xdr:pic>
      <xdr:nvPicPr>
        <xdr:cNvPr id="5468" name="Picture 1" descr="WNS_logo 100dpi">
          <a:extLst>
            <a:ext uri="{FF2B5EF4-FFF2-40B4-BE49-F238E27FC236}">
              <a16:creationId xmlns:a16="http://schemas.microsoft.com/office/drawing/2014/main" id="{00000000-0008-0000-0500-00005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8669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1</xdr:col>
      <xdr:colOff>1866900</xdr:colOff>
      <xdr:row>3</xdr:row>
      <xdr:rowOff>142875</xdr:rowOff>
    </xdr:to>
    <xdr:pic>
      <xdr:nvPicPr>
        <xdr:cNvPr id="6491" name="Picture 1" descr="WNS_logo 100dpi">
          <a:extLst>
            <a:ext uri="{FF2B5EF4-FFF2-40B4-BE49-F238E27FC236}">
              <a16:creationId xmlns:a16="http://schemas.microsoft.com/office/drawing/2014/main" id="{00000000-0008-0000-0600-00005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76200"/>
          <a:ext cx="18669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609600</xdr:colOff>
      <xdr:row>0</xdr:row>
      <xdr:rowOff>57150</xdr:rowOff>
    </xdr:to>
    <xdr:pic>
      <xdr:nvPicPr>
        <xdr:cNvPr id="11442" name="Picture 1" descr="WNS_logo 100dpi">
          <a:extLst>
            <a:ext uri="{FF2B5EF4-FFF2-40B4-BE49-F238E27FC236}">
              <a16:creationId xmlns:a16="http://schemas.microsoft.com/office/drawing/2014/main" id="{00000000-0008-0000-0700-0000B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150"/>
          <a:ext cx="1866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1866900</xdr:colOff>
      <xdr:row>4</xdr:row>
      <xdr:rowOff>66676</xdr:rowOff>
    </xdr:to>
    <xdr:pic>
      <xdr:nvPicPr>
        <xdr:cNvPr id="4" name="Picture 1" descr="WNS_logo 100dpi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6688"/>
          <a:ext cx="1866900" cy="566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14</xdr:col>
      <xdr:colOff>800100</xdr:colOff>
      <xdr:row>3</xdr:row>
      <xdr:rowOff>123825</xdr:rowOff>
    </xdr:to>
    <xdr:pic>
      <xdr:nvPicPr>
        <xdr:cNvPr id="7512" name="Picture 1" descr="WNS_logo 100dpi">
          <a:extLst>
            <a:ext uri="{FF2B5EF4-FFF2-40B4-BE49-F238E27FC236}">
              <a16:creationId xmlns:a16="http://schemas.microsoft.com/office/drawing/2014/main" id="{00000000-0008-0000-0800-000058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18669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0"/>
  <sheetViews>
    <sheetView showGridLines="0" tabSelected="1" zoomScale="90" zoomScaleNormal="90" workbookViewId="0">
      <selection activeCell="C14" sqref="C14"/>
    </sheetView>
  </sheetViews>
  <sheetFormatPr defaultColWidth="9.140625" defaultRowHeight="10.5"/>
  <cols>
    <col min="1" max="1" width="1.85546875" style="1" customWidth="1"/>
    <col min="2" max="2" width="72.7109375" style="1" bestFit="1" customWidth="1"/>
    <col min="3" max="3" width="14.85546875" style="1" customWidth="1"/>
    <col min="4" max="16384" width="9.140625" style="1"/>
  </cols>
  <sheetData>
    <row r="1" spans="1:3" ht="12.75">
      <c r="A1" s="2"/>
    </row>
    <row r="9" spans="1:3" ht="19.5" customHeight="1">
      <c r="B9" s="351" t="s">
        <v>83</v>
      </c>
      <c r="C9" s="351"/>
    </row>
    <row r="12" spans="1:3" ht="11.25" thickBot="1"/>
    <row r="13" spans="1:3" ht="15.75" thickBot="1">
      <c r="B13" s="187" t="s">
        <v>74</v>
      </c>
      <c r="C13" s="188" t="s">
        <v>82</v>
      </c>
    </row>
    <row r="14" spans="1:3" ht="16.5" thickTop="1" thickBot="1">
      <c r="B14" s="19" t="s">
        <v>75</v>
      </c>
      <c r="C14" s="108">
        <v>1</v>
      </c>
    </row>
    <row r="15" spans="1:3" ht="15.75" thickBot="1">
      <c r="B15" s="20" t="s">
        <v>386</v>
      </c>
      <c r="C15" s="109">
        <v>2</v>
      </c>
    </row>
    <row r="16" spans="1:3" ht="15.75" thickBot="1">
      <c r="B16" s="21" t="s">
        <v>76</v>
      </c>
      <c r="C16" s="108">
        <v>3</v>
      </c>
    </row>
    <row r="17" spans="2:14" ht="15.75" thickBot="1">
      <c r="B17" s="20" t="s">
        <v>77</v>
      </c>
      <c r="C17" s="109">
        <v>4</v>
      </c>
    </row>
    <row r="18" spans="2:14" ht="15.75" thickBot="1">
      <c r="B18" s="21" t="s">
        <v>88</v>
      </c>
      <c r="C18" s="108">
        <v>5</v>
      </c>
    </row>
    <row r="19" spans="2:14" ht="15.75" thickBot="1">
      <c r="B19" s="20" t="s">
        <v>78</v>
      </c>
      <c r="C19" s="109">
        <v>6</v>
      </c>
    </row>
    <row r="20" spans="2:14" ht="15.75" thickBot="1">
      <c r="B20" s="21" t="s">
        <v>79</v>
      </c>
      <c r="C20" s="108">
        <v>7</v>
      </c>
    </row>
    <row r="21" spans="2:14" ht="15.75" thickBot="1">
      <c r="B21" s="20" t="s">
        <v>80</v>
      </c>
      <c r="C21" s="109">
        <v>8</v>
      </c>
    </row>
    <row r="22" spans="2:14" ht="15.75" thickBot="1">
      <c r="B22" s="21" t="s">
        <v>81</v>
      </c>
      <c r="C22" s="108">
        <v>9</v>
      </c>
    </row>
    <row r="24" spans="2:14">
      <c r="N24" s="116"/>
    </row>
    <row r="40" spans="1:1">
      <c r="A40" s="314" t="s">
        <v>377</v>
      </c>
    </row>
  </sheetData>
  <mergeCells count="1">
    <mergeCell ref="B9:C9"/>
  </mergeCells>
  <phoneticPr fontId="3" type="noConversion"/>
  <hyperlinks>
    <hyperlink ref="C14" location="'#1'!A1" display="'#1'!A1" xr:uid="{00000000-0004-0000-0000-000000000000}"/>
    <hyperlink ref="C15" location="'#2'!A1" display="'#2'!A1" xr:uid="{00000000-0004-0000-0000-000001000000}"/>
    <hyperlink ref="C16" location="'#3'!A1" display="'#3'!A1" xr:uid="{00000000-0004-0000-0000-000002000000}"/>
    <hyperlink ref="C17" location="'#4'!A1" display="'#4'!A1" xr:uid="{00000000-0004-0000-0000-000003000000}"/>
    <hyperlink ref="C18" location="'#5'!A1" display="'#5'!A1" xr:uid="{00000000-0004-0000-0000-000004000000}"/>
    <hyperlink ref="C19" location="'#6'!A1" display="'#6'!A1" xr:uid="{00000000-0004-0000-0000-000005000000}"/>
    <hyperlink ref="C20" location="'#7'!A1" display="'#7'!A1" xr:uid="{00000000-0004-0000-0000-000006000000}"/>
    <hyperlink ref="C21" location="'#8'!A1" display="'#8'!A1" xr:uid="{00000000-0004-0000-0000-000007000000}"/>
    <hyperlink ref="C22" location="'#9'!A1" display="'#9'!A1" xr:uid="{00000000-0004-0000-0000-000008000000}"/>
  </hyperlinks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B1:AT49"/>
  <sheetViews>
    <sheetView showGridLines="0" view="pageBreakPreview" zoomScaleNormal="80" zoomScaleSheetLayoutView="100" workbookViewId="0">
      <pane xSplit="2" ySplit="9" topLeftCell="AL10" activePane="bottomRight" state="frozen"/>
      <selection activeCell="AV81" sqref="AV81"/>
      <selection pane="topRight" activeCell="AV81" sqref="AV81"/>
      <selection pane="bottomLeft" activeCell="AV81" sqref="AV81"/>
      <selection pane="bottomRight" activeCell="AS9" sqref="AS9"/>
    </sheetView>
  </sheetViews>
  <sheetFormatPr defaultColWidth="14.42578125" defaultRowHeight="12.75"/>
  <cols>
    <col min="1" max="1" width="1" style="2" customWidth="1"/>
    <col min="2" max="2" width="54" style="2" customWidth="1"/>
    <col min="3" max="3" width="0.42578125" style="2" customWidth="1"/>
    <col min="4" max="4" width="0.42578125" style="2" hidden="1" customWidth="1"/>
    <col min="5" max="9" width="15.28515625" style="2" hidden="1" customWidth="1"/>
    <col min="10" max="10" width="0.42578125" style="2" hidden="1" customWidth="1"/>
    <col min="11" max="14" width="15.28515625" style="2" hidden="1" customWidth="1"/>
    <col min="15" max="15" width="15.28515625" style="2" bestFit="1" customWidth="1"/>
    <col min="16" max="16" width="0.42578125" style="2" customWidth="1"/>
    <col min="17" max="20" width="15.28515625" style="2" hidden="1" customWidth="1"/>
    <col min="21" max="21" width="15.28515625" style="2" customWidth="1"/>
    <col min="22" max="22" width="0.42578125" style="2" customWidth="1"/>
    <col min="23" max="26" width="15.28515625" style="2" hidden="1" customWidth="1"/>
    <col min="27" max="27" width="15.28515625" style="2" customWidth="1"/>
    <col min="28" max="28" width="0.42578125" style="2" customWidth="1"/>
    <col min="29" max="32" width="15.28515625" style="2" hidden="1" customWidth="1"/>
    <col min="33" max="33" width="15.28515625" style="2" customWidth="1"/>
    <col min="34" max="34" width="0.42578125" style="2" customWidth="1"/>
    <col min="35" max="35" width="15.28515625" style="2" bestFit="1" customWidth="1"/>
    <col min="36" max="39" width="15.28515625" style="2" customWidth="1"/>
    <col min="40" max="40" width="0.42578125" style="2" customWidth="1"/>
    <col min="41" max="41" width="15.28515625" style="2" bestFit="1" customWidth="1"/>
    <col min="42" max="43" width="15.28515625" style="2" customWidth="1"/>
    <col min="44" max="44" width="15.28515625" style="2" hidden="1" customWidth="1"/>
    <col min="45" max="45" width="15.28515625" style="2" customWidth="1"/>
    <col min="46" max="16384" width="14.42578125" style="2"/>
  </cols>
  <sheetData>
    <row r="1" spans="2:45">
      <c r="B1" s="29"/>
      <c r="E1" s="32"/>
      <c r="F1" s="32"/>
      <c r="G1" s="32"/>
      <c r="H1" s="32"/>
      <c r="I1" s="32"/>
      <c r="K1" s="32"/>
      <c r="L1" s="32"/>
      <c r="M1" s="32"/>
      <c r="N1" s="32"/>
      <c r="O1" s="32"/>
      <c r="Q1" s="32"/>
      <c r="R1" s="32"/>
      <c r="S1" s="32"/>
      <c r="T1" s="32"/>
      <c r="U1" s="32"/>
      <c r="W1" s="32"/>
      <c r="X1" s="32"/>
      <c r="Y1" s="32"/>
      <c r="Z1" s="32"/>
      <c r="AA1" s="32"/>
      <c r="AC1" s="32"/>
      <c r="AD1" s="32"/>
      <c r="AE1" s="32"/>
      <c r="AF1" s="32"/>
      <c r="AG1" s="32"/>
      <c r="AI1" s="32"/>
      <c r="AJ1" s="32"/>
      <c r="AK1" s="32"/>
      <c r="AL1" s="32"/>
      <c r="AM1" s="32"/>
      <c r="AO1" s="32"/>
      <c r="AP1" s="32"/>
      <c r="AQ1" s="32"/>
      <c r="AR1" s="32"/>
      <c r="AS1" s="32"/>
    </row>
    <row r="2" spans="2:45">
      <c r="F2" s="167"/>
      <c r="G2" s="32"/>
      <c r="H2" s="32"/>
      <c r="L2" s="32"/>
      <c r="M2" s="32"/>
      <c r="N2" s="32"/>
      <c r="R2" s="32"/>
      <c r="S2" s="32"/>
      <c r="T2" s="32"/>
      <c r="X2" s="32"/>
      <c r="Y2" s="32"/>
      <c r="Z2" s="32"/>
      <c r="AA2" s="32"/>
      <c r="AD2" s="32"/>
      <c r="AE2" s="32"/>
      <c r="AF2" s="32"/>
      <c r="AJ2" s="32"/>
      <c r="AK2" s="32"/>
      <c r="AL2" s="32"/>
      <c r="AO2" s="32"/>
      <c r="AP2" s="32"/>
      <c r="AQ2" s="32"/>
      <c r="AS2" s="110" t="s">
        <v>84</v>
      </c>
    </row>
    <row r="3" spans="2:45">
      <c r="E3" s="32"/>
      <c r="F3" s="32"/>
      <c r="G3" s="32"/>
      <c r="H3" s="32"/>
      <c r="I3" s="32"/>
      <c r="K3" s="32"/>
      <c r="L3" s="32"/>
      <c r="M3" s="32"/>
      <c r="N3" s="32"/>
      <c r="O3" s="32"/>
      <c r="Q3" s="32"/>
      <c r="R3" s="32"/>
      <c r="S3" s="32"/>
      <c r="T3" s="32"/>
      <c r="U3" s="32"/>
      <c r="W3" s="32"/>
      <c r="X3" s="32"/>
      <c r="Y3" s="32"/>
      <c r="Z3" s="32"/>
      <c r="AA3" s="32"/>
      <c r="AC3" s="32"/>
      <c r="AD3" s="32"/>
      <c r="AE3" s="32"/>
      <c r="AF3" s="32"/>
      <c r="AG3" s="32"/>
      <c r="AI3" s="32"/>
      <c r="AJ3" s="32"/>
      <c r="AK3" s="32"/>
      <c r="AL3" s="32"/>
      <c r="AM3" s="32"/>
      <c r="AO3" s="32"/>
      <c r="AP3" s="32"/>
      <c r="AQ3" s="32"/>
      <c r="AR3" s="32"/>
      <c r="AS3" s="32"/>
    </row>
    <row r="6" spans="2:45">
      <c r="B6" s="22" t="s">
        <v>52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</row>
    <row r="7" spans="2:45" s="5" customFormat="1">
      <c r="B7" s="4"/>
    </row>
    <row r="8" spans="2:45">
      <c r="B8" s="6"/>
    </row>
    <row r="9" spans="2:45" s="7" customFormat="1">
      <c r="B9" s="103" t="s">
        <v>162</v>
      </c>
      <c r="E9" s="105" t="s">
        <v>234</v>
      </c>
      <c r="F9" s="105" t="s">
        <v>236</v>
      </c>
      <c r="G9" s="105" t="s">
        <v>238</v>
      </c>
      <c r="H9" s="105" t="s">
        <v>239</v>
      </c>
      <c r="I9" s="105" t="s">
        <v>235</v>
      </c>
      <c r="K9" s="105" t="s">
        <v>245</v>
      </c>
      <c r="L9" s="105" t="s">
        <v>249</v>
      </c>
      <c r="M9" s="105" t="s">
        <v>250</v>
      </c>
      <c r="N9" s="105" t="s">
        <v>251</v>
      </c>
      <c r="O9" s="105" t="s">
        <v>248</v>
      </c>
      <c r="Q9" s="105" t="s">
        <v>268</v>
      </c>
      <c r="R9" s="105" t="s">
        <v>269</v>
      </c>
      <c r="S9" s="105" t="s">
        <v>270</v>
      </c>
      <c r="T9" s="105" t="s">
        <v>272</v>
      </c>
      <c r="U9" s="105" t="s">
        <v>271</v>
      </c>
      <c r="W9" s="105" t="s">
        <v>304</v>
      </c>
      <c r="X9" s="105" t="s">
        <v>305</v>
      </c>
      <c r="Y9" s="105" t="s">
        <v>306</v>
      </c>
      <c r="Z9" s="105" t="s">
        <v>307</v>
      </c>
      <c r="AA9" s="105" t="s">
        <v>308</v>
      </c>
      <c r="AC9" s="105" t="s">
        <v>332</v>
      </c>
      <c r="AD9" s="105" t="s">
        <v>333</v>
      </c>
      <c r="AE9" s="105" t="s">
        <v>334</v>
      </c>
      <c r="AF9" s="105" t="s">
        <v>335</v>
      </c>
      <c r="AG9" s="105" t="s">
        <v>336</v>
      </c>
      <c r="AI9" s="105" t="s">
        <v>361</v>
      </c>
      <c r="AJ9" s="105" t="s">
        <v>362</v>
      </c>
      <c r="AK9" s="105" t="s">
        <v>363</v>
      </c>
      <c r="AL9" s="105" t="s">
        <v>364</v>
      </c>
      <c r="AM9" s="105" t="s">
        <v>365</v>
      </c>
      <c r="AO9" s="105" t="s">
        <v>387</v>
      </c>
      <c r="AP9" s="105" t="s">
        <v>388</v>
      </c>
      <c r="AQ9" s="105" t="s">
        <v>389</v>
      </c>
      <c r="AR9" s="105" t="s">
        <v>390</v>
      </c>
      <c r="AS9" s="105" t="s">
        <v>391</v>
      </c>
    </row>
    <row r="10" spans="2:45" ht="22.5" customHeight="1">
      <c r="B10" s="8"/>
      <c r="E10" s="8"/>
      <c r="F10" s="8"/>
      <c r="G10" s="8"/>
      <c r="H10" s="8"/>
      <c r="I10" s="8"/>
      <c r="K10" s="8"/>
      <c r="L10" s="8"/>
      <c r="M10" s="8"/>
      <c r="N10" s="8"/>
      <c r="O10" s="8"/>
      <c r="Q10" s="8"/>
      <c r="R10" s="8"/>
      <c r="S10" s="8"/>
      <c r="T10" s="8"/>
      <c r="U10" s="8"/>
      <c r="W10" s="8"/>
      <c r="X10" s="8"/>
      <c r="Y10" s="8"/>
      <c r="Z10" s="8"/>
      <c r="AA10" s="8"/>
      <c r="AC10" s="8"/>
      <c r="AD10" s="8"/>
      <c r="AE10" s="8"/>
      <c r="AF10" s="8"/>
      <c r="AG10" s="8"/>
      <c r="AI10" s="8"/>
      <c r="AJ10" s="8"/>
      <c r="AK10" s="8"/>
      <c r="AL10" s="8"/>
      <c r="AM10" s="8"/>
      <c r="AO10" s="8"/>
      <c r="AP10" s="8"/>
      <c r="AQ10" s="8"/>
      <c r="AR10" s="8"/>
      <c r="AS10" s="8"/>
    </row>
    <row r="11" spans="2:45" s="3" customFormat="1">
      <c r="B11" s="16" t="s">
        <v>68</v>
      </c>
      <c r="E11" s="18">
        <f>IF(E32&gt;0,SUM(E$28)*1000/E32,0)</f>
        <v>0.23478754538882665</v>
      </c>
      <c r="F11" s="18">
        <v>0.29595820483182095</v>
      </c>
      <c r="G11" s="18">
        <v>0.31983090407623005</v>
      </c>
      <c r="H11" s="18">
        <v>0.28434281105831666</v>
      </c>
      <c r="I11" s="18">
        <v>1.1351955522979367</v>
      </c>
      <c r="K11" s="18">
        <f>IF(K32&gt;0,SUM(K$28)*1000/K32,0)</f>
        <v>0.2463255155551814</v>
      </c>
      <c r="L11" s="18">
        <v>0.30266356310493309</v>
      </c>
      <c r="M11" s="18">
        <v>0.30697446854799176</v>
      </c>
      <c r="N11" s="18">
        <v>0.31015016347715263</v>
      </c>
      <c r="O11" s="18">
        <v>1.1656225405332168</v>
      </c>
      <c r="Q11" s="18">
        <f>IF(Q32&gt;0,SUM(Q$28)*1000/Q32,0)</f>
        <v>0.23736196989266514</v>
      </c>
      <c r="R11" s="18">
        <f>IF(R32&gt;0,SUM(R$28)*1000/R32,0)</f>
        <v>0.24727660714904079</v>
      </c>
      <c r="S11" s="18">
        <v>0.35836191740177459</v>
      </c>
      <c r="T11" s="18">
        <v>-9.9605200881225667E-2</v>
      </c>
      <c r="U11" s="18">
        <f>IF(U32&gt;0,SUM(U$28)*1000/U32,0)</f>
        <v>0.74654596777910665</v>
      </c>
      <c r="W11" s="18">
        <f>IF(W32&gt;0,SUM(W$28)*1000/W32,0)</f>
        <v>0.332020042050788</v>
      </c>
      <c r="X11" s="18">
        <f>IF(X32&gt;0,SUM(X$28)*1000/X32,0)</f>
        <v>0.37355584466130803</v>
      </c>
      <c r="Y11" s="18">
        <f>IF(Y32&gt;0,SUM(Y$28)*1000/Y32,0)</f>
        <v>0.5232176259607052</v>
      </c>
      <c r="Z11" s="18">
        <f>IF(Z32&gt;0,SUM(Z$28)*1000/Z32,0)</f>
        <v>0.48703362392877059</v>
      </c>
      <c r="AA11" s="18">
        <f>IF(AA32&gt;0,SUM(AA$28)*1000/AA32,0)</f>
        <v>1.7153959386820241</v>
      </c>
      <c r="AC11" s="18">
        <f>IF(AC32&gt;0,SUM(AC$28)*1000/AC32,0)</f>
        <v>0.44307421340907593</v>
      </c>
      <c r="AD11" s="18">
        <f>IF(AD32&gt;0,SUM(AD$28)*1000/AD32,0)</f>
        <v>0.49508285901811877</v>
      </c>
      <c r="AE11" s="217">
        <v>0.5722278719475058</v>
      </c>
      <c r="AF11" s="18">
        <v>0.59334043116724988</v>
      </c>
      <c r="AG11" s="18">
        <f>IF(AG32&gt;0,SUM(AG$28)*1000/AG32,0)</f>
        <v>2.1027967263770782</v>
      </c>
      <c r="AI11" s="18">
        <v>0.55196359179114685</v>
      </c>
      <c r="AJ11" s="18">
        <v>0.5796650738525102</v>
      </c>
      <c r="AK11" s="217">
        <v>0.62300949463818334</v>
      </c>
      <c r="AL11" s="18">
        <v>0.59382868156135327</v>
      </c>
      <c r="AM11" s="18">
        <v>2.34822560337251</v>
      </c>
      <c r="AO11" s="18">
        <v>0.29774768861819167</v>
      </c>
      <c r="AP11" s="18">
        <v>0.5857018996808957</v>
      </c>
      <c r="AQ11" s="217">
        <v>0.62241751571705062</v>
      </c>
      <c r="AR11" s="18"/>
      <c r="AS11" s="18">
        <v>1.506343680952746</v>
      </c>
    </row>
    <row r="12" spans="2:45" s="3" customFormat="1">
      <c r="B12" s="16" t="s">
        <v>69</v>
      </c>
      <c r="E12" s="18">
        <f>IF(E28&gt;0,IF(E33&gt;0,SUM(E$28)*1000/E33,0),E11)</f>
        <v>0.22815995543270312</v>
      </c>
      <c r="F12" s="18">
        <v>0.28784890764062676</v>
      </c>
      <c r="G12" s="18">
        <v>0.31114755634945568</v>
      </c>
      <c r="H12" s="18">
        <v>0.27514251813753438</v>
      </c>
      <c r="I12" s="18">
        <v>1.0970476269464695</v>
      </c>
      <c r="K12" s="18">
        <f>IF(K28&gt;0,IF(K33&gt;0,SUM(K$28)*1000/K33,0),K11)</f>
        <v>0.23865302447708414</v>
      </c>
      <c r="L12" s="18">
        <v>0.29341500318246089</v>
      </c>
      <c r="M12" s="18">
        <v>0.29749846680897929</v>
      </c>
      <c r="N12" s="18">
        <v>0.29799457455056583</v>
      </c>
      <c r="O12" s="18">
        <v>1.1163472389008426</v>
      </c>
      <c r="Q12" s="18">
        <f>IF(Q28&gt;0,IF(Q33&gt;0,SUM(Q$28)*1000/Q33,0),Q11)</f>
        <v>0.22801325307259829</v>
      </c>
      <c r="R12" s="18">
        <f>IF(R28&gt;0,IF(R33&gt;0,SUM(R$28)*1000/R33,0),R11)</f>
        <v>0.23925194251367365</v>
      </c>
      <c r="S12" s="18">
        <v>0.34717094128152454</v>
      </c>
      <c r="T12" s="18">
        <v>-9.9605200881225667E-2</v>
      </c>
      <c r="U12" s="18">
        <f>IF(U28&gt;0,IF(U33&gt;0,SUM(U$28)*1000/U33,0),U11)</f>
        <v>0.71330193338158743</v>
      </c>
      <c r="W12" s="18">
        <f>IF(W28&gt;0,IF(W33&gt;0,SUM(W$28)*1000/W33,0),W11)</f>
        <v>0.31766116121816118</v>
      </c>
      <c r="X12" s="18">
        <f>IF(X28&gt;0,IF(X33&gt;0,SUM(X$28)*1000/X33,0),X11)</f>
        <v>0.35996905878981195</v>
      </c>
      <c r="Y12" s="18">
        <f>IF(Y28&gt;0,IF(Y33&gt;0,SUM(Y$28)*1000/Y33,0),Y11)</f>
        <v>0.50578053708364645</v>
      </c>
      <c r="Z12" s="18">
        <f>IF(Z28&gt;0,IF(Z33&gt;0,SUM(Z$28)*1000/Z33,0),Z11)</f>
        <v>0.4672741355107799</v>
      </c>
      <c r="AA12" s="18">
        <f>IF(AA28&gt;0,IF(AA33&gt;0,SUM(AA$28)*1000/AA33,0),AA11)</f>
        <v>1.6334715055890294</v>
      </c>
      <c r="AC12" s="18">
        <f>IF(AC28&gt;0,IF(AC33&gt;0,SUM(AC$28)*1000/AC33,0),AC11)</f>
        <v>0.42480834380541038</v>
      </c>
      <c r="AD12" s="18">
        <f>IF(AD28&gt;0,IF(AD33&gt;0,SUM(AD$28)*1000/AD33,0),AD11)</f>
        <v>0.47812387665208145</v>
      </c>
      <c r="AE12" s="217">
        <v>0.55308084774087596</v>
      </c>
      <c r="AF12" s="18">
        <v>0.5709225629338226</v>
      </c>
      <c r="AG12" s="18">
        <f>IF(AG28&gt;0,IF(AG33&gt;0,SUM(AG$28)*1000/AG33,0),AG11)</f>
        <v>2.0167702522297586</v>
      </c>
      <c r="AI12" s="18">
        <v>0.53016110129058114</v>
      </c>
      <c r="AJ12" s="18">
        <v>0.5602513777013316</v>
      </c>
      <c r="AK12" s="217">
        <v>0.60203461389767265</v>
      </c>
      <c r="AL12" s="18">
        <v>0.56997403690291826</v>
      </c>
      <c r="AM12" s="18">
        <v>2.2439705116045867</v>
      </c>
      <c r="AO12" s="18">
        <v>0.28589461470350569</v>
      </c>
      <c r="AP12" s="18">
        <v>0.56090433069653223</v>
      </c>
      <c r="AQ12" s="217">
        <v>0.59695023436059258</v>
      </c>
      <c r="AR12" s="18"/>
      <c r="AS12" s="18">
        <v>1.4424895309887955</v>
      </c>
    </row>
    <row r="13" spans="2:45">
      <c r="B13" s="9"/>
      <c r="E13" s="9"/>
      <c r="F13" s="9"/>
      <c r="G13" s="9"/>
      <c r="H13" s="9"/>
      <c r="I13" s="9"/>
      <c r="K13" s="9"/>
      <c r="L13" s="9"/>
      <c r="M13" s="9"/>
      <c r="N13" s="9"/>
      <c r="O13" s="9"/>
      <c r="Q13" s="9"/>
      <c r="R13" s="9"/>
      <c r="S13" s="9"/>
      <c r="T13" s="9"/>
      <c r="U13" s="9"/>
      <c r="W13" s="9"/>
      <c r="X13" s="9"/>
      <c r="Y13" s="9"/>
      <c r="Z13" s="9"/>
      <c r="AA13" s="9"/>
      <c r="AC13" s="9"/>
      <c r="AD13" s="9"/>
      <c r="AE13" s="218"/>
      <c r="AF13" s="9"/>
      <c r="AG13" s="9"/>
      <c r="AI13" s="9"/>
      <c r="AJ13" s="9"/>
      <c r="AK13" s="218"/>
      <c r="AL13" s="9"/>
      <c r="AM13" s="9"/>
      <c r="AO13" s="9"/>
      <c r="AP13" s="9"/>
      <c r="AQ13" s="218"/>
      <c r="AR13" s="9"/>
      <c r="AS13" s="9"/>
    </row>
    <row r="14" spans="2:45">
      <c r="AE14" s="192"/>
      <c r="AK14" s="192"/>
      <c r="AQ14" s="192"/>
    </row>
    <row r="15" spans="2:45" ht="57" customHeight="1">
      <c r="B15" s="107" t="s">
        <v>298</v>
      </c>
      <c r="C15" s="7"/>
      <c r="D15" s="7"/>
      <c r="E15" s="105" t="s">
        <v>234</v>
      </c>
      <c r="F15" s="105" t="s">
        <v>236</v>
      </c>
      <c r="G15" s="105" t="s">
        <v>238</v>
      </c>
      <c r="H15" s="105" t="s">
        <v>239</v>
      </c>
      <c r="I15" s="105" t="s">
        <v>235</v>
      </c>
      <c r="J15" s="7"/>
      <c r="K15" s="105" t="s">
        <v>245</v>
      </c>
      <c r="L15" s="105" t="s">
        <v>249</v>
      </c>
      <c r="M15" s="105" t="s">
        <v>250</v>
      </c>
      <c r="N15" s="105" t="s">
        <v>251</v>
      </c>
      <c r="O15" s="105" t="s">
        <v>248</v>
      </c>
      <c r="P15" s="7"/>
      <c r="Q15" s="105" t="s">
        <v>268</v>
      </c>
      <c r="R15" s="105" t="s">
        <v>269</v>
      </c>
      <c r="S15" s="105" t="s">
        <v>270</v>
      </c>
      <c r="T15" s="105" t="s">
        <v>272</v>
      </c>
      <c r="U15" s="105" t="s">
        <v>271</v>
      </c>
      <c r="V15" s="7"/>
      <c r="W15" s="105" t="s">
        <v>304</v>
      </c>
      <c r="X15" s="105" t="s">
        <v>305</v>
      </c>
      <c r="Y15" s="105" t="s">
        <v>306</v>
      </c>
      <c r="Z15" s="105" t="s">
        <v>307</v>
      </c>
      <c r="AA15" s="105" t="s">
        <v>308</v>
      </c>
      <c r="AB15" s="7"/>
      <c r="AC15" s="105" t="str">
        <f>AC9</f>
        <v>QE Jun-18</v>
      </c>
      <c r="AD15" s="105" t="str">
        <f>AD9</f>
        <v>QE Sep-18</v>
      </c>
      <c r="AE15" s="208" t="str">
        <f t="shared" ref="AE15:AF15" si="0">AE9</f>
        <v>QE Dec-18</v>
      </c>
      <c r="AF15" s="105" t="str">
        <f t="shared" si="0"/>
        <v>QE Mar-19</v>
      </c>
      <c r="AG15" s="105" t="str">
        <f>AG9</f>
        <v>FY 2018-19</v>
      </c>
      <c r="AH15" s="7"/>
      <c r="AI15" s="105" t="str">
        <f t="shared" ref="AI15" si="1">AI9</f>
        <v>QE Jun-19</v>
      </c>
      <c r="AJ15" s="105" t="str">
        <f>AJ9</f>
        <v>QE Sep-19</v>
      </c>
      <c r="AK15" s="208" t="str">
        <f t="shared" ref="AK15:AL15" si="2">AK9</f>
        <v>QE Dec-19</v>
      </c>
      <c r="AL15" s="105" t="str">
        <f t="shared" si="2"/>
        <v>QE Mar-20</v>
      </c>
      <c r="AM15" s="105" t="str">
        <f>AM9</f>
        <v>FY 2019-20</v>
      </c>
      <c r="AN15" s="7"/>
      <c r="AO15" s="105" t="str">
        <f t="shared" ref="AO15" si="3">AO9</f>
        <v>QE Jun-20</v>
      </c>
      <c r="AP15" s="105" t="str">
        <f>AP9</f>
        <v>QE Sep-20</v>
      </c>
      <c r="AQ15" s="208" t="str">
        <f>AQ9</f>
        <v>QE Dec-20</v>
      </c>
      <c r="AR15" s="105" t="str">
        <f t="shared" ref="AR15" si="4">AR9</f>
        <v>QE Mar-21</v>
      </c>
      <c r="AS15" s="105" t="str">
        <f>AS9</f>
        <v>FY 2020-21</v>
      </c>
    </row>
    <row r="16" spans="2:45">
      <c r="B16" s="8"/>
      <c r="E16" s="8"/>
      <c r="F16" s="8"/>
      <c r="G16" s="8"/>
      <c r="H16" s="8"/>
      <c r="I16" s="8"/>
      <c r="K16" s="8"/>
      <c r="L16" s="8"/>
      <c r="M16" s="8"/>
      <c r="N16" s="8"/>
      <c r="O16" s="8"/>
      <c r="Q16" s="8"/>
      <c r="R16" s="8"/>
      <c r="S16" s="8"/>
      <c r="T16" s="8"/>
      <c r="U16" s="8"/>
      <c r="W16" s="8"/>
      <c r="X16" s="8"/>
      <c r="Y16" s="8"/>
      <c r="Z16" s="8"/>
      <c r="AA16" s="8"/>
      <c r="AC16" s="8"/>
      <c r="AD16" s="8"/>
      <c r="AE16" s="219"/>
      <c r="AF16" s="8"/>
      <c r="AG16" s="8"/>
      <c r="AI16" s="8"/>
      <c r="AJ16" s="8"/>
      <c r="AK16" s="219"/>
      <c r="AL16" s="8"/>
      <c r="AM16" s="8"/>
      <c r="AO16" s="8"/>
      <c r="AP16" s="8"/>
      <c r="AQ16" s="219"/>
      <c r="AR16" s="8"/>
      <c r="AS16" s="8"/>
    </row>
    <row r="17" spans="2:46">
      <c r="B17" s="16" t="s">
        <v>68</v>
      </c>
      <c r="E17" s="18">
        <f t="shared" ref="E17:E18" si="5">IF(E32&gt;0,E$29*1000/E32,0)</f>
        <v>0.3967254493698113</v>
      </c>
      <c r="F17" s="18">
        <v>0.46331693969325377</v>
      </c>
      <c r="G17" s="18">
        <v>0.48603071526957792</v>
      </c>
      <c r="H17" s="18">
        <v>0.44137767183819215</v>
      </c>
      <c r="I17" s="18">
        <v>1.7877148941373411</v>
      </c>
      <c r="K17" s="18">
        <f t="shared" ref="K17:K18" si="6">IF(K32&gt;0,K$29*1000/K32,0)</f>
        <v>0.43713507477246771</v>
      </c>
      <c r="L17" s="18">
        <v>0.52834979379518665</v>
      </c>
      <c r="M17" s="18">
        <v>0.51551756582783059</v>
      </c>
      <c r="N17" s="18">
        <v>0.52463101126232503</v>
      </c>
      <c r="O17" s="18">
        <v>2.0049415444013059</v>
      </c>
      <c r="Q17" s="18">
        <f t="shared" ref="Q17:R18" si="7">IF(Q32&gt;0,Q$29*1000/Q32,0)</f>
        <v>0.46592783850426572</v>
      </c>
      <c r="R17" s="18">
        <f t="shared" si="7"/>
        <v>0.50485946910304613</v>
      </c>
      <c r="S17" s="18">
        <v>0.54248970771206417</v>
      </c>
      <c r="T17" s="18">
        <v>0.52432390826903674</v>
      </c>
      <c r="U17" s="18">
        <f t="shared" ref="U17" si="8">IF(U32&gt;0,U$29*1000/U32,0)</f>
        <v>2.0364862924558813</v>
      </c>
      <c r="W17" s="18">
        <f t="shared" ref="W17:X17" si="9">IF(W32&gt;0,W$29*1000/W32,0)</f>
        <v>0.53655925001327887</v>
      </c>
      <c r="X17" s="18">
        <f t="shared" si="9"/>
        <v>0.64322541129732336</v>
      </c>
      <c r="Y17" s="18">
        <f t="shared" ref="Y17:Z17" si="10">IF(Y32&gt;0,Y$29*1000/Y32,0)</f>
        <v>0.74423430349553554</v>
      </c>
      <c r="Z17" s="18">
        <f t="shared" si="10"/>
        <v>0.70579634001967961</v>
      </c>
      <c r="AA17" s="18">
        <f t="shared" ref="AA17:AD18" si="11">IF(AA32&gt;0,AA$29*1000/AA32,0)</f>
        <v>2.6296786184211927</v>
      </c>
      <c r="AC17" s="18">
        <f t="shared" si="11"/>
        <v>0.67191831904468358</v>
      </c>
      <c r="AD17" s="18">
        <f t="shared" si="11"/>
        <v>0.73730487840446501</v>
      </c>
      <c r="AE17" s="217">
        <v>0.8059973949398308</v>
      </c>
      <c r="AF17" s="18">
        <v>0.80770266610823604</v>
      </c>
      <c r="AG17" s="18">
        <f t="shared" ref="AG17:AG18" si="12">IF(AG32&gt;0,AG$29*1000/AG32,0)</f>
        <v>3.0220041986653183</v>
      </c>
      <c r="AI17" s="18">
        <v>0.80344577365872194</v>
      </c>
      <c r="AJ17" s="18">
        <v>0.89384130867945155</v>
      </c>
      <c r="AK17" s="217">
        <v>0.88468164518404169</v>
      </c>
      <c r="AL17" s="18">
        <v>0.91819344466086694</v>
      </c>
      <c r="AM17" s="18">
        <v>3.4996906269499624</v>
      </c>
      <c r="AO17" s="18">
        <v>0.60663712164625172</v>
      </c>
      <c r="AP17" s="18">
        <v>0.80500033440163543</v>
      </c>
      <c r="AQ17" s="217">
        <v>0.87712781515630756</v>
      </c>
      <c r="AR17" s="18"/>
      <c r="AS17" s="18">
        <v>2.2891094037032231</v>
      </c>
    </row>
    <row r="18" spans="2:46">
      <c r="B18" s="16" t="s">
        <v>69</v>
      </c>
      <c r="E18" s="18">
        <f t="shared" si="5"/>
        <v>0.38552667134592772</v>
      </c>
      <c r="F18" s="18">
        <v>0.45062198920244984</v>
      </c>
      <c r="G18" s="18">
        <v>0.472835074533207</v>
      </c>
      <c r="H18" s="18">
        <v>0.42709630543230315</v>
      </c>
      <c r="I18" s="18">
        <v>1.7276392409221684</v>
      </c>
      <c r="K18" s="18">
        <f t="shared" si="6"/>
        <v>0.42351929098508412</v>
      </c>
      <c r="L18" s="18">
        <v>0.51220488795382346</v>
      </c>
      <c r="M18" s="18">
        <v>0.49960404255215696</v>
      </c>
      <c r="N18" s="18">
        <v>0.50406936190013096</v>
      </c>
      <c r="O18" s="18">
        <v>1.9201850336783246</v>
      </c>
      <c r="Q18" s="18">
        <f t="shared" si="7"/>
        <v>0.44757684730406661</v>
      </c>
      <c r="R18" s="18">
        <f t="shared" si="7"/>
        <v>0.48847567940999365</v>
      </c>
      <c r="S18" s="18">
        <v>0.52554876318173149</v>
      </c>
      <c r="T18" s="18">
        <v>0.5021255339423889</v>
      </c>
      <c r="U18" s="18">
        <f t="shared" ref="U18" si="13">IF(U33&gt;0,U$29*1000/U33,0)</f>
        <v>1.9458006236846963</v>
      </c>
      <c r="W18" s="18">
        <f t="shared" ref="W18:X18" si="14">IF(W33&gt;0,W$29*1000/W33,0)</f>
        <v>0.51335465584782847</v>
      </c>
      <c r="X18" s="18">
        <f t="shared" si="14"/>
        <v>0.6198303391674107</v>
      </c>
      <c r="Y18" s="18">
        <f t="shared" ref="Y18:Z18" si="15">IF(Y33&gt;0,Y$29*1000/Y33,0)</f>
        <v>0.71943146992971396</v>
      </c>
      <c r="Z18" s="18">
        <f t="shared" si="15"/>
        <v>0.67716140821850546</v>
      </c>
      <c r="AA18" s="18">
        <f t="shared" ref="AA18:AC18" si="16">IF(AA33&gt;0,AA$29*1000/AA33,0)</f>
        <v>2.5040895779128833</v>
      </c>
      <c r="AC18" s="18">
        <f t="shared" si="16"/>
        <v>0.64421828137931636</v>
      </c>
      <c r="AD18" s="18">
        <f t="shared" si="11"/>
        <v>0.71204862037918559</v>
      </c>
      <c r="AE18" s="217">
        <v>0.77902832826562096</v>
      </c>
      <c r="AF18" s="18">
        <v>0.7771856627329875</v>
      </c>
      <c r="AG18" s="18">
        <f t="shared" si="12"/>
        <v>2.8983724834317295</v>
      </c>
      <c r="AI18" s="18">
        <v>0.77170976949389991</v>
      </c>
      <c r="AJ18" s="18">
        <v>0.86390546407396829</v>
      </c>
      <c r="AK18" s="217">
        <v>0.85489703971533904</v>
      </c>
      <c r="AL18" s="18">
        <v>0.88130876894513788</v>
      </c>
      <c r="AM18" s="18">
        <v>3.3443134915725103</v>
      </c>
      <c r="AO18" s="18">
        <v>0.58248743075986542</v>
      </c>
      <c r="AP18" s="18">
        <v>0.77091806262543672</v>
      </c>
      <c r="AQ18" s="217">
        <v>0.84123862455660758</v>
      </c>
      <c r="AR18" s="18"/>
      <c r="AS18" s="18">
        <v>2.1920736893465205</v>
      </c>
    </row>
    <row r="19" spans="2:46">
      <c r="B19" s="9"/>
      <c r="E19" s="9"/>
      <c r="F19" s="9"/>
      <c r="G19" s="9"/>
      <c r="H19" s="9"/>
      <c r="I19" s="9"/>
      <c r="K19" s="9"/>
      <c r="L19" s="9"/>
      <c r="M19" s="9"/>
      <c r="N19" s="9"/>
      <c r="O19" s="9"/>
      <c r="Q19" s="9"/>
      <c r="R19" s="9"/>
      <c r="S19" s="9"/>
      <c r="T19" s="9"/>
      <c r="U19" s="9"/>
      <c r="W19" s="9"/>
      <c r="X19" s="9"/>
      <c r="Y19" s="9"/>
      <c r="Z19" s="9"/>
      <c r="AA19" s="9"/>
      <c r="AC19" s="9"/>
      <c r="AD19" s="9"/>
      <c r="AE19" s="218"/>
      <c r="AF19" s="9"/>
      <c r="AG19" s="9"/>
      <c r="AI19" s="9"/>
      <c r="AJ19" s="9"/>
      <c r="AK19" s="218"/>
      <c r="AL19" s="9"/>
      <c r="AM19" s="9"/>
      <c r="AO19" s="9"/>
      <c r="AP19" s="9"/>
      <c r="AQ19" s="218"/>
      <c r="AR19" s="9"/>
      <c r="AS19" s="9"/>
    </row>
    <row r="20" spans="2:46">
      <c r="AE20" s="192"/>
      <c r="AK20" s="192"/>
      <c r="AQ20" s="192"/>
    </row>
    <row r="21" spans="2:46" ht="63.75" customHeight="1">
      <c r="B21" s="107" t="s">
        <v>299</v>
      </c>
      <c r="C21" s="7"/>
      <c r="D21" s="7"/>
      <c r="E21" s="105" t="s">
        <v>234</v>
      </c>
      <c r="F21" s="105" t="s">
        <v>236</v>
      </c>
      <c r="G21" s="105" t="s">
        <v>238</v>
      </c>
      <c r="H21" s="105" t="s">
        <v>239</v>
      </c>
      <c r="I21" s="105" t="s">
        <v>235</v>
      </c>
      <c r="J21" s="7"/>
      <c r="K21" s="105" t="s">
        <v>245</v>
      </c>
      <c r="L21" s="105" t="s">
        <v>249</v>
      </c>
      <c r="M21" s="105" t="s">
        <v>250</v>
      </c>
      <c r="N21" s="105" t="s">
        <v>251</v>
      </c>
      <c r="O21" s="105" t="s">
        <v>248</v>
      </c>
      <c r="P21" s="7"/>
      <c r="Q21" s="105" t="s">
        <v>268</v>
      </c>
      <c r="R21" s="105" t="s">
        <v>269</v>
      </c>
      <c r="S21" s="105" t="s">
        <v>270</v>
      </c>
      <c r="T21" s="105" t="s">
        <v>272</v>
      </c>
      <c r="U21" s="105" t="s">
        <v>271</v>
      </c>
      <c r="V21" s="7"/>
      <c r="W21" s="105" t="s">
        <v>304</v>
      </c>
      <c r="X21" s="105" t="s">
        <v>305</v>
      </c>
      <c r="Y21" s="105" t="s">
        <v>306</v>
      </c>
      <c r="Z21" s="105" t="s">
        <v>307</v>
      </c>
      <c r="AA21" s="105" t="s">
        <v>308</v>
      </c>
      <c r="AB21" s="7"/>
      <c r="AC21" s="105" t="str">
        <f>AC15</f>
        <v>QE Jun-18</v>
      </c>
      <c r="AD21" s="105" t="str">
        <f>AD15</f>
        <v>QE Sep-18</v>
      </c>
      <c r="AE21" s="208" t="str">
        <f t="shared" ref="AE21:AF21" si="17">AE15</f>
        <v>QE Dec-18</v>
      </c>
      <c r="AF21" s="105" t="str">
        <f t="shared" si="17"/>
        <v>QE Mar-19</v>
      </c>
      <c r="AG21" s="105" t="str">
        <f>AG15</f>
        <v>FY 2018-19</v>
      </c>
      <c r="AH21" s="7"/>
      <c r="AI21" s="105" t="str">
        <f t="shared" ref="AI21" si="18">AI15</f>
        <v>QE Jun-19</v>
      </c>
      <c r="AJ21" s="105" t="str">
        <f>AJ15</f>
        <v>QE Sep-19</v>
      </c>
      <c r="AK21" s="208" t="str">
        <f t="shared" ref="AK21:AL21" si="19">AK15</f>
        <v>QE Dec-19</v>
      </c>
      <c r="AL21" s="105" t="str">
        <f t="shared" si="19"/>
        <v>QE Mar-20</v>
      </c>
      <c r="AM21" s="105" t="str">
        <f>AM15</f>
        <v>FY 2019-20</v>
      </c>
      <c r="AN21" s="7"/>
      <c r="AO21" s="105" t="str">
        <f t="shared" ref="AO21" si="20">AO15</f>
        <v>QE Jun-20</v>
      </c>
      <c r="AP21" s="105" t="str">
        <f>AP15</f>
        <v>QE Sep-20</v>
      </c>
      <c r="AQ21" s="208" t="str">
        <f>AQ15</f>
        <v>QE Dec-20</v>
      </c>
      <c r="AR21" s="105" t="str">
        <f t="shared" ref="AR21" si="21">AR15</f>
        <v>QE Mar-21</v>
      </c>
      <c r="AS21" s="105" t="str">
        <f>AS15</f>
        <v>FY 2020-21</v>
      </c>
    </row>
    <row r="22" spans="2:46">
      <c r="B22" s="8"/>
      <c r="E22" s="8"/>
      <c r="F22" s="8"/>
      <c r="G22" s="8"/>
      <c r="H22" s="8"/>
      <c r="I22" s="8"/>
      <c r="K22" s="8"/>
      <c r="L22" s="8"/>
      <c r="M22" s="8"/>
      <c r="N22" s="8"/>
      <c r="O22" s="8"/>
      <c r="Q22" s="8"/>
      <c r="R22" s="8"/>
      <c r="S22" s="8"/>
      <c r="T22" s="8"/>
      <c r="U22" s="8"/>
      <c r="W22" s="8"/>
      <c r="X22" s="8"/>
      <c r="Y22" s="8"/>
      <c r="Z22" s="8"/>
      <c r="AA22" s="8"/>
      <c r="AC22" s="8"/>
      <c r="AD22" s="8"/>
      <c r="AE22" s="219"/>
      <c r="AF22" s="8"/>
      <c r="AG22" s="8"/>
      <c r="AI22" s="8"/>
      <c r="AJ22" s="8"/>
      <c r="AK22" s="219"/>
      <c r="AL22" s="8"/>
      <c r="AM22" s="8"/>
      <c r="AO22" s="8"/>
      <c r="AP22" s="8"/>
      <c r="AQ22" s="219"/>
      <c r="AR22" s="8"/>
      <c r="AS22" s="8"/>
    </row>
    <row r="23" spans="2:46">
      <c r="B23" s="16" t="s">
        <v>68</v>
      </c>
      <c r="E23" s="18">
        <f t="shared" ref="E23:I24" si="22">IF(E32&gt;0,E$30*1000/E32,0)</f>
        <v>0.36021370811962444</v>
      </c>
      <c r="F23" s="18">
        <f t="shared" si="22"/>
        <v>0.41775588565550409</v>
      </c>
      <c r="G23" s="18">
        <f t="shared" si="22"/>
        <v>0.45147459499979181</v>
      </c>
      <c r="H23" s="18">
        <f t="shared" si="22"/>
        <v>0.38827865211095952</v>
      </c>
      <c r="I23" s="18">
        <f t="shared" si="22"/>
        <v>1.6179337626397932</v>
      </c>
      <c r="K23" s="18">
        <f t="shared" ref="K23:N23" si="23">IF(K32&gt;0,K$30*1000/K32,0)</f>
        <v>0.38191838970948122</v>
      </c>
      <c r="L23" s="18">
        <f t="shared" si="23"/>
        <v>0.47146661024423248</v>
      </c>
      <c r="M23" s="18">
        <f t="shared" si="23"/>
        <v>0.46044938735668189</v>
      </c>
      <c r="N23" s="18">
        <f t="shared" si="23"/>
        <v>0.45573462446083068</v>
      </c>
      <c r="O23" s="18">
        <f t="shared" ref="O23" si="24">IF(O32&gt;0,O$30*1000/O32,0)</f>
        <v>1.7689114180019063</v>
      </c>
      <c r="Q23" s="18">
        <f>IF(Q32&gt;0,Q$30*1000/Q32,0)</f>
        <v>0.41174273129773287</v>
      </c>
      <c r="R23" s="18">
        <f>IF(R32&gt;0,R$30*1000/R32,0)</f>
        <v>0.43173878948643701</v>
      </c>
      <c r="S23" s="18">
        <v>0.50202742543944345</v>
      </c>
      <c r="T23" s="18">
        <v>0.47957402174015223</v>
      </c>
      <c r="U23" s="18">
        <f t="shared" ref="U23" si="25">IF(U32&gt;0,U$30*1000/U32,0)</f>
        <v>1.8236078271770939</v>
      </c>
      <c r="W23" s="18">
        <f t="shared" ref="W23:Y24" si="26">IF(W32&gt;0,W$30*1000/W32,0)</f>
        <v>0.468976933161319</v>
      </c>
      <c r="X23" s="18">
        <f t="shared" si="26"/>
        <v>0.54730567124658436</v>
      </c>
      <c r="Y23" s="18">
        <f t="shared" si="26"/>
        <v>0.67984606135064085</v>
      </c>
      <c r="Z23" s="18">
        <f t="shared" ref="Z23" si="27">IF(Z32&gt;0,Z$30*1000/Z32,0)</f>
        <v>0.65463924154156283</v>
      </c>
      <c r="AA23" s="18">
        <f>IF(AA32&gt;0,AA$30*1000/AA32,0)</f>
        <v>2.3504598285320819</v>
      </c>
      <c r="AC23" s="18">
        <f>IF(AC32&gt;0,AC$30*1000/AC32,0)</f>
        <v>0.61092218501152407</v>
      </c>
      <c r="AD23" s="18">
        <f>IF(AD32&gt;0,AD$30*1000/AD32,0)</f>
        <v>0.67325821530180618</v>
      </c>
      <c r="AE23" s="217">
        <v>0.76036961050834739</v>
      </c>
      <c r="AF23" s="18">
        <v>0.75676445900177525</v>
      </c>
      <c r="AG23" s="18">
        <f>IF(AG32&gt;0,AG$30*1000/AG32,0)</f>
        <v>2.8003132178899333</v>
      </c>
      <c r="AI23" s="18">
        <v>0.75125670008725653</v>
      </c>
      <c r="AJ23" s="18">
        <v>0.8184308604485433</v>
      </c>
      <c r="AK23" s="217">
        <v>0.82494673390163398</v>
      </c>
      <c r="AL23" s="18">
        <v>0.85213341752915406</v>
      </c>
      <c r="AM23" s="18">
        <v>3.2463861366192619</v>
      </c>
      <c r="AO23" s="18">
        <v>0.52400011681063463</v>
      </c>
      <c r="AP23" s="18">
        <v>0.75855579568506748</v>
      </c>
      <c r="AQ23" s="217">
        <v>0.82243454593152188</v>
      </c>
      <c r="AR23" s="18"/>
      <c r="AS23" s="18">
        <v>2.1053903156841343</v>
      </c>
    </row>
    <row r="24" spans="2:46">
      <c r="B24" s="16" t="s">
        <v>69</v>
      </c>
      <c r="E24" s="18">
        <f t="shared" ref="E24:H24" si="28">IF(E33&gt;0,E$30*1000/E33,0)</f>
        <v>0.35004558463574037</v>
      </c>
      <c r="F24" s="18">
        <f t="shared" si="28"/>
        <v>0.40630931456930602</v>
      </c>
      <c r="G24" s="18">
        <f t="shared" si="28"/>
        <v>0.43921714630354741</v>
      </c>
      <c r="H24" s="18">
        <f t="shared" si="28"/>
        <v>0.37571537568764701</v>
      </c>
      <c r="I24" s="18">
        <f t="shared" si="22"/>
        <v>1.5635635563120269</v>
      </c>
      <c r="K24" s="18">
        <f t="shared" ref="K24:N24" si="29">IF(K33&gt;0,K$30*1000/K33,0)</f>
        <v>0.3700224826573722</v>
      </c>
      <c r="L24" s="18">
        <f t="shared" si="29"/>
        <v>0.45705989689044535</v>
      </c>
      <c r="M24" s="18">
        <f t="shared" si="29"/>
        <v>0.44623576491453731</v>
      </c>
      <c r="N24" s="18">
        <f t="shared" si="29"/>
        <v>0.43787320310141109</v>
      </c>
      <c r="O24" s="18">
        <f t="shared" ref="O24" si="30">IF(O33&gt;0,O$30*1000/O33,0)</f>
        <v>1.6941327991506261</v>
      </c>
      <c r="Q24" s="18">
        <f>IF(Q33&gt;0,Q$30*1000/Q33,0)</f>
        <v>0.39552586977031962</v>
      </c>
      <c r="R24" s="18">
        <f>IF(R33&gt;0,R$30*1000/R33,0)</f>
        <v>0.41772792515255425</v>
      </c>
      <c r="S24" s="18">
        <v>0.48635004272384463</v>
      </c>
      <c r="T24" s="18">
        <v>0.45927022959176633</v>
      </c>
      <c r="U24" s="18">
        <f t="shared" ref="U24" si="31">IF(U33&gt;0,U$30*1000/U33,0)</f>
        <v>1.7424017341154561</v>
      </c>
      <c r="W24" s="18">
        <f t="shared" si="26"/>
        <v>0.44869507350332855</v>
      </c>
      <c r="X24" s="18">
        <f t="shared" si="26"/>
        <v>0.52739934380516817</v>
      </c>
      <c r="Y24" s="18">
        <f t="shared" si="26"/>
        <v>0.65718907197127352</v>
      </c>
      <c r="Z24" s="18">
        <f t="shared" ref="Z24" si="32">IF(Z33&gt;0,Z$30*1000/Z33,0)</f>
        <v>0.62807980934701169</v>
      </c>
      <c r="AA24" s="18">
        <f>IF(AA33&gt;0,AA$30*1000/AA33,0)</f>
        <v>2.2382058091432429</v>
      </c>
      <c r="AC24" s="18">
        <f>IF(AC33&gt;0,AC$30*1000/AC33,0)</f>
        <v>0.58573673157800599</v>
      </c>
      <c r="AD24" s="18">
        <f>IF(AD33&gt;0,AD$30*1000/AD33,0)</f>
        <v>0.65019586524642836</v>
      </c>
      <c r="AE24" s="217">
        <v>0.73492727179660311</v>
      </c>
      <c r="AF24" s="18">
        <v>0.72817202701080475</v>
      </c>
      <c r="AG24" s="18">
        <f>IF(AG33&gt;0,AG$30*1000/AG33,0)</f>
        <v>2.6857509924397083</v>
      </c>
      <c r="AI24" s="18">
        <v>0.72158215757986521</v>
      </c>
      <c r="AJ24" s="18">
        <v>0.79102060448832578</v>
      </c>
      <c r="AK24" s="217">
        <v>0.79717322561680515</v>
      </c>
      <c r="AL24" s="18">
        <v>0.81790243390052708</v>
      </c>
      <c r="AM24" s="18">
        <v>3.1022550599027525</v>
      </c>
      <c r="AO24" s="18">
        <v>0.50314013249073941</v>
      </c>
      <c r="AP24" s="18">
        <v>0.72643990245979806</v>
      </c>
      <c r="AQ24" s="217">
        <v>0.78878322435137782</v>
      </c>
      <c r="AR24" s="18"/>
      <c r="AS24" s="18">
        <v>2.0161424829018348</v>
      </c>
    </row>
    <row r="25" spans="2:46">
      <c r="B25" s="9"/>
      <c r="E25" s="9"/>
      <c r="F25" s="9"/>
      <c r="G25" s="9"/>
      <c r="H25" s="9"/>
      <c r="I25" s="9"/>
      <c r="K25" s="9"/>
      <c r="L25" s="9"/>
      <c r="M25" s="9"/>
      <c r="N25" s="9"/>
      <c r="O25" s="9"/>
      <c r="Q25" s="9"/>
      <c r="R25" s="9"/>
      <c r="S25" s="9"/>
      <c r="T25" s="9"/>
      <c r="U25" s="9"/>
      <c r="W25" s="9"/>
      <c r="X25" s="9"/>
      <c r="Y25" s="9"/>
      <c r="Z25" s="9"/>
      <c r="AA25" s="9"/>
      <c r="AC25" s="9"/>
      <c r="AD25" s="9"/>
      <c r="AE25" s="218"/>
      <c r="AF25" s="9"/>
      <c r="AG25" s="9"/>
      <c r="AI25" s="9"/>
      <c r="AJ25" s="9"/>
      <c r="AK25" s="218"/>
      <c r="AL25" s="9"/>
      <c r="AM25" s="9"/>
      <c r="AO25" s="9"/>
      <c r="AP25" s="9"/>
      <c r="AQ25" s="218"/>
      <c r="AR25" s="9"/>
      <c r="AS25" s="9"/>
    </row>
    <row r="26" spans="2:46">
      <c r="AE26" s="192"/>
      <c r="AK26" s="192"/>
      <c r="AQ26" s="192"/>
    </row>
    <row r="27" spans="2:46">
      <c r="B27" s="10" t="s">
        <v>50</v>
      </c>
      <c r="E27" s="11"/>
      <c r="F27" s="11"/>
      <c r="G27" s="11"/>
      <c r="H27" s="11"/>
      <c r="I27" s="11"/>
      <c r="K27" s="11"/>
      <c r="L27" s="11"/>
      <c r="M27" s="11"/>
      <c r="N27" s="11"/>
      <c r="O27" s="11"/>
      <c r="Q27" s="11"/>
      <c r="R27" s="11"/>
      <c r="S27" s="11"/>
      <c r="T27" s="11"/>
      <c r="U27" s="11"/>
      <c r="W27" s="11"/>
      <c r="X27" s="11"/>
      <c r="Y27" s="11"/>
      <c r="Z27" s="11"/>
      <c r="AA27" s="11"/>
      <c r="AC27" s="11"/>
      <c r="AD27" s="11"/>
      <c r="AE27" s="220"/>
      <c r="AF27" s="11"/>
      <c r="AG27" s="11"/>
      <c r="AI27" s="11"/>
      <c r="AJ27" s="11"/>
      <c r="AK27" s="220"/>
      <c r="AL27" s="11"/>
      <c r="AM27" s="11"/>
      <c r="AO27" s="11"/>
      <c r="AP27" s="11"/>
      <c r="AQ27" s="220"/>
      <c r="AR27" s="11"/>
      <c r="AS27" s="11"/>
    </row>
    <row r="28" spans="2:46">
      <c r="B28" s="26" t="s">
        <v>288</v>
      </c>
      <c r="C28" s="111">
        <v>0</v>
      </c>
      <c r="D28" s="111"/>
      <c r="E28" s="111">
        <v>12069.101509699409</v>
      </c>
      <c r="F28" s="169">
        <v>15265.175013146865</v>
      </c>
      <c r="G28" s="169">
        <v>16541.018931297524</v>
      </c>
      <c r="H28" s="169">
        <v>14738.841776491219</v>
      </c>
      <c r="I28" s="111">
        <v>58614.137230635009</v>
      </c>
      <c r="J28" s="111"/>
      <c r="K28" s="111">
        <v>12761.895878184483</v>
      </c>
      <c r="L28" s="111">
        <v>15504.02447294808</v>
      </c>
      <c r="M28" s="169">
        <v>15720.683923804128</v>
      </c>
      <c r="N28" s="169">
        <v>15893.892927142575</v>
      </c>
      <c r="O28" s="169">
        <v>59880.497202079263</v>
      </c>
      <c r="P28" s="111"/>
      <c r="Q28" s="111">
        <v>12162.05081600658</v>
      </c>
      <c r="R28" s="111">
        <v>12599.840507509318</v>
      </c>
      <c r="S28" s="169">
        <v>17977.467636563797</v>
      </c>
      <c r="T28" s="169">
        <v>-4976.9344211873631</v>
      </c>
      <c r="U28" s="111">
        <f>SUM(Q28:T28)</f>
        <v>37762.424538892337</v>
      </c>
      <c r="V28" s="111"/>
      <c r="W28" s="111">
        <v>16695.905087744708</v>
      </c>
      <c r="X28" s="111">
        <v>18926.263073678238</v>
      </c>
      <c r="Y28" s="169">
        <v>26285.879348105678</v>
      </c>
      <c r="Z28" s="169">
        <v>24528.077512813052</v>
      </c>
      <c r="AA28" s="111">
        <v>86436.125022341672</v>
      </c>
      <c r="AB28" s="111"/>
      <c r="AC28" s="111">
        <v>22383.638049566081</v>
      </c>
      <c r="AD28" s="111">
        <v>24794.290834344341</v>
      </c>
      <c r="AE28" s="221">
        <v>28583.095100466246</v>
      </c>
      <c r="AF28" s="169">
        <v>29671.918779315867</v>
      </c>
      <c r="AG28" s="111">
        <f>AC28+AD28+AE28+AF28</f>
        <v>105432.94276369254</v>
      </c>
      <c r="AH28" s="111"/>
      <c r="AI28" s="169">
        <v>27609.20103478881</v>
      </c>
      <c r="AJ28" s="111">
        <v>28740.81723103593</v>
      </c>
      <c r="AK28" s="221">
        <v>30905.563313719576</v>
      </c>
      <c r="AL28" s="169">
        <v>29513.777379092062</v>
      </c>
      <c r="AM28" s="111">
        <v>116769.35895863638</v>
      </c>
      <c r="AN28" s="111"/>
      <c r="AO28" s="169">
        <f>'#1'!AT48</f>
        <v>14819.839553585072</v>
      </c>
      <c r="AP28" s="111">
        <f>'#1'!AU48</f>
        <v>29229.091789122991</v>
      </c>
      <c r="AQ28" s="221">
        <f>'#1'!AV48</f>
        <v>31042.735776269721</v>
      </c>
      <c r="AR28" s="169"/>
      <c r="AS28" s="111">
        <f>'#1'!AY48</f>
        <v>75091.667118977814</v>
      </c>
      <c r="AT28" s="7"/>
    </row>
    <row r="29" spans="2:46" ht="40.5" customHeight="1">
      <c r="B29" s="157" t="s">
        <v>300</v>
      </c>
      <c r="C29" s="3">
        <v>1.0493219994211693</v>
      </c>
      <c r="D29" s="3"/>
      <c r="E29" s="111">
        <v>20393.414446221421</v>
      </c>
      <c r="F29" s="169">
        <v>23897.341095821834</v>
      </c>
      <c r="G29" s="169">
        <v>25136.542966936067</v>
      </c>
      <c r="H29" s="169">
        <v>22878.706321732778</v>
      </c>
      <c r="I29" s="111">
        <v>92306.004830712103</v>
      </c>
      <c r="J29" s="3"/>
      <c r="K29" s="111">
        <v>22647.561688342012</v>
      </c>
      <c r="L29" s="111">
        <v>27064.863868128206</v>
      </c>
      <c r="M29" s="169">
        <v>26400.530141421859</v>
      </c>
      <c r="N29" s="169">
        <v>26885.135335020317</v>
      </c>
      <c r="O29" s="169">
        <v>102998.09103291239</v>
      </c>
      <c r="P29" s="3"/>
      <c r="Q29" s="111">
        <v>23873.403355404556</v>
      </c>
      <c r="R29" s="111">
        <v>25724.830434810036</v>
      </c>
      <c r="S29" s="169">
        <v>27214.362603793499</v>
      </c>
      <c r="T29" s="169">
        <v>26198.689263499269</v>
      </c>
      <c r="U29" s="111">
        <f>SUM(Q29:T29)</f>
        <v>103011.28565750737</v>
      </c>
      <c r="V29" s="3"/>
      <c r="W29" s="111">
        <v>26981.329972854044</v>
      </c>
      <c r="X29" s="111">
        <v>32589.11224083697</v>
      </c>
      <c r="Y29" s="169">
        <v>37389.514683273148</v>
      </c>
      <c r="Z29" s="169">
        <v>35545.445911131465</v>
      </c>
      <c r="AA29" s="111">
        <v>132505.40280809562</v>
      </c>
      <c r="AB29" s="3"/>
      <c r="AC29" s="111">
        <v>33944.598889313253</v>
      </c>
      <c r="AD29" s="111">
        <v>36925.034377068099</v>
      </c>
      <c r="AE29" s="221">
        <v>40260.010600124442</v>
      </c>
      <c r="AF29" s="169">
        <v>40391.799796034691</v>
      </c>
      <c r="AG29" s="111">
        <f>AC29+AD29+AE29+AF29</f>
        <v>151521.44366254049</v>
      </c>
      <c r="AH29" s="3"/>
      <c r="AI29" s="169">
        <v>40188.331649759501</v>
      </c>
      <c r="AJ29" s="111">
        <v>44318.229345041706</v>
      </c>
      <c r="AK29" s="221">
        <v>43886.304836493371</v>
      </c>
      <c r="AL29" s="169">
        <v>45634.974796788512</v>
      </c>
      <c r="AM29" s="111">
        <v>174027.84062808307</v>
      </c>
      <c r="AN29" s="3"/>
      <c r="AO29" s="169">
        <f>'#1'!AT62</f>
        <v>30192.969347981474</v>
      </c>
      <c r="AP29" s="111">
        <f>'#1'!AU62</f>
        <v>40173.423506927938</v>
      </c>
      <c r="AQ29" s="221">
        <f>'#1'!AV62</f>
        <v>43746.320469970538</v>
      </c>
      <c r="AR29" s="169"/>
      <c r="AS29" s="111">
        <f>'#1'!AY62</f>
        <v>114112.71332487999</v>
      </c>
    </row>
    <row r="30" spans="2:46" ht="41.45" customHeight="1">
      <c r="B30" s="157" t="s">
        <v>301</v>
      </c>
      <c r="C30" s="3">
        <v>1.0493219994211693</v>
      </c>
      <c r="D30" s="3"/>
      <c r="E30" s="111">
        <v>18516.552065320382</v>
      </c>
      <c r="F30" s="111">
        <v>21547.355684655726</v>
      </c>
      <c r="G30" s="111">
        <v>23349.369081330286</v>
      </c>
      <c r="H30" s="111">
        <v>20126.331301827813</v>
      </c>
      <c r="I30" s="111">
        <v>83539.608133134199</v>
      </c>
      <c r="J30" s="3"/>
      <c r="K30" s="111">
        <v>19786.836586745791</v>
      </c>
      <c r="L30" s="111">
        <v>24151.007106429308</v>
      </c>
      <c r="M30" s="111">
        <v>23580.395189810337</v>
      </c>
      <c r="N30" s="111">
        <v>23354.484947435994</v>
      </c>
      <c r="O30" s="111">
        <v>90872.723830421426</v>
      </c>
      <c r="P30" s="3"/>
      <c r="Q30" s="111">
        <v>21097.044414607859</v>
      </c>
      <c r="R30" s="111">
        <v>21999.007310689514</v>
      </c>
      <c r="S30" s="111">
        <v>25184.544883954644</v>
      </c>
      <c r="T30" s="111">
        <v>23962.68904825535</v>
      </c>
      <c r="U30" s="111">
        <f>SUM(Q30:T30)</f>
        <v>92243.285657507367</v>
      </c>
      <c r="V30" s="3"/>
      <c r="W30" s="111">
        <v>23582.896731292043</v>
      </c>
      <c r="X30" s="111">
        <v>27729.324179415824</v>
      </c>
      <c r="Y30" s="111">
        <v>34154.720057710554</v>
      </c>
      <c r="Z30" s="111">
        <v>32969.062648966028</v>
      </c>
      <c r="AA30" s="111">
        <v>118436.00361738444</v>
      </c>
      <c r="AB30" s="3"/>
      <c r="AC30" s="111">
        <v>30863.139067681721</v>
      </c>
      <c r="AD30" s="111">
        <v>33717.507469176351</v>
      </c>
      <c r="AE30" s="222">
        <v>37980.877818300934</v>
      </c>
      <c r="AF30" s="111">
        <v>37844.469014861563</v>
      </c>
      <c r="AG30" s="111">
        <f>AC30+AD30+AE30+AF30</f>
        <v>140405.99337002056</v>
      </c>
      <c r="AH30" s="3"/>
      <c r="AI30" s="111">
        <v>37577.835875249824</v>
      </c>
      <c r="AJ30" s="111">
        <v>40579.24625345994</v>
      </c>
      <c r="AK30" s="222">
        <v>40923.041678280941</v>
      </c>
      <c r="AL30" s="111">
        <f>'#1'!AP65</f>
        <v>42351.08589620678</v>
      </c>
      <c r="AM30" s="111">
        <f>'#1'!AR65</f>
        <v>161431.63841119298</v>
      </c>
      <c r="AN30" s="3"/>
      <c r="AO30" s="111">
        <f>'#1'!AT65</f>
        <v>26080.20515043542</v>
      </c>
      <c r="AP30" s="111">
        <f>'#1'!AU65</f>
        <v>37855.55726751843</v>
      </c>
      <c r="AQ30" s="222">
        <f>'#1'!AV65</f>
        <v>41018.513312968869</v>
      </c>
      <c r="AR30" s="111"/>
      <c r="AS30" s="111">
        <f>'#1'!AY65</f>
        <v>104954.27573092275</v>
      </c>
    </row>
    <row r="31" spans="2:46">
      <c r="B31" s="13" t="s">
        <v>51</v>
      </c>
      <c r="E31" s="14"/>
      <c r="F31" s="14"/>
      <c r="G31" s="14"/>
      <c r="H31" s="14"/>
      <c r="I31" s="14"/>
      <c r="K31" s="14"/>
      <c r="L31" s="14"/>
      <c r="M31" s="176"/>
      <c r="N31" s="176"/>
      <c r="O31" s="176"/>
      <c r="Q31" s="14"/>
      <c r="R31" s="14"/>
      <c r="S31" s="176"/>
      <c r="T31" s="176"/>
      <c r="U31" s="14"/>
      <c r="W31" s="14"/>
      <c r="X31" s="14"/>
      <c r="Y31" s="176"/>
      <c r="Z31" s="176"/>
      <c r="AA31" s="14"/>
      <c r="AC31" s="14"/>
      <c r="AD31" s="14"/>
      <c r="AE31" s="223"/>
      <c r="AF31" s="176"/>
      <c r="AG31" s="111"/>
      <c r="AI31" s="176"/>
      <c r="AJ31" s="14"/>
      <c r="AK31" s="223"/>
      <c r="AL31" s="176"/>
      <c r="AM31" s="111"/>
      <c r="AO31" s="176"/>
      <c r="AP31" s="14"/>
      <c r="AQ31" s="223"/>
      <c r="AR31" s="176"/>
      <c r="AS31" s="111"/>
    </row>
    <row r="32" spans="2:46">
      <c r="B32" s="35" t="s">
        <v>72</v>
      </c>
      <c r="C32" s="2">
        <v>0</v>
      </c>
      <c r="E32" s="111">
        <v>51404351.494505495</v>
      </c>
      <c r="F32" s="111">
        <v>51578820.130434781</v>
      </c>
      <c r="G32" s="111">
        <v>51718013.239130437</v>
      </c>
      <c r="H32" s="111">
        <v>51834761.43333333</v>
      </c>
      <c r="I32" s="111">
        <v>51633515.575342469</v>
      </c>
      <c r="K32" s="111">
        <v>51809070</v>
      </c>
      <c r="L32" s="111">
        <v>51225275.728260867</v>
      </c>
      <c r="M32" s="169">
        <v>51211698.478260867</v>
      </c>
      <c r="N32" s="169">
        <v>51245798.967032969</v>
      </c>
      <c r="O32" s="169">
        <v>51372116.718579233</v>
      </c>
      <c r="Q32" s="111">
        <v>51238413.725274727</v>
      </c>
      <c r="R32" s="111">
        <v>50954437.836956523</v>
      </c>
      <c r="S32" s="169">
        <v>50165675.434782609</v>
      </c>
      <c r="T32" s="169">
        <v>49966611.955555558</v>
      </c>
      <c r="U32" s="111">
        <v>50582852.454794519</v>
      </c>
      <c r="W32" s="111">
        <v>50285835.109890111</v>
      </c>
      <c r="X32" s="111">
        <v>50665150.456521742</v>
      </c>
      <c r="Y32" s="169">
        <v>50238902.597826093</v>
      </c>
      <c r="Z32" s="169">
        <v>50362185.088888891</v>
      </c>
      <c r="AA32" s="111">
        <v>50388439.819178082</v>
      </c>
      <c r="AC32" s="111">
        <v>50518936.494505495</v>
      </c>
      <c r="AD32" s="111">
        <v>50081093.260869563</v>
      </c>
      <c r="AE32" s="221">
        <v>49950546.804347828</v>
      </c>
      <c r="AF32" s="169">
        <v>50008253.644444451</v>
      </c>
      <c r="AG32" s="111">
        <v>50139388.8630137</v>
      </c>
      <c r="AI32" s="169">
        <v>50019967.703296699</v>
      </c>
      <c r="AJ32" s="111">
        <v>49581764.586956523</v>
      </c>
      <c r="AK32" s="221">
        <v>49606889.75</v>
      </c>
      <c r="AL32" s="169">
        <v>49700828.362637363</v>
      </c>
      <c r="AM32" s="111">
        <v>49726635.631147541</v>
      </c>
      <c r="AO32" s="169">
        <v>49769037.560439557</v>
      </c>
      <c r="AP32" s="111">
        <v>49906109.597826086</v>
      </c>
      <c r="AQ32" s="221">
        <v>49874640.804347821</v>
      </c>
      <c r="AR32" s="169"/>
      <c r="AS32" s="111">
        <v>49850223.472727269</v>
      </c>
    </row>
    <row r="33" spans="2:45">
      <c r="B33" s="36" t="s">
        <v>73</v>
      </c>
      <c r="C33" s="2">
        <v>0</v>
      </c>
      <c r="E33" s="154">
        <v>52897545</v>
      </c>
      <c r="F33" s="154">
        <v>53031901.834434308</v>
      </c>
      <c r="G33" s="154">
        <v>53161333.244475156</v>
      </c>
      <c r="H33" s="154">
        <v>53568026.7675815</v>
      </c>
      <c r="I33" s="154">
        <v>53428981.377756618</v>
      </c>
      <c r="K33" s="154">
        <v>53474687.388300419</v>
      </c>
      <c r="L33" s="154">
        <v>52839917.198463306</v>
      </c>
      <c r="M33" s="154">
        <v>52842907.368320048</v>
      </c>
      <c r="N33" s="154">
        <v>53336182.214436889</v>
      </c>
      <c r="O33" s="154">
        <v>53639669.733082063</v>
      </c>
      <c r="Q33" s="154">
        <v>53339227.663815856</v>
      </c>
      <c r="R33" s="154">
        <v>52663482.582964674</v>
      </c>
      <c r="S33" s="154">
        <v>51782754.542194478</v>
      </c>
      <c r="T33" s="154">
        <v>52175576.608906649</v>
      </c>
      <c r="U33" s="154">
        <v>52940308.685089432</v>
      </c>
      <c r="W33" s="154">
        <v>52558849.258497819</v>
      </c>
      <c r="X33" s="154">
        <v>52577471.900798544</v>
      </c>
      <c r="Y33" s="154">
        <v>51970919.046571568</v>
      </c>
      <c r="Z33" s="154">
        <v>52491836.480530374</v>
      </c>
      <c r="AA33" s="154">
        <v>52915600.135413945</v>
      </c>
      <c r="AC33" s="154">
        <v>52691145.020963222</v>
      </c>
      <c r="AD33" s="154">
        <v>51857462.145498574</v>
      </c>
      <c r="AE33" s="224">
        <v>51679777.409066454</v>
      </c>
      <c r="AF33" s="154">
        <v>51971879.735913031</v>
      </c>
      <c r="AG33" s="154">
        <v>52278112.81286253</v>
      </c>
      <c r="AI33" s="154">
        <v>52077002.570688821</v>
      </c>
      <c r="AJ33" s="154">
        <v>51299859.982419491</v>
      </c>
      <c r="AK33" s="224">
        <v>51335193.359783418</v>
      </c>
      <c r="AL33" s="154">
        <v>51780915.389518067</v>
      </c>
      <c r="AM33" s="154">
        <v>52036940.037656114</v>
      </c>
      <c r="AO33" s="154">
        <v>51832441.523044653</v>
      </c>
      <c r="AP33" s="154">
        <v>52112457.682100102</v>
      </c>
      <c r="AQ33" s="224">
        <v>52002408.642946824</v>
      </c>
      <c r="AR33" s="154"/>
      <c r="AS33" s="154">
        <v>52056924.857368857</v>
      </c>
    </row>
    <row r="34" spans="2:45">
      <c r="AE34" s="192"/>
      <c r="AK34" s="192"/>
      <c r="AQ34" s="192"/>
    </row>
    <row r="35" spans="2:45">
      <c r="AE35" s="192"/>
      <c r="AK35" s="192"/>
      <c r="AQ35" s="192"/>
    </row>
    <row r="36" spans="2:45">
      <c r="AE36" s="192"/>
      <c r="AK36" s="192"/>
      <c r="AQ36" s="192"/>
    </row>
    <row r="37" spans="2:45">
      <c r="B37" s="22" t="s">
        <v>70</v>
      </c>
      <c r="E37" s="22"/>
      <c r="F37" s="22"/>
      <c r="G37" s="22"/>
      <c r="H37" s="22"/>
      <c r="I37" s="22"/>
      <c r="K37" s="22"/>
      <c r="L37" s="22"/>
      <c r="M37" s="22"/>
      <c r="N37" s="22"/>
      <c r="O37" s="22"/>
      <c r="Q37" s="22"/>
      <c r="R37" s="22"/>
      <c r="S37" s="22"/>
      <c r="T37" s="22"/>
      <c r="U37" s="22"/>
      <c r="W37" s="22"/>
      <c r="X37" s="22"/>
      <c r="Y37" s="22"/>
      <c r="Z37" s="22"/>
      <c r="AA37" s="22"/>
      <c r="AC37" s="22"/>
      <c r="AD37" s="22"/>
      <c r="AE37" s="193"/>
      <c r="AF37" s="22"/>
      <c r="AG37" s="22"/>
      <c r="AI37" s="22"/>
      <c r="AJ37" s="22"/>
      <c r="AK37" s="193"/>
      <c r="AL37" s="22"/>
      <c r="AM37" s="22"/>
      <c r="AO37" s="22"/>
      <c r="AP37" s="22"/>
      <c r="AQ37" s="193"/>
      <c r="AR37" s="22"/>
      <c r="AS37" s="22"/>
    </row>
    <row r="38" spans="2:45">
      <c r="AE38" s="192"/>
      <c r="AK38" s="192"/>
      <c r="AQ38" s="192"/>
    </row>
    <row r="39" spans="2:45" ht="15" customHeight="1">
      <c r="B39" s="107"/>
      <c r="E39" s="105" t="s">
        <v>234</v>
      </c>
      <c r="F39" s="105" t="s">
        <v>236</v>
      </c>
      <c r="G39" s="105" t="s">
        <v>238</v>
      </c>
      <c r="H39" s="105" t="s">
        <v>239</v>
      </c>
      <c r="I39" s="105" t="s">
        <v>235</v>
      </c>
      <c r="K39" s="105" t="s">
        <v>245</v>
      </c>
      <c r="L39" s="105" t="s">
        <v>249</v>
      </c>
      <c r="M39" s="105" t="s">
        <v>250</v>
      </c>
      <c r="N39" s="105" t="s">
        <v>251</v>
      </c>
      <c r="O39" s="105" t="s">
        <v>248</v>
      </c>
      <c r="Q39" s="105" t="s">
        <v>268</v>
      </c>
      <c r="R39" s="105" t="s">
        <v>269</v>
      </c>
      <c r="S39" s="105" t="s">
        <v>270</v>
      </c>
      <c r="T39" s="105" t="s">
        <v>272</v>
      </c>
      <c r="U39" s="105" t="s">
        <v>271</v>
      </c>
      <c r="W39" s="105" t="s">
        <v>304</v>
      </c>
      <c r="X39" s="105" t="s">
        <v>305</v>
      </c>
      <c r="Y39" s="105" t="s">
        <v>306</v>
      </c>
      <c r="Z39" s="105" t="s">
        <v>307</v>
      </c>
      <c r="AA39" s="105" t="s">
        <v>308</v>
      </c>
      <c r="AC39" s="105" t="s">
        <v>332</v>
      </c>
      <c r="AD39" s="105" t="str">
        <f>AD9</f>
        <v>QE Sep-18</v>
      </c>
      <c r="AE39" s="208" t="str">
        <f>AE9</f>
        <v>QE Dec-18</v>
      </c>
      <c r="AF39" s="105" t="str">
        <f t="shared" ref="AF39:AG39" si="33">AF9</f>
        <v>QE Mar-19</v>
      </c>
      <c r="AG39" s="105" t="str">
        <f t="shared" si="33"/>
        <v>FY 2018-19</v>
      </c>
      <c r="AI39" s="105" t="str">
        <f t="shared" ref="AI39" si="34">AI9</f>
        <v>QE Jun-19</v>
      </c>
      <c r="AJ39" s="105" t="str">
        <f>AJ9</f>
        <v>QE Sep-19</v>
      </c>
      <c r="AK39" s="105" t="str">
        <f>AK9</f>
        <v>QE Dec-19</v>
      </c>
      <c r="AL39" s="105" t="str">
        <f>AL9</f>
        <v>QE Mar-20</v>
      </c>
      <c r="AM39" s="105" t="s">
        <v>365</v>
      </c>
      <c r="AO39" s="105" t="str">
        <f t="shared" ref="AO39" si="35">AO9</f>
        <v>QE Jun-20</v>
      </c>
      <c r="AP39" s="105" t="str">
        <f>AP9</f>
        <v>QE Sep-20</v>
      </c>
      <c r="AQ39" s="105" t="str">
        <f>AQ9</f>
        <v>QE Dec-20</v>
      </c>
      <c r="AR39" s="105" t="str">
        <f>AR9</f>
        <v>QE Mar-21</v>
      </c>
      <c r="AS39" s="105" t="s">
        <v>391</v>
      </c>
    </row>
    <row r="40" spans="2:45">
      <c r="B40" s="8"/>
      <c r="E40" s="8"/>
      <c r="F40" s="8"/>
      <c r="G40" s="8"/>
      <c r="H40" s="8"/>
      <c r="I40" s="8"/>
      <c r="K40" s="8"/>
      <c r="L40" s="8"/>
      <c r="M40" s="8"/>
      <c r="N40" s="8"/>
      <c r="O40" s="101"/>
      <c r="Q40" s="8"/>
      <c r="R40" s="8"/>
      <c r="S40" s="8"/>
      <c r="T40" s="8"/>
      <c r="U40" s="101"/>
      <c r="W40" s="8"/>
      <c r="X40" s="8"/>
      <c r="Y40" s="8"/>
      <c r="Z40" s="8"/>
      <c r="AA40" s="101"/>
      <c r="AC40" s="8"/>
      <c r="AD40" s="8"/>
      <c r="AE40" s="219"/>
      <c r="AF40" s="8"/>
      <c r="AG40" s="101"/>
      <c r="AI40" s="8"/>
      <c r="AJ40" s="8"/>
      <c r="AK40" s="219"/>
      <c r="AL40" s="8"/>
      <c r="AM40" s="101"/>
      <c r="AO40" s="8"/>
      <c r="AP40" s="8"/>
      <c r="AQ40" s="219"/>
      <c r="AR40" s="8"/>
      <c r="AS40" s="101"/>
    </row>
    <row r="41" spans="2:45" s="29" customFormat="1">
      <c r="B41" s="128" t="s">
        <v>53</v>
      </c>
      <c r="E41" s="129">
        <v>32</v>
      </c>
      <c r="F41" s="129">
        <v>30</v>
      </c>
      <c r="G41" s="129">
        <v>28</v>
      </c>
      <c r="H41" s="129">
        <v>28</v>
      </c>
      <c r="I41" s="129">
        <f>H41</f>
        <v>28</v>
      </c>
      <c r="K41" s="129">
        <v>28</v>
      </c>
      <c r="L41" s="129">
        <v>27</v>
      </c>
      <c r="M41" s="129">
        <v>28</v>
      </c>
      <c r="N41" s="129">
        <v>28</v>
      </c>
      <c r="O41" s="129">
        <v>28</v>
      </c>
      <c r="Q41" s="129">
        <v>29</v>
      </c>
      <c r="R41" s="129">
        <v>30</v>
      </c>
      <c r="S41" s="129">
        <v>30</v>
      </c>
      <c r="T41" s="129">
        <v>29</v>
      </c>
      <c r="U41" s="129">
        <v>29</v>
      </c>
      <c r="W41" s="129">
        <v>30</v>
      </c>
      <c r="X41" s="129">
        <v>30</v>
      </c>
      <c r="Y41" s="129">
        <v>30</v>
      </c>
      <c r="Z41" s="129">
        <v>30</v>
      </c>
      <c r="AA41" s="129">
        <v>30</v>
      </c>
      <c r="AC41" s="129">
        <v>31</v>
      </c>
      <c r="AD41" s="129">
        <v>35</v>
      </c>
      <c r="AE41" s="225">
        <v>32</v>
      </c>
      <c r="AF41" s="225">
        <v>30</v>
      </c>
      <c r="AG41" s="225">
        <v>30</v>
      </c>
      <c r="AI41" s="225">
        <v>30</v>
      </c>
      <c r="AJ41" s="129">
        <v>29</v>
      </c>
      <c r="AK41" s="225">
        <v>30</v>
      </c>
      <c r="AL41" s="129">
        <v>31</v>
      </c>
      <c r="AM41" s="129">
        <v>31</v>
      </c>
      <c r="AO41" s="225">
        <v>39</v>
      </c>
      <c r="AP41" s="129">
        <v>34</v>
      </c>
      <c r="AQ41" s="225">
        <v>34</v>
      </c>
      <c r="AR41" s="225"/>
      <c r="AS41" s="225">
        <v>34</v>
      </c>
    </row>
    <row r="42" spans="2:45">
      <c r="B42" s="9"/>
      <c r="E42" s="9"/>
      <c r="F42" s="9"/>
      <c r="G42" s="9"/>
      <c r="H42" s="9"/>
      <c r="I42" s="9"/>
      <c r="K42" s="9"/>
      <c r="L42" s="9"/>
      <c r="M42" s="9"/>
      <c r="N42" s="9"/>
      <c r="O42" s="36"/>
      <c r="Q42" s="9"/>
      <c r="R42" s="9"/>
      <c r="S42" s="9"/>
      <c r="T42" s="9"/>
      <c r="U42" s="36"/>
      <c r="W42" s="9"/>
      <c r="X42" s="9"/>
      <c r="Y42" s="9"/>
      <c r="Z42" s="9"/>
      <c r="AA42" s="36"/>
      <c r="AC42" s="9"/>
      <c r="AD42" s="9"/>
      <c r="AE42" s="9"/>
      <c r="AF42" s="9"/>
      <c r="AG42" s="36"/>
      <c r="AI42" s="9"/>
      <c r="AJ42" s="9"/>
      <c r="AK42" s="9"/>
      <c r="AL42" s="9"/>
      <c r="AM42" s="36"/>
      <c r="AO42" s="9"/>
      <c r="AP42" s="9"/>
      <c r="AQ42" s="9"/>
      <c r="AR42" s="9"/>
      <c r="AS42" s="36"/>
    </row>
    <row r="43" spans="2:45">
      <c r="B43" s="5"/>
      <c r="E43" s="5"/>
      <c r="F43" s="5"/>
      <c r="G43" s="5"/>
      <c r="H43" s="5"/>
      <c r="I43" s="5"/>
      <c r="K43" s="5"/>
      <c r="L43" s="5"/>
      <c r="M43" s="5"/>
      <c r="N43" s="5"/>
      <c r="O43" s="32"/>
      <c r="Q43" s="5"/>
      <c r="R43" s="5"/>
      <c r="S43" s="5"/>
      <c r="T43" s="5"/>
      <c r="U43" s="32"/>
      <c r="W43" s="5"/>
      <c r="X43" s="5"/>
      <c r="Y43" s="5"/>
      <c r="Z43" s="5"/>
      <c r="AA43" s="32"/>
      <c r="AC43" s="5"/>
      <c r="AD43" s="5"/>
      <c r="AE43" s="5"/>
      <c r="AF43" s="5"/>
      <c r="AG43" s="32"/>
      <c r="AI43" s="5"/>
      <c r="AJ43" s="5"/>
      <c r="AK43" s="5"/>
      <c r="AL43" s="5"/>
      <c r="AM43" s="32"/>
      <c r="AO43" s="5"/>
      <c r="AP43" s="5"/>
      <c r="AQ43" s="5"/>
      <c r="AR43" s="5"/>
      <c r="AS43" s="32"/>
    </row>
    <row r="44" spans="2:45">
      <c r="B44" s="178" t="s">
        <v>285</v>
      </c>
      <c r="E44" s="5"/>
      <c r="F44" s="5"/>
      <c r="G44" s="5"/>
      <c r="H44" s="5"/>
      <c r="I44" s="5"/>
      <c r="K44" s="5"/>
      <c r="L44" s="5"/>
      <c r="M44" s="5"/>
      <c r="N44" s="5"/>
      <c r="O44" s="32"/>
      <c r="Q44" s="5"/>
      <c r="R44" s="5"/>
      <c r="S44" s="5"/>
      <c r="T44" s="5"/>
      <c r="U44" s="32"/>
      <c r="W44" s="5"/>
      <c r="X44" s="5"/>
      <c r="Y44" s="5"/>
      <c r="Z44" s="5"/>
      <c r="AA44" s="32"/>
      <c r="AC44" s="5"/>
      <c r="AD44" s="5"/>
      <c r="AE44" s="5"/>
      <c r="AF44" s="5"/>
      <c r="AG44" s="32"/>
      <c r="AI44" s="5"/>
      <c r="AJ44" s="5"/>
      <c r="AK44" s="5"/>
      <c r="AL44" s="5"/>
      <c r="AM44" s="32"/>
      <c r="AO44" s="5"/>
      <c r="AP44" s="5"/>
      <c r="AQ44" s="5"/>
      <c r="AR44" s="5"/>
      <c r="AS44" s="32"/>
    </row>
    <row r="45" spans="2:45">
      <c r="B45" s="178" t="s">
        <v>289</v>
      </c>
      <c r="E45" s="5"/>
      <c r="F45" s="5"/>
      <c r="G45" s="5"/>
      <c r="H45" s="5"/>
      <c r="I45" s="5"/>
      <c r="K45" s="5"/>
      <c r="L45" s="5"/>
      <c r="M45" s="5"/>
      <c r="N45" s="5"/>
      <c r="O45" s="32"/>
      <c r="Q45" s="5"/>
      <c r="R45" s="5"/>
      <c r="S45" s="5"/>
      <c r="T45" s="5"/>
      <c r="U45" s="32"/>
      <c r="W45" s="5"/>
      <c r="X45" s="5"/>
      <c r="Y45" s="5"/>
      <c r="Z45" s="5"/>
      <c r="AA45" s="32"/>
      <c r="AC45" s="5"/>
      <c r="AD45" s="5"/>
      <c r="AE45" s="5"/>
      <c r="AF45" s="5"/>
      <c r="AG45" s="32"/>
      <c r="AI45" s="5"/>
      <c r="AJ45" s="5"/>
      <c r="AK45" s="5"/>
      <c r="AL45" s="5"/>
      <c r="AM45" s="32"/>
      <c r="AO45" s="5"/>
      <c r="AP45" s="5"/>
      <c r="AQ45" s="5"/>
      <c r="AR45" s="5"/>
      <c r="AS45" s="32"/>
    </row>
    <row r="46" spans="2:45">
      <c r="B46" s="178" t="s">
        <v>287</v>
      </c>
      <c r="E46" s="5"/>
      <c r="F46" s="5"/>
      <c r="G46" s="5"/>
      <c r="H46" s="5"/>
      <c r="I46" s="5"/>
      <c r="K46" s="5"/>
      <c r="L46" s="5"/>
      <c r="M46" s="5"/>
      <c r="N46" s="5"/>
      <c r="O46" s="32"/>
      <c r="Q46" s="5"/>
      <c r="R46" s="5"/>
      <c r="S46" s="5"/>
      <c r="T46" s="5"/>
      <c r="U46" s="32"/>
      <c r="W46" s="5"/>
      <c r="X46" s="5"/>
      <c r="Y46" s="5"/>
      <c r="Z46" s="5"/>
      <c r="AA46" s="32"/>
      <c r="AC46" s="5"/>
      <c r="AD46" s="5"/>
      <c r="AE46" s="5"/>
      <c r="AF46" s="5"/>
      <c r="AG46" s="32"/>
      <c r="AI46" s="5"/>
      <c r="AJ46" s="5"/>
      <c r="AK46" s="5"/>
      <c r="AL46" s="5"/>
      <c r="AM46" s="32"/>
      <c r="AO46" s="5"/>
      <c r="AP46" s="5"/>
      <c r="AQ46" s="5"/>
      <c r="AR46" s="5"/>
      <c r="AS46" s="32"/>
    </row>
    <row r="47" spans="2:45">
      <c r="B47" s="178"/>
      <c r="E47" s="5"/>
      <c r="F47" s="5"/>
      <c r="G47" s="5"/>
      <c r="H47" s="5"/>
      <c r="I47" s="5"/>
      <c r="K47" s="5"/>
      <c r="L47" s="5"/>
      <c r="M47" s="5"/>
      <c r="N47" s="5"/>
      <c r="O47" s="32"/>
      <c r="Q47" s="5"/>
      <c r="R47" s="5"/>
      <c r="S47" s="5"/>
      <c r="T47" s="5"/>
      <c r="U47" s="32"/>
      <c r="W47" s="5"/>
      <c r="X47" s="5"/>
      <c r="Y47" s="5"/>
      <c r="Z47" s="5"/>
      <c r="AA47" s="32"/>
      <c r="AC47" s="5"/>
      <c r="AD47" s="5"/>
      <c r="AE47" s="5"/>
      <c r="AF47" s="5"/>
      <c r="AG47" s="32"/>
      <c r="AI47" s="5"/>
      <c r="AJ47" s="5"/>
      <c r="AK47" s="5"/>
      <c r="AL47" s="5"/>
      <c r="AM47" s="32"/>
      <c r="AO47" s="5"/>
      <c r="AP47" s="5"/>
      <c r="AQ47" s="5"/>
      <c r="AR47" s="5"/>
      <c r="AS47" s="32"/>
    </row>
    <row r="48" spans="2:45">
      <c r="E48" s="5"/>
      <c r="F48" s="5"/>
      <c r="G48" s="5"/>
      <c r="H48" s="5"/>
      <c r="I48" s="5"/>
      <c r="K48" s="5"/>
      <c r="L48" s="5"/>
      <c r="M48" s="5"/>
      <c r="N48" s="5"/>
      <c r="O48" s="5"/>
      <c r="Q48" s="5"/>
      <c r="R48" s="5"/>
      <c r="S48" s="5"/>
      <c r="T48" s="5"/>
      <c r="U48" s="5"/>
      <c r="W48" s="5"/>
      <c r="X48" s="5"/>
      <c r="Y48" s="5"/>
      <c r="Z48" s="5"/>
      <c r="AA48" s="5"/>
      <c r="AC48" s="5"/>
      <c r="AD48" s="5"/>
      <c r="AE48" s="5"/>
      <c r="AF48" s="5"/>
      <c r="AG48" s="5"/>
      <c r="AI48" s="5"/>
      <c r="AJ48" s="5"/>
      <c r="AK48" s="5"/>
      <c r="AL48" s="5"/>
      <c r="AM48" s="5"/>
      <c r="AO48" s="5"/>
      <c r="AP48" s="5"/>
      <c r="AQ48" s="5"/>
      <c r="AR48" s="5"/>
      <c r="AS48" s="5"/>
    </row>
    <row r="49" spans="5:45">
      <c r="E49" s="5"/>
      <c r="F49" s="5"/>
      <c r="G49" s="5"/>
      <c r="H49" s="5"/>
      <c r="I49" s="5"/>
      <c r="K49" s="5"/>
      <c r="L49" s="5"/>
      <c r="M49" s="5"/>
      <c r="N49" s="5"/>
      <c r="O49" s="5"/>
      <c r="Q49" s="5"/>
      <c r="R49" s="5"/>
      <c r="S49" s="5"/>
      <c r="T49" s="5"/>
      <c r="U49" s="5"/>
      <c r="W49" s="5"/>
      <c r="X49" s="5"/>
      <c r="Y49" s="5"/>
      <c r="Z49" s="5"/>
      <c r="AA49" s="5"/>
      <c r="AC49" s="5"/>
      <c r="AD49" s="5"/>
      <c r="AE49" s="5"/>
      <c r="AF49" s="5"/>
      <c r="AG49" s="5"/>
      <c r="AI49" s="5"/>
      <c r="AJ49" s="5"/>
      <c r="AK49" s="5"/>
      <c r="AL49" s="5"/>
      <c r="AM49" s="5"/>
      <c r="AO49" s="5"/>
      <c r="AP49" s="5"/>
      <c r="AQ49" s="5"/>
      <c r="AR49" s="5"/>
      <c r="AS49" s="5"/>
    </row>
  </sheetData>
  <phoneticPr fontId="21" type="noConversion"/>
  <hyperlinks>
    <hyperlink ref="AS2" location="Contents!A1" display="Back" xr:uid="{00000000-0004-0000-0900-000000000000}"/>
  </hyperlinks>
  <printOptions horizontalCentered="1" verticalCentered="1"/>
  <pageMargins left="0" right="0" top="0" bottom="0" header="0.3" footer="0.3"/>
  <pageSetup paperSize="9" scale="5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AY72"/>
  <sheetViews>
    <sheetView showGridLines="0" view="pageBreakPreview" zoomScale="81" zoomScaleNormal="100" zoomScaleSheetLayoutView="55" workbookViewId="0">
      <pane xSplit="2" ySplit="7" topLeftCell="AR8" activePane="bottomRight" state="frozen"/>
      <selection activeCell="AV81" sqref="AV81"/>
      <selection pane="topRight" activeCell="AV81" sqref="AV81"/>
      <selection pane="bottomLeft" activeCell="AV81" sqref="AV81"/>
      <selection pane="bottomRight" activeCell="AY8" sqref="AY8"/>
    </sheetView>
  </sheetViews>
  <sheetFormatPr defaultColWidth="14.42578125" defaultRowHeight="15" customHeight="1"/>
  <cols>
    <col min="1" max="1" width="1" style="264" customWidth="1"/>
    <col min="2" max="2" width="49.42578125" style="264" customWidth="1"/>
    <col min="3" max="3" width="0.85546875" style="264" hidden="1" customWidth="1"/>
    <col min="4" max="7" width="14.42578125" style="264" hidden="1" customWidth="1"/>
    <col min="8" max="8" width="0.85546875" style="264" customWidth="1"/>
    <col min="9" max="9" width="14.42578125" style="264" hidden="1" customWidth="1"/>
    <col min="10" max="10" width="0.85546875" style="264" hidden="1" customWidth="1"/>
    <col min="11" max="14" width="14.42578125" style="264" hidden="1" customWidth="1"/>
    <col min="15" max="15" width="0.85546875" style="264" hidden="1" customWidth="1"/>
    <col min="16" max="16" width="14.42578125" style="264"/>
    <col min="17" max="17" width="0.85546875" style="264" hidden="1" customWidth="1"/>
    <col min="18" max="18" width="0" style="264" hidden="1" customWidth="1"/>
    <col min="19" max="21" width="14.42578125" style="264" hidden="1" customWidth="1"/>
    <col min="22" max="22" width="0.85546875" style="264" customWidth="1"/>
    <col min="23" max="23" width="14.42578125" style="264" customWidth="1"/>
    <col min="24" max="24" width="0.85546875" style="264" hidden="1" customWidth="1"/>
    <col min="25" max="25" width="0" style="264" hidden="1" customWidth="1"/>
    <col min="26" max="28" width="14.42578125" style="264" hidden="1" customWidth="1"/>
    <col min="29" max="29" width="0.85546875" style="264" customWidth="1"/>
    <col min="30" max="30" width="14.42578125" style="264" customWidth="1"/>
    <col min="31" max="31" width="0.85546875" style="264" customWidth="1"/>
    <col min="32" max="32" width="0" style="264" hidden="1" customWidth="1"/>
    <col min="33" max="35" width="14.42578125" style="264" hidden="1" customWidth="1"/>
    <col min="36" max="36" width="0.85546875" style="264" hidden="1" customWidth="1"/>
    <col min="37" max="37" width="14.42578125" style="264" customWidth="1"/>
    <col min="38" max="38" width="0.85546875" style="264" customWidth="1"/>
    <col min="39" max="39" width="14.42578125" style="264"/>
    <col min="40" max="42" width="14.42578125" style="264" customWidth="1"/>
    <col min="43" max="43" width="0.85546875" style="264" customWidth="1"/>
    <col min="44" max="44" width="14.42578125" style="264" customWidth="1"/>
    <col min="45" max="45" width="0.85546875" style="264" customWidth="1"/>
    <col min="46" max="46" width="14.42578125" style="264"/>
    <col min="47" max="48" width="14.42578125" style="264" customWidth="1"/>
    <col min="49" max="49" width="14.42578125" style="264" hidden="1" customWidth="1"/>
    <col min="50" max="50" width="0.85546875" style="264" customWidth="1"/>
    <col min="51" max="51" width="14.42578125" style="264" customWidth="1"/>
    <col min="52" max="16384" width="14.42578125" style="264"/>
  </cols>
  <sheetData>
    <row r="1" spans="2:51" ht="15" customHeight="1">
      <c r="AB1" s="265"/>
      <c r="AC1" s="265"/>
      <c r="AD1" s="265" t="s">
        <v>360</v>
      </c>
      <c r="AE1" s="265"/>
      <c r="AL1" s="265"/>
      <c r="AS1" s="265"/>
    </row>
    <row r="2" spans="2:51" ht="15" customHeight="1">
      <c r="AB2" s="265"/>
      <c r="AC2" s="265"/>
      <c r="AD2" s="265"/>
      <c r="AE2" s="265"/>
      <c r="AL2" s="265"/>
      <c r="AS2" s="265"/>
      <c r="AY2" s="110" t="s">
        <v>84</v>
      </c>
    </row>
    <row r="3" spans="2:51" ht="15" customHeight="1">
      <c r="AB3" s="265"/>
      <c r="AC3" s="265"/>
      <c r="AD3" s="265"/>
      <c r="AE3" s="265"/>
      <c r="AL3" s="265"/>
      <c r="AS3" s="265"/>
    </row>
    <row r="4" spans="2:51" ht="15" customHeight="1">
      <c r="B4" s="266"/>
    </row>
    <row r="5" spans="2:51" ht="15" customHeight="1">
      <c r="B5" s="267" t="s">
        <v>62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67"/>
    </row>
    <row r="6" spans="2:51" ht="15" customHeight="1">
      <c r="B6" s="268" t="s">
        <v>167</v>
      </c>
    </row>
    <row r="7" spans="2:51" s="270" customFormat="1" ht="15" customHeight="1">
      <c r="B7" s="269" t="s">
        <v>0</v>
      </c>
      <c r="D7" s="271" t="s">
        <v>234</v>
      </c>
      <c r="E7" s="271" t="s">
        <v>236</v>
      </c>
      <c r="F7" s="271" t="s">
        <v>238</v>
      </c>
      <c r="G7" s="271" t="s">
        <v>239</v>
      </c>
      <c r="H7" s="272"/>
      <c r="I7" s="271" t="s">
        <v>235</v>
      </c>
      <c r="K7" s="271" t="s">
        <v>245</v>
      </c>
      <c r="L7" s="271" t="s">
        <v>249</v>
      </c>
      <c r="M7" s="271" t="s">
        <v>250</v>
      </c>
      <c r="N7" s="271" t="s">
        <v>251</v>
      </c>
      <c r="P7" s="271" t="s">
        <v>248</v>
      </c>
      <c r="R7" s="271" t="s">
        <v>268</v>
      </c>
      <c r="S7" s="271" t="s">
        <v>269</v>
      </c>
      <c r="T7" s="271" t="s">
        <v>270</v>
      </c>
      <c r="U7" s="271" t="s">
        <v>272</v>
      </c>
      <c r="W7" s="271" t="s">
        <v>271</v>
      </c>
      <c r="Y7" s="271" t="s">
        <v>304</v>
      </c>
      <c r="Z7" s="271" t="s">
        <v>305</v>
      </c>
      <c r="AA7" s="271" t="s">
        <v>306</v>
      </c>
      <c r="AB7" s="271" t="s">
        <v>307</v>
      </c>
      <c r="AD7" s="271" t="s">
        <v>308</v>
      </c>
      <c r="AF7" s="271" t="s">
        <v>332</v>
      </c>
      <c r="AG7" s="271" t="s">
        <v>333</v>
      </c>
      <c r="AH7" s="271" t="s">
        <v>334</v>
      </c>
      <c r="AI7" s="271" t="s">
        <v>335</v>
      </c>
      <c r="AK7" s="271" t="s">
        <v>336</v>
      </c>
      <c r="AM7" s="271" t="s">
        <v>361</v>
      </c>
      <c r="AN7" s="271" t="s">
        <v>362</v>
      </c>
      <c r="AO7" s="271" t="s">
        <v>363</v>
      </c>
      <c r="AP7" s="271" t="s">
        <v>364</v>
      </c>
      <c r="AR7" s="271" t="s">
        <v>365</v>
      </c>
      <c r="AT7" s="271" t="s">
        <v>387</v>
      </c>
      <c r="AU7" s="271" t="s">
        <v>388</v>
      </c>
      <c r="AV7" s="271" t="s">
        <v>389</v>
      </c>
      <c r="AW7" s="271" t="s">
        <v>390</v>
      </c>
      <c r="AY7" s="271" t="s">
        <v>391</v>
      </c>
    </row>
    <row r="8" spans="2:51" ht="15" customHeight="1">
      <c r="B8" s="273" t="s">
        <v>0</v>
      </c>
      <c r="D8" s="274">
        <v>131004.46452694193</v>
      </c>
      <c r="E8" s="274">
        <v>134075.49298960774</v>
      </c>
      <c r="F8" s="274">
        <v>135955.24992375501</v>
      </c>
      <c r="G8" s="274">
        <v>132857.92530802923</v>
      </c>
      <c r="H8" s="275"/>
      <c r="I8" s="274">
        <f>SUM(D8:G8)</f>
        <v>533893.13274833397</v>
      </c>
      <c r="K8" s="274">
        <v>134131.46181409073</v>
      </c>
      <c r="L8" s="274">
        <v>141038.81784249938</v>
      </c>
      <c r="M8" s="274">
        <v>144359.69068824625</v>
      </c>
      <c r="N8" s="274">
        <v>142649.3252022611</v>
      </c>
      <c r="P8" s="274">
        <f>SUM(K8:N8)</f>
        <v>562179.29554709746</v>
      </c>
      <c r="R8" s="274">
        <v>147979.53682601635</v>
      </c>
      <c r="S8" s="274">
        <v>149758.69895601142</v>
      </c>
      <c r="T8" s="274">
        <v>145435.90182322395</v>
      </c>
      <c r="U8" s="274">
        <v>159371.77377162641</v>
      </c>
      <c r="W8" s="274">
        <f>SUM(R8:U8)</f>
        <v>602545.91137687815</v>
      </c>
      <c r="Y8" s="274">
        <v>180122.489279514</v>
      </c>
      <c r="Z8" s="274">
        <v>186525.49926323016</v>
      </c>
      <c r="AA8" s="274">
        <v>188597.94078574883</v>
      </c>
      <c r="AB8" s="274">
        <v>202710.08869800507</v>
      </c>
      <c r="AD8" s="274">
        <f>SUM(Y8:AB8)</f>
        <v>757956.01802649815</v>
      </c>
      <c r="AF8" s="274">
        <v>199774.62007775204</v>
      </c>
      <c r="AG8" s="274">
        <v>199117.41074270778</v>
      </c>
      <c r="AH8" s="195">
        <v>199746.06954307808</v>
      </c>
      <c r="AI8" s="274">
        <v>210481.81390895878</v>
      </c>
      <c r="AK8" s="274">
        <f>SUM(AF8:AI8)</f>
        <v>809119.91427249671</v>
      </c>
      <c r="AM8" s="274">
        <v>214552.95294170163</v>
      </c>
      <c r="AN8" s="274">
        <v>226193</v>
      </c>
      <c r="AO8" s="195">
        <v>239177</v>
      </c>
      <c r="AP8" s="274">
        <v>248335</v>
      </c>
      <c r="AR8" s="274">
        <f>SUM(AM8:AP8)</f>
        <v>928257.95294170163</v>
      </c>
      <c r="AT8" s="274">
        <v>207801</v>
      </c>
      <c r="AU8" s="274">
        <v>222580</v>
      </c>
      <c r="AV8" s="195">
        <v>238370</v>
      </c>
      <c r="AW8" s="274"/>
      <c r="AY8" s="274">
        <f>SUM(AT8:AW8)</f>
        <v>668751</v>
      </c>
    </row>
    <row r="9" spans="2:51" ht="15" customHeight="1">
      <c r="B9" s="276" t="s">
        <v>1</v>
      </c>
      <c r="D9" s="274">
        <v>86239.375548186639</v>
      </c>
      <c r="E9" s="274">
        <v>84544.941295638215</v>
      </c>
      <c r="F9" s="274">
        <v>85112.952877123418</v>
      </c>
      <c r="G9" s="274">
        <v>86817.876262317775</v>
      </c>
      <c r="H9" s="275"/>
      <c r="I9" s="277">
        <f>SUM(D9:G9)</f>
        <v>342715.14598326606</v>
      </c>
      <c r="K9" s="274">
        <v>88799.716369691625</v>
      </c>
      <c r="L9" s="274">
        <v>90493.079791198237</v>
      </c>
      <c r="M9" s="274">
        <v>93817.906983966284</v>
      </c>
      <c r="N9" s="274">
        <v>92249.187912387075</v>
      </c>
      <c r="P9" s="274">
        <f>SUM(K9:N9)</f>
        <v>365359.89105724322</v>
      </c>
      <c r="R9" s="274">
        <v>98683.781824079648</v>
      </c>
      <c r="S9" s="274">
        <v>99694.85124932586</v>
      </c>
      <c r="T9" s="274">
        <v>97534.736209850787</v>
      </c>
      <c r="U9" s="274">
        <v>107410.28479920745</v>
      </c>
      <c r="W9" s="274">
        <f>SUM(R9:U9)</f>
        <v>403323.65408246376</v>
      </c>
      <c r="Y9" s="274">
        <v>124746.82184764117</v>
      </c>
      <c r="Z9" s="274">
        <v>125525.45431018552</v>
      </c>
      <c r="AA9" s="274">
        <v>124449.15509839472</v>
      </c>
      <c r="AB9" s="274">
        <v>128408.19576029312</v>
      </c>
      <c r="AD9" s="274">
        <f>SUM(Y9:AB9)</f>
        <v>503129.62701651454</v>
      </c>
      <c r="AF9" s="274">
        <v>132891.56830581409</v>
      </c>
      <c r="AG9" s="274">
        <v>129013.29798147213</v>
      </c>
      <c r="AH9" s="195">
        <v>125205.59532072443</v>
      </c>
      <c r="AI9" s="274">
        <v>131125.5035846151</v>
      </c>
      <c r="AK9" s="274">
        <f>SUM(AF9:AI9)</f>
        <v>518235.96519262576</v>
      </c>
      <c r="AM9" s="274">
        <v>133465.20145994323</v>
      </c>
      <c r="AN9" s="274">
        <v>142138</v>
      </c>
      <c r="AO9" s="195">
        <v>149961</v>
      </c>
      <c r="AP9" s="274">
        <v>158356</v>
      </c>
      <c r="AR9" s="274">
        <f>SUM(AM9:AP9)</f>
        <v>583920.2014599432</v>
      </c>
      <c r="AT9" s="274">
        <v>140421</v>
      </c>
      <c r="AU9" s="274">
        <v>137917</v>
      </c>
      <c r="AV9" s="195">
        <v>150334</v>
      </c>
      <c r="AW9" s="274"/>
      <c r="AY9" s="274">
        <f>SUM(AT9:AW9)</f>
        <v>428672</v>
      </c>
    </row>
    <row r="10" spans="2:51" s="279" customFormat="1" ht="15" customHeight="1">
      <c r="B10" s="278" t="s">
        <v>2</v>
      </c>
      <c r="D10" s="280">
        <f t="shared" ref="D10:E10" si="0">D8-D9</f>
        <v>44765.088978755288</v>
      </c>
      <c r="E10" s="280">
        <f t="shared" si="0"/>
        <v>49530.551693969523</v>
      </c>
      <c r="F10" s="280">
        <f t="shared" ref="F10:G10" si="1">F8-F9</f>
        <v>50842.297046631589</v>
      </c>
      <c r="G10" s="280">
        <f t="shared" si="1"/>
        <v>46040.04904571145</v>
      </c>
      <c r="H10" s="281"/>
      <c r="I10" s="280">
        <f>I8-I9</f>
        <v>191177.98676506791</v>
      </c>
      <c r="K10" s="280">
        <f t="shared" ref="K10:L10" si="2">K8-K9</f>
        <v>45331.745444399101</v>
      </c>
      <c r="L10" s="280">
        <f t="shared" si="2"/>
        <v>50545.738051301145</v>
      </c>
      <c r="M10" s="280">
        <v>50541.783704279966</v>
      </c>
      <c r="N10" s="280">
        <f t="shared" ref="N10" si="3">N8-N9</f>
        <v>50400.137289874023</v>
      </c>
      <c r="P10" s="280">
        <f t="shared" ref="P10" si="4">P8-P9</f>
        <v>196819.40448985423</v>
      </c>
      <c r="R10" s="280">
        <f t="shared" ref="R10:T10" si="5">R8-R9</f>
        <v>49295.755001936705</v>
      </c>
      <c r="S10" s="280">
        <f t="shared" si="5"/>
        <v>50063.847706685556</v>
      </c>
      <c r="T10" s="280">
        <f t="shared" si="5"/>
        <v>47901.165613373159</v>
      </c>
      <c r="U10" s="280">
        <f t="shared" ref="U10" si="6">U8-U9</f>
        <v>51961.488972418956</v>
      </c>
      <c r="W10" s="280">
        <f t="shared" ref="W10" si="7">W8-W9</f>
        <v>199222.25729441439</v>
      </c>
      <c r="Y10" s="280">
        <f t="shared" ref="Y10:Z10" si="8">Y8-Y9</f>
        <v>55375.667431872833</v>
      </c>
      <c r="Z10" s="280">
        <f t="shared" si="8"/>
        <v>61000.044953044635</v>
      </c>
      <c r="AA10" s="280">
        <f t="shared" ref="AA10" si="9">AA8-AA9</f>
        <v>64148.785687354102</v>
      </c>
      <c r="AB10" s="280">
        <v>74301.892937711949</v>
      </c>
      <c r="AD10" s="280">
        <f t="shared" ref="AD10" si="10">AD8-AD9</f>
        <v>254826.39100998361</v>
      </c>
      <c r="AF10" s="280">
        <f t="shared" ref="AF10:AI10" si="11">AF8-AF9</f>
        <v>66883.051771937957</v>
      </c>
      <c r="AG10" s="280">
        <f t="shared" si="11"/>
        <v>70104.11276123565</v>
      </c>
      <c r="AH10" s="196">
        <f t="shared" si="11"/>
        <v>74540.474222353645</v>
      </c>
      <c r="AI10" s="280">
        <f t="shared" si="11"/>
        <v>79356.310324343678</v>
      </c>
      <c r="AK10" s="280">
        <f t="shared" ref="AK10" si="12">AK8-AK9</f>
        <v>290883.94907987094</v>
      </c>
      <c r="AM10" s="280">
        <f t="shared" ref="AM10:AP10" si="13">AM8-AM9</f>
        <v>81087.751481758401</v>
      </c>
      <c r="AN10" s="280">
        <f t="shared" si="13"/>
        <v>84055</v>
      </c>
      <c r="AO10" s="196">
        <f t="shared" si="13"/>
        <v>89216</v>
      </c>
      <c r="AP10" s="280">
        <f t="shared" si="13"/>
        <v>89979</v>
      </c>
      <c r="AR10" s="280">
        <f t="shared" ref="AR10" si="14">AR8-AR9</f>
        <v>344337.75148175843</v>
      </c>
      <c r="AT10" s="280">
        <f t="shared" ref="AT10:AV10" si="15">AT8-AT9</f>
        <v>67380</v>
      </c>
      <c r="AU10" s="280">
        <f t="shared" si="15"/>
        <v>84663</v>
      </c>
      <c r="AV10" s="196">
        <f t="shared" si="15"/>
        <v>88036</v>
      </c>
      <c r="AW10" s="280"/>
      <c r="AY10" s="280">
        <f t="shared" ref="AY10" si="16">AY8-AY9</f>
        <v>240079</v>
      </c>
    </row>
    <row r="11" spans="2:51" ht="15" customHeight="1">
      <c r="B11" s="273"/>
      <c r="D11" s="282"/>
      <c r="E11" s="282"/>
      <c r="F11" s="282"/>
      <c r="G11" s="282"/>
      <c r="H11" s="275"/>
      <c r="I11" s="274"/>
      <c r="K11" s="282"/>
      <c r="L11" s="282"/>
      <c r="M11" s="282"/>
      <c r="N11" s="282"/>
      <c r="P11" s="282"/>
      <c r="R11" s="282"/>
      <c r="S11" s="282"/>
      <c r="T11" s="282"/>
      <c r="U11" s="282"/>
      <c r="W11" s="282"/>
      <c r="Y11" s="282"/>
      <c r="Z11" s="282"/>
      <c r="AA11" s="282"/>
      <c r="AB11" s="282"/>
      <c r="AD11" s="282"/>
      <c r="AF11" s="282"/>
      <c r="AG11" s="282"/>
      <c r="AH11" s="197"/>
      <c r="AI11" s="282"/>
      <c r="AK11" s="282"/>
      <c r="AM11" s="282"/>
      <c r="AN11" s="282"/>
      <c r="AO11" s="197"/>
      <c r="AP11" s="282"/>
      <c r="AR11" s="282"/>
      <c r="AT11" s="282"/>
      <c r="AU11" s="282"/>
      <c r="AV11" s="197"/>
      <c r="AW11" s="282"/>
      <c r="AY11" s="282"/>
    </row>
    <row r="12" spans="2:51" ht="15" customHeight="1">
      <c r="B12" s="283" t="s">
        <v>3</v>
      </c>
      <c r="D12" s="284"/>
      <c r="E12" s="284"/>
      <c r="F12" s="284"/>
      <c r="G12" s="284"/>
      <c r="H12" s="285"/>
      <c r="I12" s="284"/>
      <c r="K12" s="284"/>
      <c r="L12" s="284"/>
      <c r="M12" s="284"/>
      <c r="N12" s="284"/>
      <c r="P12" s="284"/>
      <c r="R12" s="284"/>
      <c r="S12" s="284"/>
      <c r="T12" s="284"/>
      <c r="U12" s="284"/>
      <c r="W12" s="284"/>
      <c r="Y12" s="284"/>
      <c r="Z12" s="284"/>
      <c r="AA12" s="284"/>
      <c r="AB12" s="284"/>
      <c r="AD12" s="284"/>
      <c r="AF12" s="284"/>
      <c r="AG12" s="284"/>
      <c r="AH12" s="198"/>
      <c r="AI12" s="284"/>
      <c r="AK12" s="284"/>
      <c r="AM12" s="284"/>
      <c r="AN12" s="284"/>
      <c r="AO12" s="198"/>
      <c r="AP12" s="284"/>
      <c r="AR12" s="284"/>
      <c r="AT12" s="284"/>
      <c r="AU12" s="284"/>
      <c r="AV12" s="198"/>
      <c r="AW12" s="284"/>
      <c r="AY12" s="284"/>
    </row>
    <row r="13" spans="2:51" ht="15" customHeight="1">
      <c r="B13" s="286" t="s">
        <v>164</v>
      </c>
      <c r="D13" s="274">
        <v>7658.0372563556002</v>
      </c>
      <c r="E13" s="274">
        <v>8222.4217857806343</v>
      </c>
      <c r="F13" s="274">
        <v>7672.6404445930102</v>
      </c>
      <c r="G13" s="274">
        <v>7520.2790986693353</v>
      </c>
      <c r="H13" s="275"/>
      <c r="I13" s="287">
        <f>SUM(D13:G13)</f>
        <v>31073.378585398579</v>
      </c>
      <c r="K13" s="274">
        <v>7434.8584895851536</v>
      </c>
      <c r="L13" s="274">
        <v>8027.993163948132</v>
      </c>
      <c r="M13" s="274">
        <v>7935.1051550008378</v>
      </c>
      <c r="N13" s="274">
        <v>7446.3579519758787</v>
      </c>
      <c r="P13" s="274">
        <f t="shared" ref="P13:P17" si="17">SUM(K13:N13)</f>
        <v>30844.314760510002</v>
      </c>
      <c r="R13" s="274">
        <v>7697.6360501214276</v>
      </c>
      <c r="S13" s="274">
        <v>8024.9057644598233</v>
      </c>
      <c r="T13" s="274">
        <v>7868.1756568650253</v>
      </c>
      <c r="U13" s="274">
        <v>9040.44456344024</v>
      </c>
      <c r="W13" s="274">
        <f t="shared" ref="W13:W17" si="18">SUM(R13:U13)</f>
        <v>32631.162034886514</v>
      </c>
      <c r="Y13" s="274">
        <v>9024.512607526498</v>
      </c>
      <c r="Z13" s="274">
        <v>10341.263664265374</v>
      </c>
      <c r="AA13" s="274">
        <v>10559.445825319552</v>
      </c>
      <c r="AB13" s="274">
        <v>11841.970991460737</v>
      </c>
      <c r="AD13" s="274">
        <f t="shared" ref="AD13:AD17" si="19">SUM(Y13:AB13)</f>
        <v>41767.193088572167</v>
      </c>
      <c r="AF13" s="274">
        <v>11109.272586930745</v>
      </c>
      <c r="AG13" s="274">
        <v>11279.011736722539</v>
      </c>
      <c r="AH13" s="195">
        <v>10904.638549416404</v>
      </c>
      <c r="AI13" s="274">
        <v>11280.239077787854</v>
      </c>
      <c r="AK13" s="274">
        <f t="shared" ref="AK13:AK17" si="20">SUM(AF13:AI13)</f>
        <v>44573.161950857546</v>
      </c>
      <c r="AM13" s="274">
        <v>12423.870734345368</v>
      </c>
      <c r="AN13" s="274">
        <v>12219</v>
      </c>
      <c r="AO13" s="195">
        <v>12971</v>
      </c>
      <c r="AP13" s="274">
        <v>15188</v>
      </c>
      <c r="AR13" s="274">
        <f t="shared" ref="AR13:AR17" si="21">SUM(AM13:AP13)</f>
        <v>52801.870734345372</v>
      </c>
      <c r="AT13" s="274">
        <v>12425</v>
      </c>
      <c r="AU13" s="274">
        <v>12109</v>
      </c>
      <c r="AV13" s="195">
        <v>12202</v>
      </c>
      <c r="AW13" s="274"/>
      <c r="AY13" s="274">
        <f t="shared" ref="AY13:AY17" si="22">SUM(AT13:AW13)</f>
        <v>36736</v>
      </c>
    </row>
    <row r="14" spans="2:51" ht="15" customHeight="1">
      <c r="B14" s="286" t="s">
        <v>165</v>
      </c>
      <c r="D14" s="274">
        <v>16206.976144986937</v>
      </c>
      <c r="E14" s="274">
        <v>17044.797046905489</v>
      </c>
      <c r="F14" s="274">
        <v>18842.802427051756</v>
      </c>
      <c r="G14" s="274">
        <v>17917.970943389148</v>
      </c>
      <c r="H14" s="275"/>
      <c r="I14" s="287">
        <f>SUM(D14:G14)</f>
        <v>70012.546562333329</v>
      </c>
      <c r="K14" s="274">
        <v>18042.694455238227</v>
      </c>
      <c r="L14" s="274">
        <v>20382.664735087263</v>
      </c>
      <c r="M14" s="274">
        <v>19710.397360347382</v>
      </c>
      <c r="N14" s="274">
        <v>20766.658666527928</v>
      </c>
      <c r="P14" s="274">
        <f t="shared" si="17"/>
        <v>78902.415217200803</v>
      </c>
      <c r="R14" s="274">
        <v>20863.491005583008</v>
      </c>
      <c r="S14" s="274">
        <v>22149.3921616753</v>
      </c>
      <c r="T14" s="274">
        <v>21465.013412972847</v>
      </c>
      <c r="U14" s="274">
        <v>27263.63092031192</v>
      </c>
      <c r="W14" s="274">
        <f t="shared" si="18"/>
        <v>91741.527500543074</v>
      </c>
      <c r="Y14" s="274">
        <v>27484.18239300017</v>
      </c>
      <c r="Z14" s="274">
        <v>31264.81421602007</v>
      </c>
      <c r="AA14" s="274">
        <v>28344.800849024825</v>
      </c>
      <c r="AB14" s="274">
        <v>30531.868453595191</v>
      </c>
      <c r="AD14" s="274">
        <f t="shared" si="19"/>
        <v>117625.66591164026</v>
      </c>
      <c r="AF14" s="274">
        <v>27896.818262962042</v>
      </c>
      <c r="AG14" s="274">
        <v>27868.020580248223</v>
      </c>
      <c r="AH14" s="195">
        <v>28171.604048609421</v>
      </c>
      <c r="AI14" s="274">
        <v>31324.485151749119</v>
      </c>
      <c r="AK14" s="274">
        <f t="shared" si="20"/>
        <v>115260.92804356881</v>
      </c>
      <c r="AM14" s="274">
        <v>29960.659593945595</v>
      </c>
      <c r="AN14" s="274">
        <v>32691</v>
      </c>
      <c r="AO14" s="195">
        <v>33529</v>
      </c>
      <c r="AP14" s="274">
        <v>32411</v>
      </c>
      <c r="AR14" s="274">
        <f t="shared" si="21"/>
        <v>128591.6595939456</v>
      </c>
      <c r="AT14" s="274">
        <v>31888</v>
      </c>
      <c r="AU14" s="274">
        <v>28611</v>
      </c>
      <c r="AV14" s="195">
        <v>31328</v>
      </c>
      <c r="AW14" s="274"/>
      <c r="AY14" s="274">
        <f t="shared" si="22"/>
        <v>91827</v>
      </c>
    </row>
    <row r="15" spans="2:51" ht="15" customHeight="1">
      <c r="B15" s="286" t="s">
        <v>408</v>
      </c>
      <c r="D15" s="274">
        <v>1304.8635462132179</v>
      </c>
      <c r="E15" s="274">
        <v>-703.96403428909377</v>
      </c>
      <c r="F15" s="274">
        <v>-1772.6179174362076</v>
      </c>
      <c r="G15" s="274">
        <v>-3379.4905033337764</v>
      </c>
      <c r="H15" s="275"/>
      <c r="I15" s="287">
        <f>SUM(D15:G15)</f>
        <v>-4551.2089088458597</v>
      </c>
      <c r="K15" s="274">
        <v>-1752.8833978693594</v>
      </c>
      <c r="L15" s="274">
        <v>-3608.8334547020318</v>
      </c>
      <c r="M15" s="274">
        <v>-2762.6973240976763</v>
      </c>
      <c r="N15" s="274">
        <v>-2844.9856351488056</v>
      </c>
      <c r="P15" s="274">
        <f t="shared" si="17"/>
        <v>-10969.399811817873</v>
      </c>
      <c r="R15" s="274">
        <v>-130.1956310891816</v>
      </c>
      <c r="S15" s="274">
        <v>-2537.140106045299</v>
      </c>
      <c r="T15" s="274">
        <v>-6160.7357378958295</v>
      </c>
      <c r="U15" s="274">
        <v>-5686.0700433095244</v>
      </c>
      <c r="W15" s="274">
        <f t="shared" si="18"/>
        <v>-14514.141518339835</v>
      </c>
      <c r="Y15" s="274">
        <v>-4812.0886494254628</v>
      </c>
      <c r="Z15" s="274">
        <v>-4355.8242579650032</v>
      </c>
      <c r="AA15" s="274">
        <v>-4363.6864565501992</v>
      </c>
      <c r="AB15" s="274">
        <v>-1440.1601793043669</v>
      </c>
      <c r="AD15" s="274">
        <f t="shared" si="19"/>
        <v>-14971.759543245033</v>
      </c>
      <c r="AF15" s="274">
        <v>-1268.9250601087997</v>
      </c>
      <c r="AG15" s="274">
        <v>-1910.5587077341254</v>
      </c>
      <c r="AH15" s="195">
        <v>-1855.428492697414</v>
      </c>
      <c r="AI15" s="274">
        <v>539.83187102035527</v>
      </c>
      <c r="AK15" s="274">
        <f t="shared" si="20"/>
        <v>-4495.0803895199842</v>
      </c>
      <c r="AM15" s="274">
        <v>-805.26276763902626</v>
      </c>
      <c r="AN15" s="274">
        <v>-1090</v>
      </c>
      <c r="AO15" s="195">
        <v>-177</v>
      </c>
      <c r="AP15" s="274">
        <v>-1310</v>
      </c>
      <c r="AR15" s="274">
        <f t="shared" si="21"/>
        <v>-3382.2627676390262</v>
      </c>
      <c r="AT15" s="274">
        <v>-616</v>
      </c>
      <c r="AU15" s="274">
        <v>1404</v>
      </c>
      <c r="AV15" s="195">
        <v>-76</v>
      </c>
      <c r="AW15" s="274"/>
      <c r="AY15" s="274">
        <f t="shared" si="22"/>
        <v>712</v>
      </c>
    </row>
    <row r="16" spans="2:51" ht="15" customHeight="1">
      <c r="B16" s="276" t="s">
        <v>294</v>
      </c>
      <c r="D16" s="274"/>
      <c r="E16" s="274"/>
      <c r="F16" s="274"/>
      <c r="G16" s="274"/>
      <c r="H16" s="275"/>
      <c r="I16" s="287">
        <v>0</v>
      </c>
      <c r="K16" s="274">
        <v>0</v>
      </c>
      <c r="L16" s="274">
        <v>0</v>
      </c>
      <c r="M16" s="274">
        <v>0</v>
      </c>
      <c r="N16" s="274">
        <v>0</v>
      </c>
      <c r="P16" s="274">
        <v>0</v>
      </c>
      <c r="R16" s="274">
        <v>0</v>
      </c>
      <c r="S16" s="274">
        <v>0</v>
      </c>
      <c r="T16" s="274">
        <v>0</v>
      </c>
      <c r="U16" s="274">
        <v>21672.982702583664</v>
      </c>
      <c r="W16" s="274">
        <f t="shared" si="18"/>
        <v>21672.982702583664</v>
      </c>
      <c r="Y16" s="274">
        <v>0</v>
      </c>
      <c r="Z16" s="274">
        <v>0</v>
      </c>
      <c r="AA16" s="274">
        <v>0</v>
      </c>
      <c r="AB16" s="274">
        <v>0</v>
      </c>
      <c r="AD16" s="274">
        <f t="shared" si="19"/>
        <v>0</v>
      </c>
      <c r="AF16" s="274">
        <v>0</v>
      </c>
      <c r="AG16" s="274">
        <v>0</v>
      </c>
      <c r="AH16" s="195">
        <v>0</v>
      </c>
      <c r="AI16" s="274">
        <v>0</v>
      </c>
      <c r="AK16" s="274">
        <f t="shared" si="20"/>
        <v>0</v>
      </c>
      <c r="AM16" s="274">
        <v>0</v>
      </c>
      <c r="AN16" s="274">
        <v>0</v>
      </c>
      <c r="AO16" s="195">
        <v>0</v>
      </c>
      <c r="AP16" s="274">
        <v>4085</v>
      </c>
      <c r="AR16" s="274">
        <f t="shared" si="21"/>
        <v>4085</v>
      </c>
      <c r="AT16" s="274">
        <v>0</v>
      </c>
      <c r="AU16" s="274">
        <v>0</v>
      </c>
      <c r="AV16" s="195">
        <v>0</v>
      </c>
      <c r="AW16" s="274"/>
      <c r="AY16" s="274">
        <f t="shared" si="22"/>
        <v>0</v>
      </c>
    </row>
    <row r="17" spans="2:51" ht="15" customHeight="1">
      <c r="B17" s="276" t="s">
        <v>166</v>
      </c>
      <c r="D17" s="274">
        <v>6099.9779257033633</v>
      </c>
      <c r="E17" s="274">
        <v>6048.3434995052867</v>
      </c>
      <c r="F17" s="274">
        <v>6025.5195718909763</v>
      </c>
      <c r="G17" s="274">
        <v>6018.5658231785592</v>
      </c>
      <c r="H17" s="275"/>
      <c r="I17" s="287">
        <f>SUM(D17:G17)</f>
        <v>24192.406820278189</v>
      </c>
      <c r="K17" s="274">
        <v>6171.8816531354623</v>
      </c>
      <c r="L17" s="274">
        <v>6466.2181941201807</v>
      </c>
      <c r="M17" s="274">
        <v>6338.7376479051673</v>
      </c>
      <c r="N17" s="274">
        <v>6221.5029073272008</v>
      </c>
      <c r="P17" s="274">
        <f t="shared" si="17"/>
        <v>25198.340402488011</v>
      </c>
      <c r="R17" s="274">
        <v>6325.2010099702611</v>
      </c>
      <c r="S17" s="274">
        <v>7155.7682952579871</v>
      </c>
      <c r="T17" s="274">
        <v>4128.5430114656237</v>
      </c>
      <c r="U17" s="274">
        <v>2929.9226111991406</v>
      </c>
      <c r="W17" s="274">
        <f t="shared" si="18"/>
        <v>20539.434927893013</v>
      </c>
      <c r="Y17" s="274">
        <v>3923.5386174997802</v>
      </c>
      <c r="Z17" s="274">
        <v>3696.122120154138</v>
      </c>
      <c r="AA17" s="274">
        <v>3926.7114848793076</v>
      </c>
      <c r="AB17" s="274">
        <v>3958.3457444273213</v>
      </c>
      <c r="AD17" s="274">
        <f t="shared" si="19"/>
        <v>15504.717966960547</v>
      </c>
      <c r="AF17" s="274">
        <v>3877.9406411783066</v>
      </c>
      <c r="AG17" s="274">
        <v>4043.6704385630092</v>
      </c>
      <c r="AH17" s="195">
        <v>3945.704035145689</v>
      </c>
      <c r="AI17" s="274">
        <v>3915.9625399632359</v>
      </c>
      <c r="AK17" s="274">
        <f t="shared" si="20"/>
        <v>15783.277654850241</v>
      </c>
      <c r="AM17" s="274">
        <v>3937.5139090699663</v>
      </c>
      <c r="AN17" s="274">
        <v>3923</v>
      </c>
      <c r="AO17" s="195">
        <v>3962.8214082342247</v>
      </c>
      <c r="AP17" s="274">
        <v>3830</v>
      </c>
      <c r="AR17" s="274">
        <f t="shared" si="21"/>
        <v>15653.335317304191</v>
      </c>
      <c r="AT17" s="274">
        <v>3720</v>
      </c>
      <c r="AU17" s="274">
        <v>3329</v>
      </c>
      <c r="AV17" s="195">
        <v>3347</v>
      </c>
      <c r="AW17" s="274"/>
      <c r="AY17" s="274">
        <f t="shared" si="22"/>
        <v>10396</v>
      </c>
    </row>
    <row r="18" spans="2:51" s="279" customFormat="1" ht="15" customHeight="1">
      <c r="B18" s="278" t="s">
        <v>176</v>
      </c>
      <c r="D18" s="280">
        <f t="shared" ref="D18:E18" si="23">D10-D13-D14-D15-D17</f>
        <v>13495.234105496169</v>
      </c>
      <c r="E18" s="280">
        <f t="shared" si="23"/>
        <v>18918.953396067205</v>
      </c>
      <c r="F18" s="280">
        <f t="shared" ref="F18:G18" si="24">F10-F13-F14-F15-F17</f>
        <v>20073.952520532053</v>
      </c>
      <c r="G18" s="280">
        <f t="shared" si="24"/>
        <v>17962.723683808184</v>
      </c>
      <c r="H18" s="281"/>
      <c r="I18" s="280">
        <f>I10-I13-I14-I15-I17-I16</f>
        <v>70450.86370590367</v>
      </c>
      <c r="K18" s="280">
        <f>K10-K13-K14-K15-K17-K16</f>
        <v>15435.194244309618</v>
      </c>
      <c r="L18" s="280">
        <f>L10-L13-L14-L15-L17-L16</f>
        <v>19277.695412847603</v>
      </c>
      <c r="M18" s="280">
        <f>M10-M13-M14-M15-M17-M16</f>
        <v>19320.240865124251</v>
      </c>
      <c r="N18" s="280">
        <f>N10-N13-N14-N15-N17-N16</f>
        <v>18810.603399191819</v>
      </c>
      <c r="P18" s="280">
        <f>P10-P13-P14-P15-P17-P16</f>
        <v>72843.733921473293</v>
      </c>
      <c r="R18" s="280">
        <f>R10-R13-R14-R15-R17-R16</f>
        <v>14539.622567351187</v>
      </c>
      <c r="S18" s="280">
        <f>S10-S13-S14-S15-S17-S16</f>
        <v>15270.921591337747</v>
      </c>
      <c r="T18" s="280">
        <f>T10-T13-T14-T15-T17-T16</f>
        <v>20600.169269965496</v>
      </c>
      <c r="U18" s="280">
        <f>U10-U13-U14-U15-U17-U16</f>
        <v>-3259.4217818064826</v>
      </c>
      <c r="W18" s="280">
        <f>W10-W13-W14-W15-W17-W16</f>
        <v>47151.29164684796</v>
      </c>
      <c r="Y18" s="280">
        <f>Y10-Y13-Y14-Y15-Y17-Y16</f>
        <v>19755.522463271845</v>
      </c>
      <c r="Z18" s="280">
        <f>Z10-Z13-Z14-Z15-Z17-Z16</f>
        <v>20053.669210570057</v>
      </c>
      <c r="AA18" s="280">
        <f>AA10-AA13-AA14-AA15-AA17-AA16</f>
        <v>25681.513984680623</v>
      </c>
      <c r="AB18" s="280">
        <v>29409.867927533065</v>
      </c>
      <c r="AD18" s="280">
        <f>AD10-AD13-AD14-AD15-AD17-AD16</f>
        <v>94900.57358605566</v>
      </c>
      <c r="AF18" s="280">
        <f>AF10-AF13-AF14-AF15-AF17-AF16</f>
        <v>25267.945340975661</v>
      </c>
      <c r="AG18" s="280">
        <f>AG10-AG13-AG14-AG15-AG17-AG16</f>
        <v>28823.968713436007</v>
      </c>
      <c r="AH18" s="196">
        <f>AH10-AH13-AH14-AH15-AH17-AH16</f>
        <v>33373.956081879543</v>
      </c>
      <c r="AI18" s="280">
        <f>AI10-AI13-AI14-AI15-AI17-AI16</f>
        <v>32295.791683823125</v>
      </c>
      <c r="AK18" s="280">
        <f>AK10-AK13-AK14-AK15-AK17-AK16</f>
        <v>119761.66182011433</v>
      </c>
      <c r="AM18" s="280">
        <f>AM10-AM13-AM14-AM15-AM17-AM16</f>
        <v>35570.970012036494</v>
      </c>
      <c r="AN18" s="280">
        <f>AN10-AN13-AN14-AN15-AN17-AN16</f>
        <v>36312</v>
      </c>
      <c r="AO18" s="196">
        <f>AO10-AO13-AO14-AO15-AO17-AO16</f>
        <v>38930.178591765776</v>
      </c>
      <c r="AP18" s="280">
        <f>AP10-AP13-AP14-AP15-AP17-AP16</f>
        <v>35775</v>
      </c>
      <c r="AR18" s="280">
        <f>AR10-AR13-AR14-AR15-AR17-AR16</f>
        <v>146588.14860380228</v>
      </c>
      <c r="AT18" s="280">
        <f>AT10-AT13-AT14-AT15-AT17-AT16</f>
        <v>19963</v>
      </c>
      <c r="AU18" s="280">
        <f>AU10-AU13-AU14-AU15-AU17-AU16</f>
        <v>39210</v>
      </c>
      <c r="AV18" s="196">
        <f>AV10-AV13-AV14-AV15-AV17-AV16</f>
        <v>41235</v>
      </c>
      <c r="AW18" s="280"/>
      <c r="AY18" s="280">
        <f>AY10-AY13-AY14-AY15-AY17-AY16</f>
        <v>100408</v>
      </c>
    </row>
    <row r="19" spans="2:51" ht="15" customHeight="1">
      <c r="B19" s="273"/>
      <c r="D19" s="274"/>
      <c r="E19" s="274"/>
      <c r="F19" s="274"/>
      <c r="G19" s="274"/>
      <c r="H19" s="275"/>
      <c r="I19" s="274"/>
      <c r="K19" s="274"/>
      <c r="L19" s="274"/>
      <c r="M19" s="274"/>
      <c r="N19" s="274"/>
      <c r="P19" s="274"/>
      <c r="R19" s="274"/>
      <c r="S19" s="274"/>
      <c r="T19" s="274"/>
      <c r="U19" s="274"/>
      <c r="W19" s="274"/>
      <c r="Y19" s="274"/>
      <c r="Z19" s="274"/>
      <c r="AA19" s="274"/>
      <c r="AB19" s="274"/>
      <c r="AD19" s="274"/>
      <c r="AF19" s="274"/>
      <c r="AG19" s="274"/>
      <c r="AH19" s="195"/>
      <c r="AI19" s="274"/>
      <c r="AK19" s="274"/>
      <c r="AM19" s="274"/>
      <c r="AN19" s="274"/>
      <c r="AO19" s="195"/>
      <c r="AP19" s="274"/>
      <c r="AR19" s="274"/>
      <c r="AT19" s="274"/>
      <c r="AU19" s="274"/>
      <c r="AV19" s="195"/>
      <c r="AW19" s="274"/>
      <c r="AY19" s="274"/>
    </row>
    <row r="20" spans="2:51" ht="15" customHeight="1">
      <c r="B20" s="286" t="s">
        <v>105</v>
      </c>
      <c r="D20" s="274">
        <v>474.98300160343291</v>
      </c>
      <c r="E20" s="274">
        <v>346.54364784723799</v>
      </c>
      <c r="F20" s="274">
        <v>319.78256808442251</v>
      </c>
      <c r="G20" s="274">
        <v>190.8792510943301</v>
      </c>
      <c r="H20" s="275"/>
      <c r="I20" s="274">
        <f>SUM(D20:G20)</f>
        <v>1332.1884686294236</v>
      </c>
      <c r="K20" s="274">
        <v>111.98009145680535</v>
      </c>
      <c r="L20" s="274">
        <v>70.878027145062575</v>
      </c>
      <c r="M20" s="274">
        <v>50.839866248637435</v>
      </c>
      <c r="N20" s="274">
        <v>44.209415589326994</v>
      </c>
      <c r="P20" s="274">
        <f t="shared" ref="P20:P21" si="25">SUM(K20:N20)</f>
        <v>277.90740043983237</v>
      </c>
      <c r="R20" s="274">
        <v>67.881520263781766</v>
      </c>
      <c r="S20" s="274">
        <v>30.100014151360838</v>
      </c>
      <c r="T20" s="274">
        <v>33.173240633582694</v>
      </c>
      <c r="U20" s="274">
        <v>416.27029637946561</v>
      </c>
      <c r="W20" s="274">
        <f t="shared" ref="W20:W21" si="26">SUM(R20:U20)</f>
        <v>547.4250714281909</v>
      </c>
      <c r="Y20" s="274">
        <v>1091.5696783321007</v>
      </c>
      <c r="Z20" s="274">
        <v>1047.0183638095996</v>
      </c>
      <c r="AA20" s="274">
        <v>976.45093001643386</v>
      </c>
      <c r="AB20" s="274">
        <v>1148.7687809813992</v>
      </c>
      <c r="AD20" s="274">
        <f t="shared" ref="AD20:AD21" si="27">SUM(Y20:AB20)</f>
        <v>4263.8077531395338</v>
      </c>
      <c r="AF20" s="274">
        <v>840.41054193639661</v>
      </c>
      <c r="AG20" s="274">
        <v>831.95220600988432</v>
      </c>
      <c r="AH20" s="195">
        <v>811.38719989679942</v>
      </c>
      <c r="AI20" s="274">
        <v>719.8392998229582</v>
      </c>
      <c r="AK20" s="274">
        <f t="shared" ref="AK20:AK21" si="28">SUM(AF20:AI20)</f>
        <v>3203.5892476660388</v>
      </c>
      <c r="AM20" s="274">
        <v>4425.6165997324379</v>
      </c>
      <c r="AN20" s="274">
        <v>4319</v>
      </c>
      <c r="AO20" s="195">
        <v>4222</v>
      </c>
      <c r="AP20" s="274">
        <v>4044</v>
      </c>
      <c r="AR20" s="274">
        <f t="shared" ref="AR20:AR21" si="29">SUM(AM20:AP20)</f>
        <v>17010.616599732439</v>
      </c>
      <c r="AT20" s="274">
        <v>3715</v>
      </c>
      <c r="AU20" s="274">
        <v>3718</v>
      </c>
      <c r="AV20" s="195">
        <v>3657</v>
      </c>
      <c r="AW20" s="274"/>
      <c r="AY20" s="274">
        <f t="shared" ref="AY20:AY21" si="30">SUM(AT20:AW20)</f>
        <v>11090</v>
      </c>
    </row>
    <row r="21" spans="2:51" ht="15" customHeight="1">
      <c r="B21" s="276" t="s">
        <v>409</v>
      </c>
      <c r="D21" s="274">
        <v>-3078.1607674893876</v>
      </c>
      <c r="E21" s="274">
        <v>-2933.7048801228116</v>
      </c>
      <c r="F21" s="274">
        <v>-3055.9143365378304</v>
      </c>
      <c r="G21" s="274">
        <v>-2844.4236939253433</v>
      </c>
      <c r="H21" s="275"/>
      <c r="I21" s="274">
        <f>SUM(D21:G21)</f>
        <v>-11912.203678075373</v>
      </c>
      <c r="K21" s="274">
        <v>-2160.5080829980111</v>
      </c>
      <c r="L21" s="274">
        <v>-1807.5755629096739</v>
      </c>
      <c r="M21" s="274">
        <v>-1896.5987515537888</v>
      </c>
      <c r="N21" s="274">
        <v>-2629.964179365933</v>
      </c>
      <c r="P21" s="274">
        <f t="shared" si="25"/>
        <v>-8494.6465768274065</v>
      </c>
      <c r="R21" s="274">
        <v>-2328.7667646109985</v>
      </c>
      <c r="S21" s="274">
        <v>-2076.7312185903565</v>
      </c>
      <c r="T21" s="274">
        <v>-2239.7993728618922</v>
      </c>
      <c r="U21" s="274">
        <v>-2043.3957038791705</v>
      </c>
      <c r="W21" s="274">
        <f t="shared" si="26"/>
        <v>-8688.6930599424177</v>
      </c>
      <c r="Y21" s="274">
        <v>-2778.7088293193283</v>
      </c>
      <c r="Z21" s="274">
        <v>-2424.7754038821458</v>
      </c>
      <c r="AA21" s="274">
        <v>-2473.2960281073524</v>
      </c>
      <c r="AB21" s="274">
        <v>-3553.3930836295708</v>
      </c>
      <c r="AD21" s="274">
        <f t="shared" si="27"/>
        <v>-11230.173344938397</v>
      </c>
      <c r="AF21" s="274">
        <v>-3339.2777124916056</v>
      </c>
      <c r="AG21" s="274">
        <v>-3020.389838102501</v>
      </c>
      <c r="AH21" s="195">
        <v>-3642.853815863833</v>
      </c>
      <c r="AI21" s="274">
        <v>-4591.5766616764813</v>
      </c>
      <c r="AK21" s="274">
        <f t="shared" si="28"/>
        <v>-14594.09802813442</v>
      </c>
      <c r="AM21" s="274">
        <v>-3661.7291401480211</v>
      </c>
      <c r="AN21" s="274">
        <v>-3251</v>
      </c>
      <c r="AO21" s="195">
        <v>-3453</v>
      </c>
      <c r="AP21" s="274">
        <v>-4009</v>
      </c>
      <c r="AR21" s="274">
        <f t="shared" si="29"/>
        <v>-14374.729140148022</v>
      </c>
      <c r="AT21" s="274">
        <v>-3207</v>
      </c>
      <c r="AU21" s="274">
        <v>-3028</v>
      </c>
      <c r="AV21" s="195">
        <v>-2647</v>
      </c>
      <c r="AW21" s="274"/>
      <c r="AY21" s="274">
        <f t="shared" si="30"/>
        <v>-8882</v>
      </c>
    </row>
    <row r="22" spans="2:51" s="279" customFormat="1" ht="15" customHeight="1">
      <c r="B22" s="278" t="s">
        <v>163</v>
      </c>
      <c r="D22" s="280">
        <f>D18-D20-D21</f>
        <v>16098.411871382124</v>
      </c>
      <c r="E22" s="280">
        <f>E18-E20-E21</f>
        <v>21506.114628342781</v>
      </c>
      <c r="F22" s="280">
        <f>F18-F20-F21</f>
        <v>22810.084288985461</v>
      </c>
      <c r="G22" s="280">
        <f>G18-G20-G21</f>
        <v>20616.268126639196</v>
      </c>
      <c r="H22" s="281"/>
      <c r="I22" s="280">
        <f>I18-I20-I21</f>
        <v>81030.878915349618</v>
      </c>
      <c r="K22" s="280">
        <f>K18-K20-K21</f>
        <v>17483.722235850822</v>
      </c>
      <c r="L22" s="280">
        <f>L18-L20-L21</f>
        <v>21014.392948612214</v>
      </c>
      <c r="M22" s="280">
        <v>21165.999750429404</v>
      </c>
      <c r="N22" s="280">
        <f>N18-N20-N21</f>
        <v>21396.358162968423</v>
      </c>
      <c r="P22" s="280">
        <f>P18-P20-P21</f>
        <v>81060.473097860871</v>
      </c>
      <c r="R22" s="280">
        <f>R18-R20-R21</f>
        <v>16800.507811698404</v>
      </c>
      <c r="S22" s="280">
        <f>S18-S20-S21</f>
        <v>17317.552795776741</v>
      </c>
      <c r="T22" s="280">
        <f>T18-T20-T21</f>
        <v>22806.795402193806</v>
      </c>
      <c r="U22" s="280">
        <f>U18-U20-U21</f>
        <v>-1632.2963743067776</v>
      </c>
      <c r="W22" s="280">
        <f>W18-W20-W21</f>
        <v>55292.559635362188</v>
      </c>
      <c r="Y22" s="280">
        <f>Y18-Y20-Y21</f>
        <v>21442.661614259072</v>
      </c>
      <c r="Z22" s="280">
        <f>Z18-Z20-Z21</f>
        <v>21431.426250642602</v>
      </c>
      <c r="AA22" s="280">
        <f>AA18-AA20-AA21</f>
        <v>27178.359082771542</v>
      </c>
      <c r="AB22" s="280">
        <v>31814.492230181237</v>
      </c>
      <c r="AD22" s="280">
        <f>AD18-AD20-AD21</f>
        <v>101866.93917785451</v>
      </c>
      <c r="AF22" s="280">
        <f>AF18-AF20-AF21</f>
        <v>27766.812511530872</v>
      </c>
      <c r="AG22" s="280">
        <f>AG18-AG20-AG21</f>
        <v>31012.406345528623</v>
      </c>
      <c r="AH22" s="196">
        <f>AH18-AH20-AH21</f>
        <v>36205.422697846574</v>
      </c>
      <c r="AI22" s="280">
        <f>AI18-AI20-AI21</f>
        <v>36167.529045676652</v>
      </c>
      <c r="AK22" s="280">
        <f>AK18-AK20-AK21</f>
        <v>131152.1706005827</v>
      </c>
      <c r="AM22" s="280">
        <f>AM18-AM20-AM21</f>
        <v>34807.082552452077</v>
      </c>
      <c r="AN22" s="280">
        <f>AN18-AN20-AN21</f>
        <v>35244</v>
      </c>
      <c r="AO22" s="196">
        <f>AO18-AO20-AO21</f>
        <v>38161.178591765776</v>
      </c>
      <c r="AP22" s="280">
        <f>AP18-AP20-AP21</f>
        <v>35740</v>
      </c>
      <c r="AR22" s="280">
        <f>AR18-AR20-AR21</f>
        <v>143952.26114421786</v>
      </c>
      <c r="AT22" s="280">
        <f>AT18-AT20-AT21</f>
        <v>19455</v>
      </c>
      <c r="AU22" s="280">
        <f>AU18-AU20-AU21</f>
        <v>38520</v>
      </c>
      <c r="AV22" s="196">
        <f>AV18-AV20-AV21</f>
        <v>40225</v>
      </c>
      <c r="AW22" s="280"/>
      <c r="AY22" s="280">
        <f>AY18-AY20-AY21</f>
        <v>98200</v>
      </c>
    </row>
    <row r="23" spans="2:51" s="279" customFormat="1" ht="15" customHeight="1">
      <c r="B23" s="273"/>
      <c r="C23" s="264"/>
      <c r="D23" s="274"/>
      <c r="E23" s="274"/>
      <c r="F23" s="274"/>
      <c r="G23" s="274"/>
      <c r="H23" s="275"/>
      <c r="I23" s="274"/>
      <c r="J23" s="264"/>
      <c r="K23" s="274"/>
      <c r="L23" s="274"/>
      <c r="M23" s="274"/>
      <c r="N23" s="274"/>
      <c r="O23" s="264"/>
      <c r="P23" s="274"/>
      <c r="Q23" s="264"/>
      <c r="R23" s="274"/>
      <c r="S23" s="274"/>
      <c r="T23" s="274"/>
      <c r="U23" s="274"/>
      <c r="V23" s="264"/>
      <c r="W23" s="274"/>
      <c r="X23" s="264"/>
      <c r="Y23" s="274"/>
      <c r="Z23" s="274"/>
      <c r="AA23" s="274"/>
      <c r="AB23" s="274"/>
      <c r="AC23" s="264"/>
      <c r="AD23" s="274"/>
      <c r="AE23" s="264"/>
      <c r="AF23" s="274"/>
      <c r="AG23" s="274"/>
      <c r="AH23" s="195"/>
      <c r="AI23" s="274"/>
      <c r="AJ23" s="264"/>
      <c r="AK23" s="274"/>
      <c r="AL23" s="264"/>
      <c r="AM23" s="274"/>
      <c r="AN23" s="274"/>
      <c r="AO23" s="195"/>
      <c r="AP23" s="274"/>
      <c r="AQ23" s="264"/>
      <c r="AR23" s="274"/>
      <c r="AS23" s="264"/>
      <c r="AT23" s="274"/>
      <c r="AU23" s="274"/>
      <c r="AV23" s="195"/>
      <c r="AW23" s="274"/>
      <c r="AX23" s="264"/>
      <c r="AY23" s="274"/>
    </row>
    <row r="24" spans="2:51" s="279" customFormat="1" ht="15" customHeight="1">
      <c r="B24" s="276" t="s">
        <v>385</v>
      </c>
      <c r="C24" s="264"/>
      <c r="D24" s="274">
        <v>4029.3103616827166</v>
      </c>
      <c r="E24" s="274">
        <v>6240.9396151959154</v>
      </c>
      <c r="F24" s="274">
        <v>6269.0653576879386</v>
      </c>
      <c r="G24" s="274">
        <v>5877.4263501479772</v>
      </c>
      <c r="H24" s="275"/>
      <c r="I24" s="287">
        <f>SUM(D24:G24)</f>
        <v>22416.741684714547</v>
      </c>
      <c r="J24" s="264"/>
      <c r="K24" s="274">
        <v>4721.8263576663394</v>
      </c>
      <c r="L24" s="274">
        <v>5510.3684756641351</v>
      </c>
      <c r="M24" s="274">
        <v>5445.3158266252767</v>
      </c>
      <c r="N24" s="274">
        <v>5502.4652358258481</v>
      </c>
      <c r="O24" s="264"/>
      <c r="P24" s="274">
        <f>SUM(K24:N24)</f>
        <v>21179.975895781601</v>
      </c>
      <c r="Q24" s="264"/>
      <c r="R24" s="274">
        <v>4638.456995691824</v>
      </c>
      <c r="S24" s="274">
        <v>4717.712288267423</v>
      </c>
      <c r="T24" s="274">
        <v>4829.3277656300088</v>
      </c>
      <c r="U24" s="274">
        <v>3344.638046880586</v>
      </c>
      <c r="V24" s="264"/>
      <c r="W24" s="274">
        <f>SUM(R24:U24)</f>
        <v>17530.135096469843</v>
      </c>
      <c r="X24" s="264"/>
      <c r="Y24" s="274">
        <v>4746.756526514363</v>
      </c>
      <c r="Z24" s="274">
        <v>2505.1631769643659</v>
      </c>
      <c r="AA24" s="274">
        <v>892.47973466586325</v>
      </c>
      <c r="AB24" s="274">
        <v>7286.4147173681858</v>
      </c>
      <c r="AC24" s="264"/>
      <c r="AD24" s="274">
        <f>SUM(Y24:AB24)</f>
        <v>15430.814155512777</v>
      </c>
      <c r="AE24" s="264"/>
      <c r="AF24" s="274">
        <v>5383.1744619647907</v>
      </c>
      <c r="AG24" s="274">
        <v>6218.1155111842836</v>
      </c>
      <c r="AH24" s="195">
        <v>7622.3275973803275</v>
      </c>
      <c r="AI24" s="274">
        <v>6495.6102663607862</v>
      </c>
      <c r="AJ24" s="264"/>
      <c r="AK24" s="274">
        <f>SUM(AF24:AI24)</f>
        <v>25719.227836890186</v>
      </c>
      <c r="AL24" s="264"/>
      <c r="AM24" s="274">
        <v>7197.8815176632661</v>
      </c>
      <c r="AN24" s="274">
        <v>6503</v>
      </c>
      <c r="AO24" s="195">
        <v>7255</v>
      </c>
      <c r="AP24" s="274">
        <v>6227</v>
      </c>
      <c r="AQ24" s="264"/>
      <c r="AR24" s="274">
        <f>SUM(AM24:AP24)</f>
        <v>27182.881517663267</v>
      </c>
      <c r="AS24" s="264"/>
      <c r="AT24" s="274">
        <v>4635</v>
      </c>
      <c r="AU24" s="274">
        <v>9291</v>
      </c>
      <c r="AV24" s="195">
        <v>9182</v>
      </c>
      <c r="AW24" s="274"/>
      <c r="AX24" s="264"/>
      <c r="AY24" s="274">
        <f>SUM(AT24:AW24)</f>
        <v>23108</v>
      </c>
    </row>
    <row r="25" spans="2:51" s="279" customFormat="1" ht="15" customHeight="1">
      <c r="B25" s="278" t="s">
        <v>407</v>
      </c>
      <c r="D25" s="280">
        <f t="shared" ref="D25:E25" si="31">D22-D24</f>
        <v>12069.101509699409</v>
      </c>
      <c r="E25" s="280">
        <f t="shared" si="31"/>
        <v>15265.175013146865</v>
      </c>
      <c r="F25" s="280">
        <f t="shared" ref="F25:G25" si="32">F22-F24</f>
        <v>16541.018931297524</v>
      </c>
      <c r="G25" s="280">
        <f t="shared" si="32"/>
        <v>14738.841776491219</v>
      </c>
      <c r="H25" s="281"/>
      <c r="I25" s="280">
        <f t="shared" ref="I25" si="33">I22-I24</f>
        <v>58614.137230635068</v>
      </c>
      <c r="K25" s="280">
        <f t="shared" ref="K25:L25" si="34">K22-K24</f>
        <v>12761.895878184483</v>
      </c>
      <c r="L25" s="280">
        <f t="shared" si="34"/>
        <v>15504.02447294808</v>
      </c>
      <c r="M25" s="280">
        <v>15720.683923804128</v>
      </c>
      <c r="N25" s="280">
        <f t="shared" ref="N25" si="35">N22-N24</f>
        <v>15893.892927142575</v>
      </c>
      <c r="P25" s="280">
        <f t="shared" ref="P25" si="36">P22-P24</f>
        <v>59880.49720207927</v>
      </c>
      <c r="R25" s="280">
        <f t="shared" ref="R25:T25" si="37">R22-R24</f>
        <v>12162.05081600658</v>
      </c>
      <c r="S25" s="280">
        <f t="shared" si="37"/>
        <v>12599.840507509318</v>
      </c>
      <c r="T25" s="280">
        <f t="shared" si="37"/>
        <v>17977.467636563797</v>
      </c>
      <c r="U25" s="280">
        <f t="shared" ref="U25" si="38">U22-U24</f>
        <v>-4976.9344211873631</v>
      </c>
      <c r="W25" s="280">
        <f t="shared" ref="W25" si="39">W22-W24</f>
        <v>37762.424538892345</v>
      </c>
      <c r="Y25" s="280">
        <f t="shared" ref="Y25:Z25" si="40">Y22-Y24</f>
        <v>16695.905087744708</v>
      </c>
      <c r="Z25" s="280">
        <f t="shared" si="40"/>
        <v>18926.263073678238</v>
      </c>
      <c r="AA25" s="280">
        <f t="shared" ref="AA25" si="41">AA22-AA24</f>
        <v>26285.879348105678</v>
      </c>
      <c r="AB25" s="280">
        <v>24528.077512813052</v>
      </c>
      <c r="AD25" s="280">
        <f t="shared" ref="AD25" si="42">AD22-AD24</f>
        <v>86436.12502234173</v>
      </c>
      <c r="AF25" s="280">
        <f t="shared" ref="AF25:AI25" si="43">AF22-AF24</f>
        <v>22383.638049566081</v>
      </c>
      <c r="AG25" s="280">
        <f t="shared" si="43"/>
        <v>24794.290834344341</v>
      </c>
      <c r="AH25" s="196">
        <f t="shared" si="43"/>
        <v>28583.095100466246</v>
      </c>
      <c r="AI25" s="280">
        <f t="shared" si="43"/>
        <v>29671.918779315867</v>
      </c>
      <c r="AK25" s="280">
        <f t="shared" ref="AK25" si="44">AK22-AK24</f>
        <v>105432.94276369251</v>
      </c>
      <c r="AM25" s="280">
        <f t="shared" ref="AM25:AP25" si="45">AM22-AM24</f>
        <v>27609.20103478881</v>
      </c>
      <c r="AN25" s="280">
        <f t="shared" si="45"/>
        <v>28741</v>
      </c>
      <c r="AO25" s="196">
        <f t="shared" si="45"/>
        <v>30906.178591765776</v>
      </c>
      <c r="AP25" s="280">
        <f t="shared" si="45"/>
        <v>29513</v>
      </c>
      <c r="AR25" s="280">
        <f t="shared" ref="AR25" si="46">AR22-AR24</f>
        <v>116769.3796265546</v>
      </c>
      <c r="AT25" s="280">
        <f t="shared" ref="AT25:AV25" si="47">AT22-AT24</f>
        <v>14820</v>
      </c>
      <c r="AU25" s="280">
        <f t="shared" si="47"/>
        <v>29229</v>
      </c>
      <c r="AV25" s="196">
        <f t="shared" si="47"/>
        <v>31043</v>
      </c>
      <c r="AW25" s="280"/>
      <c r="AY25" s="280">
        <f t="shared" ref="AY25" si="48">AY22-AY24</f>
        <v>75092</v>
      </c>
    </row>
    <row r="26" spans="2:51" ht="15" customHeight="1">
      <c r="D26" s="288"/>
      <c r="E26" s="288"/>
      <c r="F26" s="288"/>
      <c r="G26" s="288"/>
      <c r="H26" s="289"/>
      <c r="I26" s="288"/>
      <c r="K26" s="288"/>
      <c r="L26" s="288"/>
      <c r="M26" s="288"/>
      <c r="N26" s="288"/>
      <c r="P26" s="288"/>
      <c r="R26" s="288"/>
      <c r="S26" s="288"/>
      <c r="T26" s="288"/>
      <c r="U26" s="288"/>
      <c r="W26" s="288"/>
      <c r="Y26" s="288"/>
      <c r="Z26" s="288"/>
      <c r="AA26" s="288"/>
      <c r="AB26" s="288"/>
      <c r="AD26" s="288"/>
      <c r="AF26" s="288"/>
      <c r="AG26" s="288"/>
      <c r="AH26" s="199"/>
      <c r="AI26" s="288"/>
      <c r="AK26" s="288"/>
      <c r="AM26" s="288"/>
      <c r="AN26" s="288"/>
      <c r="AO26" s="199"/>
      <c r="AP26" s="288"/>
      <c r="AR26" s="288"/>
      <c r="AT26" s="288"/>
      <c r="AU26" s="288"/>
      <c r="AV26" s="199"/>
      <c r="AW26" s="288"/>
      <c r="AY26" s="288"/>
    </row>
    <row r="27" spans="2:51" ht="15" customHeight="1">
      <c r="AH27" s="192"/>
      <c r="AO27" s="192"/>
      <c r="AV27" s="192"/>
    </row>
    <row r="28" spans="2:51" ht="15" customHeight="1">
      <c r="B28" s="268" t="s">
        <v>168</v>
      </c>
      <c r="D28" s="288"/>
      <c r="E28" s="288"/>
      <c r="F28" s="288"/>
      <c r="G28" s="288"/>
      <c r="I28" s="288"/>
      <c r="K28" s="288"/>
      <c r="L28" s="288"/>
      <c r="M28" s="288"/>
      <c r="N28" s="288"/>
      <c r="P28" s="288"/>
      <c r="R28" s="288"/>
      <c r="S28" s="288"/>
      <c r="T28" s="288"/>
      <c r="U28" s="288"/>
      <c r="W28" s="288"/>
      <c r="Y28" s="288"/>
      <c r="Z28" s="288"/>
      <c r="AA28" s="288"/>
      <c r="AB28" s="288"/>
      <c r="AD28" s="288"/>
      <c r="AF28" s="288"/>
      <c r="AG28" s="288"/>
      <c r="AH28" s="199"/>
      <c r="AI28" s="288"/>
      <c r="AK28" s="288"/>
      <c r="AM28" s="288"/>
      <c r="AN28" s="288"/>
      <c r="AO28" s="199"/>
      <c r="AP28" s="288"/>
      <c r="AR28" s="288"/>
      <c r="AT28" s="288"/>
      <c r="AU28" s="288"/>
      <c r="AV28" s="199"/>
      <c r="AW28" s="288"/>
      <c r="AY28" s="288"/>
    </row>
    <row r="29" spans="2:51" ht="15" hidden="1" customHeight="1">
      <c r="B29" s="290"/>
      <c r="AH29" s="192"/>
      <c r="AO29" s="192"/>
      <c r="AV29" s="192"/>
    </row>
    <row r="30" spans="2:51" s="270" customFormat="1" ht="15" customHeight="1">
      <c r="B30" s="269" t="s">
        <v>12</v>
      </c>
      <c r="D30" s="271" t="str">
        <f>D7</f>
        <v>QE Jun-14</v>
      </c>
      <c r="E30" s="271" t="s">
        <v>236</v>
      </c>
      <c r="F30" s="271" t="s">
        <v>238</v>
      </c>
      <c r="G30" s="271" t="s">
        <v>239</v>
      </c>
      <c r="H30" s="272"/>
      <c r="I30" s="271" t="s">
        <v>235</v>
      </c>
      <c r="K30" s="271" t="str">
        <f>K7</f>
        <v>QE Jun-15</v>
      </c>
      <c r="L30" s="271" t="str">
        <f>L7</f>
        <v>QE Sep-15</v>
      </c>
      <c r="M30" s="271" t="str">
        <f>M7</f>
        <v>QE Dec-15</v>
      </c>
      <c r="N30" s="271" t="s">
        <v>251</v>
      </c>
      <c r="P30" s="271" t="str">
        <f>P7</f>
        <v>FY 2015-16</v>
      </c>
      <c r="R30" s="271" t="str">
        <f>R7</f>
        <v>QE Jun-16</v>
      </c>
      <c r="S30" s="271" t="str">
        <f>S7</f>
        <v>QE Sep-16</v>
      </c>
      <c r="T30" s="271" t="str">
        <f>T7</f>
        <v>QE Dec-16</v>
      </c>
      <c r="U30" s="271" t="str">
        <f>U7</f>
        <v>QE Mar-17</v>
      </c>
      <c r="W30" s="271" t="str">
        <f>W7</f>
        <v>FY 2016-17</v>
      </c>
      <c r="Y30" s="271" t="str">
        <f>Y7</f>
        <v>QE Jun-17</v>
      </c>
      <c r="Z30" s="271" t="str">
        <f>Z7</f>
        <v>QE Sep-17</v>
      </c>
      <c r="AA30" s="271" t="str">
        <f>AA7</f>
        <v>QE Dec-17</v>
      </c>
      <c r="AB30" s="271" t="str">
        <f>AB7</f>
        <v>QE Mar-18</v>
      </c>
      <c r="AD30" s="271" t="str">
        <f>AD7</f>
        <v>FY 2017-18</v>
      </c>
      <c r="AF30" s="271" t="str">
        <f>AF7</f>
        <v>QE Jun-18</v>
      </c>
      <c r="AG30" s="271" t="str">
        <f>AG7</f>
        <v>QE Sep-18</v>
      </c>
      <c r="AH30" s="194" t="str">
        <f>AH7</f>
        <v>QE Dec-18</v>
      </c>
      <c r="AI30" s="271" t="str">
        <f>AI7</f>
        <v>QE Mar-19</v>
      </c>
      <c r="AK30" s="271" t="str">
        <f>AK7</f>
        <v>FY 2018-19</v>
      </c>
      <c r="AM30" s="271" t="str">
        <f>AM7</f>
        <v>QE Jun-19</v>
      </c>
      <c r="AN30" s="271" t="str">
        <f>AN7</f>
        <v>QE Sep-19</v>
      </c>
      <c r="AO30" s="194" t="str">
        <f>AO7</f>
        <v>QE Dec-19</v>
      </c>
      <c r="AP30" s="271" t="str">
        <f>AP7</f>
        <v>QE Mar-20</v>
      </c>
      <c r="AR30" s="271" t="str">
        <f>AR7</f>
        <v>FY 2019-20</v>
      </c>
      <c r="AT30" s="271" t="str">
        <f>AT7</f>
        <v>QE Jun-20</v>
      </c>
      <c r="AU30" s="271" t="str">
        <f>AU7</f>
        <v>QE Sep-20</v>
      </c>
      <c r="AV30" s="194" t="str">
        <f>AV7</f>
        <v>QE Dec-20</v>
      </c>
      <c r="AW30" s="271" t="str">
        <f>AW7</f>
        <v>QE Mar-21</v>
      </c>
      <c r="AY30" s="271" t="str">
        <f>AY7</f>
        <v>FY 2020-21</v>
      </c>
    </row>
    <row r="31" spans="2:51" ht="15" customHeight="1">
      <c r="B31" s="273" t="s">
        <v>12</v>
      </c>
      <c r="D31" s="274">
        <v>122063.15945797124</v>
      </c>
      <c r="E31" s="274">
        <v>126531.10589629012</v>
      </c>
      <c r="F31" s="274">
        <v>128370.16560363803</v>
      </c>
      <c r="G31" s="274">
        <v>126051.21559397184</v>
      </c>
      <c r="H31" s="275"/>
      <c r="I31" s="274">
        <f>SUM(D31:G31)</f>
        <v>503015.64655187121</v>
      </c>
      <c r="K31" s="274">
        <v>126482.95040721218</v>
      </c>
      <c r="L31" s="274">
        <v>133306.98025636797</v>
      </c>
      <c r="M31" s="274">
        <v>135901.64310887019</v>
      </c>
      <c r="N31" s="274">
        <v>135317.87613893382</v>
      </c>
      <c r="P31" s="274">
        <f t="shared" ref="P31:P32" si="49">SUM(K31:N31)</f>
        <v>531009.44991138414</v>
      </c>
      <c r="R31" s="274">
        <v>140787.57861440736</v>
      </c>
      <c r="S31" s="274">
        <v>143710.01413099284</v>
      </c>
      <c r="T31" s="274">
        <v>139846.21817482202</v>
      </c>
      <c r="U31" s="274">
        <v>154100.13376610781</v>
      </c>
      <c r="W31" s="274">
        <f t="shared" ref="W31:W32" si="50">SUM(R31:U31)</f>
        <v>578443.94468633004</v>
      </c>
      <c r="Y31" s="274">
        <v>175278.41403843192</v>
      </c>
      <c r="Z31" s="274">
        <v>182326.1365885906</v>
      </c>
      <c r="AA31" s="274">
        <v>185160.88784096064</v>
      </c>
      <c r="AB31" s="274">
        <v>198220.13644616082</v>
      </c>
      <c r="AD31" s="274">
        <f t="shared" ref="AD31:AD32" si="51">SUM(Y31:AB31)</f>
        <v>740985.574914144</v>
      </c>
      <c r="AF31" s="274">
        <v>196033.37825963725</v>
      </c>
      <c r="AG31" s="274">
        <v>195467.4570596134</v>
      </c>
      <c r="AH31" s="195">
        <v>195858.3052264807</v>
      </c>
      <c r="AI31" s="274">
        <v>206594.35212305194</v>
      </c>
      <c r="AK31" s="274">
        <f t="shared" ref="AK31:AK32" si="52">SUM(AF31:AI31)</f>
        <v>793953.49266878329</v>
      </c>
      <c r="AM31" s="274">
        <v>211578.01616320384</v>
      </c>
      <c r="AN31" s="274">
        <v>220695.43835169548</v>
      </c>
      <c r="AO31" s="195">
        <v>228152.10157002459</v>
      </c>
      <c r="AP31" s="274">
        <v>235785.80998740048</v>
      </c>
      <c r="AR31" s="274">
        <f t="shared" ref="AR31:AR32" si="53">SUM(AM31:AP31)</f>
        <v>896211.36607232434</v>
      </c>
      <c r="AT31" s="274">
        <v>201421.3973721487</v>
      </c>
      <c r="AU31" s="274">
        <v>214404.09152242192</v>
      </c>
      <c r="AV31" s="209">
        <v>224527.0621504483</v>
      </c>
      <c r="AW31" s="260"/>
      <c r="AX31" s="295"/>
      <c r="AY31" s="260">
        <f t="shared" ref="AY31:AY32" si="54">SUM(AT31:AW31)</f>
        <v>640352.55104501895</v>
      </c>
    </row>
    <row r="32" spans="2:51" ht="15" customHeight="1">
      <c r="B32" s="276" t="s">
        <v>44</v>
      </c>
      <c r="D32" s="274">
        <v>77298.070479215952</v>
      </c>
      <c r="E32" s="274">
        <v>77000.554202320593</v>
      </c>
      <c r="F32" s="274">
        <v>77527.868557006441</v>
      </c>
      <c r="G32" s="274">
        <v>80011.166548260386</v>
      </c>
      <c r="H32" s="275"/>
      <c r="I32" s="277">
        <f>SUM(D32:G32)</f>
        <v>311837.65978680336</v>
      </c>
      <c r="K32" s="274">
        <v>81151.204962813077</v>
      </c>
      <c r="L32" s="274">
        <v>82761.242205066825</v>
      </c>
      <c r="M32" s="274">
        <v>85359.859404590228</v>
      </c>
      <c r="N32" s="274">
        <v>84917.73884905981</v>
      </c>
      <c r="P32" s="274">
        <f t="shared" si="49"/>
        <v>334190.04542152991</v>
      </c>
      <c r="R32" s="274">
        <v>91491.823612470675</v>
      </c>
      <c r="S32" s="274">
        <v>93646.166424307274</v>
      </c>
      <c r="T32" s="274">
        <v>91945.052561448843</v>
      </c>
      <c r="U32" s="274">
        <v>102138.64479368884</v>
      </c>
      <c r="W32" s="274">
        <f t="shared" si="50"/>
        <v>379221.68739191565</v>
      </c>
      <c r="Y32" s="274">
        <v>119902.7466065591</v>
      </c>
      <c r="Z32" s="274">
        <v>121326.09163554595</v>
      </c>
      <c r="AA32" s="274">
        <v>121012.10215360654</v>
      </c>
      <c r="AB32" s="274">
        <v>123918.24350844887</v>
      </c>
      <c r="AD32" s="274">
        <f t="shared" si="51"/>
        <v>486159.18390416045</v>
      </c>
      <c r="AF32" s="274">
        <v>129150.32648769931</v>
      </c>
      <c r="AG32" s="274">
        <v>125363.34429837773</v>
      </c>
      <c r="AH32" s="195">
        <v>121317.83100412707</v>
      </c>
      <c r="AI32" s="274">
        <v>127238.04179870828</v>
      </c>
      <c r="AK32" s="274">
        <f t="shared" si="52"/>
        <v>503069.54358891235</v>
      </c>
      <c r="AM32" s="274">
        <v>130490.26468144542</v>
      </c>
      <c r="AN32" s="274">
        <v>136640.6805576625</v>
      </c>
      <c r="AO32" s="195">
        <v>138935.99745690325</v>
      </c>
      <c r="AP32" s="274">
        <v>145806.68343878572</v>
      </c>
      <c r="AR32" s="274">
        <f t="shared" si="53"/>
        <v>551873.62613479688</v>
      </c>
      <c r="AT32" s="274">
        <v>134041.55781856363</v>
      </c>
      <c r="AU32" s="274">
        <v>129740.99973329893</v>
      </c>
      <c r="AV32" s="209">
        <v>136491.32637417858</v>
      </c>
      <c r="AW32" s="260"/>
      <c r="AX32" s="295"/>
      <c r="AY32" s="260">
        <f t="shared" si="54"/>
        <v>400273.88392604113</v>
      </c>
    </row>
    <row r="33" spans="2:51" s="279" customFormat="1" ht="15" customHeight="1">
      <c r="B33" s="278" t="s">
        <v>2</v>
      </c>
      <c r="D33" s="280">
        <f>D31-D32</f>
        <v>44765.088978755288</v>
      </c>
      <c r="E33" s="280">
        <f>E31-E32</f>
        <v>49530.551693969523</v>
      </c>
      <c r="F33" s="280">
        <f>F31-F32</f>
        <v>50842.297046631589</v>
      </c>
      <c r="G33" s="280">
        <f>G31-G32</f>
        <v>46040.04904571145</v>
      </c>
      <c r="H33" s="281"/>
      <c r="I33" s="280">
        <f>I31-I32</f>
        <v>191177.98676506785</v>
      </c>
      <c r="K33" s="280">
        <f>K31-K32</f>
        <v>45331.745444399101</v>
      </c>
      <c r="L33" s="280">
        <f>L31-L32</f>
        <v>50545.738051301145</v>
      </c>
      <c r="M33" s="280">
        <v>50541.783704279966</v>
      </c>
      <c r="N33" s="280">
        <f>N31-N32</f>
        <v>50400.137289874008</v>
      </c>
      <c r="P33" s="280">
        <f>P31-P32</f>
        <v>196819.40448985423</v>
      </c>
      <c r="R33" s="280">
        <f>R31-R32</f>
        <v>49295.75500193669</v>
      </c>
      <c r="S33" s="280">
        <f>S31-S32</f>
        <v>50063.84770668557</v>
      </c>
      <c r="T33" s="280">
        <f>T31-T32</f>
        <v>47901.165613373174</v>
      </c>
      <c r="U33" s="280">
        <f>U31-U32</f>
        <v>51961.488972418971</v>
      </c>
      <c r="W33" s="280">
        <f>W31-W32</f>
        <v>199222.25729441439</v>
      </c>
      <c r="Y33" s="280">
        <f>Y31-Y32</f>
        <v>55375.667431872818</v>
      </c>
      <c r="Z33" s="280">
        <f>Z31-Z32</f>
        <v>61000.044953044649</v>
      </c>
      <c r="AA33" s="280">
        <f>AA31-AA32</f>
        <v>64148.785687354102</v>
      </c>
      <c r="AB33" s="280">
        <v>74301.892937711949</v>
      </c>
      <c r="AD33" s="280">
        <f>AD31-AD32</f>
        <v>254826.39100998355</v>
      </c>
      <c r="AF33" s="280">
        <f>AF31-AF32</f>
        <v>66883.051771937942</v>
      </c>
      <c r="AG33" s="280">
        <f>AG31-AG32</f>
        <v>70104.112761235665</v>
      </c>
      <c r="AH33" s="196">
        <f>AH31-AH32</f>
        <v>74540.47422235363</v>
      </c>
      <c r="AI33" s="280">
        <f>AI31-AI32</f>
        <v>79356.310324343664</v>
      </c>
      <c r="AK33" s="280">
        <f>AK31-AK32</f>
        <v>290883.94907987094</v>
      </c>
      <c r="AM33" s="280">
        <f>AM31-AM32</f>
        <v>81087.751481758416</v>
      </c>
      <c r="AN33" s="280">
        <f>AN31-AN32</f>
        <v>84054.757794032979</v>
      </c>
      <c r="AO33" s="196">
        <f>AO31-AO32</f>
        <v>89216.104113121342</v>
      </c>
      <c r="AP33" s="280">
        <f>AP31-AP32</f>
        <v>89979.12654861476</v>
      </c>
      <c r="AR33" s="280">
        <f>AR31-AR32</f>
        <v>344337.73993752745</v>
      </c>
      <c r="AT33" s="280">
        <f>AT31-AT32</f>
        <v>67379.839553585072</v>
      </c>
      <c r="AU33" s="280">
        <f>AU31-AU32</f>
        <v>84663.091789122991</v>
      </c>
      <c r="AV33" s="196">
        <f>AV31-AV32</f>
        <v>88035.735776269721</v>
      </c>
      <c r="AW33" s="280"/>
      <c r="AY33" s="280">
        <f>AY31-AY32</f>
        <v>240078.66711897781</v>
      </c>
    </row>
    <row r="34" spans="2:51" ht="15" customHeight="1">
      <c r="B34" s="273"/>
      <c r="D34" s="274"/>
      <c r="E34" s="274"/>
      <c r="F34" s="274"/>
      <c r="G34" s="274"/>
      <c r="H34" s="275"/>
      <c r="I34" s="274"/>
      <c r="K34" s="274"/>
      <c r="L34" s="274"/>
      <c r="M34" s="274"/>
      <c r="N34" s="274"/>
      <c r="P34" s="274"/>
      <c r="R34" s="274"/>
      <c r="S34" s="274"/>
      <c r="T34" s="274"/>
      <c r="U34" s="274"/>
      <c r="W34" s="274"/>
      <c r="Y34" s="274"/>
      <c r="Z34" s="274"/>
      <c r="AA34" s="274"/>
      <c r="AB34" s="274"/>
      <c r="AD34" s="274"/>
      <c r="AF34" s="274"/>
      <c r="AG34" s="274"/>
      <c r="AH34" s="195"/>
      <c r="AI34" s="274"/>
      <c r="AK34" s="274"/>
      <c r="AM34" s="274"/>
      <c r="AN34" s="274"/>
      <c r="AO34" s="195"/>
      <c r="AP34" s="274"/>
      <c r="AR34" s="274"/>
      <c r="AT34" s="274"/>
      <c r="AU34" s="274"/>
      <c r="AV34" s="195"/>
      <c r="AW34" s="274"/>
      <c r="AY34" s="274"/>
    </row>
    <row r="35" spans="2:51" ht="15" customHeight="1">
      <c r="B35" s="283" t="s">
        <v>3</v>
      </c>
      <c r="D35" s="284"/>
      <c r="E35" s="284"/>
      <c r="F35" s="284"/>
      <c r="G35" s="284"/>
      <c r="H35" s="285"/>
      <c r="I35" s="284"/>
      <c r="K35" s="284"/>
      <c r="L35" s="284"/>
      <c r="M35" s="284"/>
      <c r="N35" s="284"/>
      <c r="P35" s="284"/>
      <c r="R35" s="284"/>
      <c r="S35" s="284"/>
      <c r="T35" s="284"/>
      <c r="U35" s="284"/>
      <c r="W35" s="284"/>
      <c r="Y35" s="284"/>
      <c r="Z35" s="284"/>
      <c r="AA35" s="284"/>
      <c r="AB35" s="284"/>
      <c r="AD35" s="284"/>
      <c r="AF35" s="284"/>
      <c r="AG35" s="284"/>
      <c r="AH35" s="198"/>
      <c r="AI35" s="284"/>
      <c r="AK35" s="284"/>
      <c r="AM35" s="284"/>
      <c r="AN35" s="284"/>
      <c r="AO35" s="198"/>
      <c r="AP35" s="284"/>
      <c r="AR35" s="284"/>
      <c r="AT35" s="284"/>
      <c r="AU35" s="284"/>
      <c r="AV35" s="198"/>
      <c r="AW35" s="284"/>
      <c r="AY35" s="284"/>
    </row>
    <row r="36" spans="2:51" ht="15" customHeight="1">
      <c r="B36" s="286" t="s">
        <v>164</v>
      </c>
      <c r="D36" s="287">
        <f>D13</f>
        <v>7658.0372563556002</v>
      </c>
      <c r="E36" s="287">
        <v>8222.4217857806343</v>
      </c>
      <c r="F36" s="287">
        <v>7672.6404445930102</v>
      </c>
      <c r="G36" s="287">
        <v>7520.2790986693353</v>
      </c>
      <c r="H36" s="275"/>
      <c r="I36" s="287">
        <f>SUM(D36:G36)</f>
        <v>31073.378585398579</v>
      </c>
      <c r="K36" s="287">
        <f t="shared" ref="K36:L38" si="55">K13</f>
        <v>7434.8584895851536</v>
      </c>
      <c r="L36" s="287">
        <f t="shared" si="55"/>
        <v>8027.993163948132</v>
      </c>
      <c r="M36" s="274">
        <v>7935.1051550008378</v>
      </c>
      <c r="N36" s="274">
        <v>7446.3579519758787</v>
      </c>
      <c r="P36" s="274">
        <f t="shared" ref="P36:P40" si="56">SUM(K36:N36)</f>
        <v>30844.314760510002</v>
      </c>
      <c r="R36" s="287">
        <f t="shared" ref="R36:S36" si="57">R13</f>
        <v>7697.6360501214276</v>
      </c>
      <c r="S36" s="287">
        <f t="shared" si="57"/>
        <v>8024.9057644598233</v>
      </c>
      <c r="T36" s="287">
        <f t="shared" ref="T36:U36" si="58">T13</f>
        <v>7868.1756568650253</v>
      </c>
      <c r="U36" s="287">
        <f t="shared" si="58"/>
        <v>9040.44456344024</v>
      </c>
      <c r="W36" s="274">
        <f t="shared" ref="W36:W40" si="59">SUM(R36:U36)</f>
        <v>32631.162034886514</v>
      </c>
      <c r="Y36" s="287">
        <f t="shared" ref="Y36" si="60">Y13</f>
        <v>9024.512607526498</v>
      </c>
      <c r="Z36" s="287">
        <v>10341.263664265374</v>
      </c>
      <c r="AA36" s="287">
        <v>10559.445825319552</v>
      </c>
      <c r="AB36" s="287">
        <v>11841.970991460737</v>
      </c>
      <c r="AD36" s="274">
        <f t="shared" ref="AD36:AD40" si="61">SUM(Y36:AB36)</f>
        <v>41767.193088572167</v>
      </c>
      <c r="AF36" s="287">
        <f t="shared" ref="AF36:AG38" si="62">AF13</f>
        <v>11109.272586930745</v>
      </c>
      <c r="AG36" s="287">
        <f t="shared" si="62"/>
        <v>11279.011736722539</v>
      </c>
      <c r="AH36" s="200">
        <v>10904.638549416404</v>
      </c>
      <c r="AI36" s="287">
        <v>11280.239077787854</v>
      </c>
      <c r="AK36" s="274">
        <f t="shared" ref="AK36:AK40" si="63">SUM(AF36:AI36)</f>
        <v>44573.161950857546</v>
      </c>
      <c r="AM36" s="287">
        <v>12423.870734345368</v>
      </c>
      <c r="AN36" s="287">
        <v>12218.701819247945</v>
      </c>
      <c r="AO36" s="200">
        <v>12970.981625257473</v>
      </c>
      <c r="AP36" s="287">
        <f>AP13</f>
        <v>15188</v>
      </c>
      <c r="AR36" s="274">
        <f t="shared" ref="AR36:AR40" si="64">SUM(AM36:AP36)</f>
        <v>52801.554178850784</v>
      </c>
      <c r="AT36" s="287">
        <f>AT13</f>
        <v>12425</v>
      </c>
      <c r="AU36" s="287">
        <f>AU13</f>
        <v>12109</v>
      </c>
      <c r="AV36" s="200">
        <f>AV13</f>
        <v>12202</v>
      </c>
      <c r="AW36" s="287"/>
      <c r="AY36" s="274">
        <f t="shared" ref="AY36:AY40" si="65">SUM(AT36:AW36)</f>
        <v>36736</v>
      </c>
    </row>
    <row r="37" spans="2:51" ht="15" customHeight="1">
      <c r="B37" s="286" t="s">
        <v>165</v>
      </c>
      <c r="D37" s="287">
        <f>D14</f>
        <v>16206.976144986937</v>
      </c>
      <c r="E37" s="287">
        <v>17044.797046905489</v>
      </c>
      <c r="F37" s="287">
        <v>18842.802427051756</v>
      </c>
      <c r="G37" s="287">
        <v>17917.970943389148</v>
      </c>
      <c r="H37" s="275"/>
      <c r="I37" s="287">
        <f>SUM(D37:G37)</f>
        <v>70012.546562333329</v>
      </c>
      <c r="K37" s="287">
        <f t="shared" si="55"/>
        <v>18042.694455238227</v>
      </c>
      <c r="L37" s="287">
        <f t="shared" si="55"/>
        <v>20382.664735087263</v>
      </c>
      <c r="M37" s="274">
        <v>19710.397360347382</v>
      </c>
      <c r="N37" s="274">
        <v>20766.658666527928</v>
      </c>
      <c r="P37" s="274">
        <f t="shared" si="56"/>
        <v>78902.415217200803</v>
      </c>
      <c r="R37" s="287">
        <f t="shared" ref="R37:S37" si="66">R14</f>
        <v>20863.491005583008</v>
      </c>
      <c r="S37" s="287">
        <f t="shared" si="66"/>
        <v>22149.3921616753</v>
      </c>
      <c r="T37" s="287">
        <f t="shared" ref="T37:U37" si="67">T14</f>
        <v>21465.013412972847</v>
      </c>
      <c r="U37" s="287">
        <f t="shared" si="67"/>
        <v>27263.63092031192</v>
      </c>
      <c r="W37" s="274">
        <f t="shared" si="59"/>
        <v>91741.527500543074</v>
      </c>
      <c r="Y37" s="287">
        <f t="shared" ref="Y37" si="68">Y14</f>
        <v>27484.18239300017</v>
      </c>
      <c r="Z37" s="287">
        <v>31264.81421602007</v>
      </c>
      <c r="AA37" s="287">
        <v>28344.800849024825</v>
      </c>
      <c r="AB37" s="287">
        <v>30531.868453595191</v>
      </c>
      <c r="AD37" s="274">
        <f t="shared" si="61"/>
        <v>117625.66591164026</v>
      </c>
      <c r="AF37" s="287">
        <f t="shared" si="62"/>
        <v>27896.818262962042</v>
      </c>
      <c r="AG37" s="287">
        <f t="shared" si="62"/>
        <v>27868.020580248223</v>
      </c>
      <c r="AH37" s="200">
        <v>28171.604048609421</v>
      </c>
      <c r="AI37" s="287">
        <v>31324.485151749119</v>
      </c>
      <c r="AK37" s="274">
        <f t="shared" si="63"/>
        <v>115260.92804356881</v>
      </c>
      <c r="AM37" s="287">
        <v>29960.659593945595</v>
      </c>
      <c r="AN37" s="287">
        <v>32691.195286545764</v>
      </c>
      <c r="AO37" s="200">
        <v>33529.108882897526</v>
      </c>
      <c r="AP37" s="287">
        <f>AP14</f>
        <v>32411</v>
      </c>
      <c r="AR37" s="274">
        <f t="shared" si="64"/>
        <v>128591.96376338889</v>
      </c>
      <c r="AT37" s="287">
        <f t="shared" ref="AT37:AV40" si="69">AT14</f>
        <v>31888</v>
      </c>
      <c r="AU37" s="287">
        <f t="shared" si="69"/>
        <v>28611</v>
      </c>
      <c r="AV37" s="200">
        <f t="shared" si="69"/>
        <v>31328</v>
      </c>
      <c r="AW37" s="287"/>
      <c r="AY37" s="274">
        <f t="shared" si="65"/>
        <v>91827</v>
      </c>
    </row>
    <row r="38" spans="2:51" ht="15" customHeight="1">
      <c r="B38" s="286" t="s">
        <v>408</v>
      </c>
      <c r="D38" s="287">
        <f>D15</f>
        <v>1304.8635462132179</v>
      </c>
      <c r="E38" s="287">
        <v>-703.96403428909377</v>
      </c>
      <c r="F38" s="287">
        <v>-1772.6179174362076</v>
      </c>
      <c r="G38" s="287">
        <v>-3379.4905033337764</v>
      </c>
      <c r="H38" s="275"/>
      <c r="I38" s="287">
        <f>SUM(D38:G38)</f>
        <v>-4551.2089088458597</v>
      </c>
      <c r="K38" s="287">
        <f t="shared" si="55"/>
        <v>-1752.8833978693594</v>
      </c>
      <c r="L38" s="287">
        <f t="shared" si="55"/>
        <v>-3608.8334547020318</v>
      </c>
      <c r="M38" s="274">
        <v>-2762.6973240976763</v>
      </c>
      <c r="N38" s="274">
        <v>-2844.9856351488056</v>
      </c>
      <c r="P38" s="274">
        <f t="shared" si="56"/>
        <v>-10969.399811817873</v>
      </c>
      <c r="R38" s="287">
        <f t="shared" ref="R38:S38" si="70">R15</f>
        <v>-130.1956310891816</v>
      </c>
      <c r="S38" s="287">
        <f t="shared" si="70"/>
        <v>-2537.140106045299</v>
      </c>
      <c r="T38" s="287">
        <f t="shared" ref="T38:U39" si="71">T15</f>
        <v>-6160.7357378958295</v>
      </c>
      <c r="U38" s="287">
        <f t="shared" si="71"/>
        <v>-5686.0700433095244</v>
      </c>
      <c r="W38" s="274">
        <f t="shared" si="59"/>
        <v>-14514.141518339835</v>
      </c>
      <c r="Y38" s="287">
        <f t="shared" ref="Y38" si="72">Y15</f>
        <v>-4812.0886494254628</v>
      </c>
      <c r="Z38" s="287">
        <v>-4355.8242579650032</v>
      </c>
      <c r="AA38" s="287">
        <v>-4363.6864565501992</v>
      </c>
      <c r="AB38" s="287">
        <v>-1440.1601793043669</v>
      </c>
      <c r="AD38" s="274">
        <f t="shared" si="61"/>
        <v>-14971.759543245033</v>
      </c>
      <c r="AF38" s="287">
        <f t="shared" si="62"/>
        <v>-1268.9250601087997</v>
      </c>
      <c r="AG38" s="287">
        <f t="shared" si="62"/>
        <v>-1910.5587077341254</v>
      </c>
      <c r="AH38" s="200">
        <v>-1855.428492697414</v>
      </c>
      <c r="AI38" s="287">
        <v>539.83187102035527</v>
      </c>
      <c r="AK38" s="274">
        <f t="shared" si="63"/>
        <v>-4495.0803895199842</v>
      </c>
      <c r="AM38" s="287">
        <v>-805.26276763902626</v>
      </c>
      <c r="AN38" s="287">
        <v>-1090.2875115389218</v>
      </c>
      <c r="AO38" s="200">
        <v>-176.89595293594547</v>
      </c>
      <c r="AP38" s="287">
        <f>AP15</f>
        <v>-1310</v>
      </c>
      <c r="AR38" s="274">
        <f t="shared" si="64"/>
        <v>-3382.4462321138935</v>
      </c>
      <c r="AT38" s="287">
        <f t="shared" si="69"/>
        <v>-616</v>
      </c>
      <c r="AU38" s="287">
        <f t="shared" si="69"/>
        <v>1404</v>
      </c>
      <c r="AV38" s="200">
        <f t="shared" si="69"/>
        <v>-76</v>
      </c>
      <c r="AW38" s="287"/>
      <c r="AY38" s="274">
        <f t="shared" si="65"/>
        <v>712</v>
      </c>
    </row>
    <row r="39" spans="2:51" ht="15" customHeight="1">
      <c r="B39" s="276" t="s">
        <v>294</v>
      </c>
      <c r="D39" s="277"/>
      <c r="E39" s="277"/>
      <c r="F39" s="277"/>
      <c r="G39" s="277"/>
      <c r="H39" s="275"/>
      <c r="I39" s="287"/>
      <c r="K39" s="277"/>
      <c r="L39" s="277"/>
      <c r="M39" s="274"/>
      <c r="N39" s="274"/>
      <c r="P39" s="274"/>
      <c r="R39" s="277">
        <v>0</v>
      </c>
      <c r="S39" s="277">
        <v>0</v>
      </c>
      <c r="T39" s="277">
        <v>0</v>
      </c>
      <c r="U39" s="287">
        <f t="shared" si="71"/>
        <v>21672.982702583664</v>
      </c>
      <c r="W39" s="274">
        <f t="shared" si="59"/>
        <v>21672.982702583664</v>
      </c>
      <c r="Y39" s="277">
        <v>0</v>
      </c>
      <c r="Z39" s="277">
        <v>0</v>
      </c>
      <c r="AA39" s="277">
        <v>0</v>
      </c>
      <c r="AB39" s="287">
        <v>0</v>
      </c>
      <c r="AD39" s="274">
        <f t="shared" si="61"/>
        <v>0</v>
      </c>
      <c r="AF39" s="277">
        <v>0</v>
      </c>
      <c r="AG39" s="277">
        <v>0</v>
      </c>
      <c r="AH39" s="201">
        <v>0</v>
      </c>
      <c r="AI39" s="287">
        <v>0</v>
      </c>
      <c r="AK39" s="274">
        <f t="shared" si="63"/>
        <v>0</v>
      </c>
      <c r="AM39" s="287">
        <v>0</v>
      </c>
      <c r="AN39" s="277">
        <v>0</v>
      </c>
      <c r="AO39" s="201">
        <v>0</v>
      </c>
      <c r="AP39" s="287">
        <f>AP16</f>
        <v>4085</v>
      </c>
      <c r="AR39" s="274">
        <f t="shared" si="64"/>
        <v>4085</v>
      </c>
      <c r="AT39" s="287">
        <f t="shared" si="69"/>
        <v>0</v>
      </c>
      <c r="AU39" s="277">
        <f t="shared" si="69"/>
        <v>0</v>
      </c>
      <c r="AV39" s="201">
        <f t="shared" si="69"/>
        <v>0</v>
      </c>
      <c r="AW39" s="287"/>
      <c r="AY39" s="274">
        <f t="shared" si="65"/>
        <v>0</v>
      </c>
    </row>
    <row r="40" spans="2:51" ht="15" customHeight="1">
      <c r="B40" s="276" t="s">
        <v>166</v>
      </c>
      <c r="D40" s="277">
        <f t="shared" ref="D40" si="73">D17</f>
        <v>6099.9779257033633</v>
      </c>
      <c r="E40" s="277">
        <v>6048.3434995052867</v>
      </c>
      <c r="F40" s="277">
        <v>6025.5195718909763</v>
      </c>
      <c r="G40" s="277">
        <v>6018.5658231785592</v>
      </c>
      <c r="H40" s="275"/>
      <c r="I40" s="287">
        <f>SUM(D40:G40)</f>
        <v>24192.406820278189</v>
      </c>
      <c r="K40" s="277">
        <f t="shared" ref="K40:L40" si="74">K17</f>
        <v>6171.8816531354623</v>
      </c>
      <c r="L40" s="277">
        <f t="shared" si="74"/>
        <v>6466.2181941201807</v>
      </c>
      <c r="M40" s="274">
        <v>6338.7376479051673</v>
      </c>
      <c r="N40" s="274">
        <v>6221.5029073272008</v>
      </c>
      <c r="P40" s="274">
        <f t="shared" si="56"/>
        <v>25198.340402488011</v>
      </c>
      <c r="R40" s="277">
        <f t="shared" ref="R40:S40" si="75">R17</f>
        <v>6325.2010099702611</v>
      </c>
      <c r="S40" s="277">
        <f t="shared" si="75"/>
        <v>7155.7682952579871</v>
      </c>
      <c r="T40" s="277">
        <f t="shared" ref="T40:U40" si="76">T17</f>
        <v>4128.5430114656237</v>
      </c>
      <c r="U40" s="277">
        <f t="shared" si="76"/>
        <v>2929.9226111991406</v>
      </c>
      <c r="W40" s="274">
        <f t="shared" si="59"/>
        <v>20539.434927893013</v>
      </c>
      <c r="Y40" s="277">
        <f t="shared" ref="Y40" si="77">Y17</f>
        <v>3923.5386174997802</v>
      </c>
      <c r="Z40" s="277">
        <v>3696.122120154138</v>
      </c>
      <c r="AA40" s="277">
        <v>3926.7114848793076</v>
      </c>
      <c r="AB40" s="277">
        <v>3958.3457444273213</v>
      </c>
      <c r="AD40" s="274">
        <f t="shared" si="61"/>
        <v>15504.717966960547</v>
      </c>
      <c r="AF40" s="277">
        <f t="shared" ref="AF40:AG40" si="78">AF17</f>
        <v>3877.9406411783066</v>
      </c>
      <c r="AG40" s="277">
        <f t="shared" si="78"/>
        <v>4043.6704385630092</v>
      </c>
      <c r="AH40" s="201">
        <v>3945.704035145689</v>
      </c>
      <c r="AI40" s="277">
        <v>3915.9625399632359</v>
      </c>
      <c r="AK40" s="274">
        <f t="shared" si="63"/>
        <v>15783.277654850241</v>
      </c>
      <c r="AM40" s="277">
        <v>3937.5139090699663</v>
      </c>
      <c r="AN40" s="277">
        <v>3922.8117752537123</v>
      </c>
      <c r="AO40" s="287">
        <f>AO17</f>
        <v>3962.8214082342247</v>
      </c>
      <c r="AP40" s="287">
        <f>AP17</f>
        <v>3830</v>
      </c>
      <c r="AR40" s="274">
        <f t="shared" si="64"/>
        <v>15653.147092557903</v>
      </c>
      <c r="AT40" s="277">
        <f t="shared" si="69"/>
        <v>3720</v>
      </c>
      <c r="AU40" s="277">
        <f t="shared" si="69"/>
        <v>3329</v>
      </c>
      <c r="AV40" s="287">
        <f t="shared" si="69"/>
        <v>3347</v>
      </c>
      <c r="AW40" s="287"/>
      <c r="AY40" s="274">
        <f t="shared" si="65"/>
        <v>10396</v>
      </c>
    </row>
    <row r="41" spans="2:51" s="279" customFormat="1" ht="15" customHeight="1">
      <c r="B41" s="278" t="s">
        <v>176</v>
      </c>
      <c r="D41" s="280">
        <f t="shared" ref="D41:E41" si="79">D33-D36-D37-D38-D40</f>
        <v>13495.234105496169</v>
      </c>
      <c r="E41" s="280">
        <f t="shared" si="79"/>
        <v>18918.953396067205</v>
      </c>
      <c r="F41" s="280">
        <f t="shared" ref="F41:G41" si="80">F33-F36-F37-F38-F40</f>
        <v>20073.952520532053</v>
      </c>
      <c r="G41" s="280">
        <f t="shared" si="80"/>
        <v>17962.723683808184</v>
      </c>
      <c r="H41" s="281"/>
      <c r="I41" s="280">
        <f t="shared" ref="I41" si="81">I33-I36-I37-I38-I40</f>
        <v>70450.863705903612</v>
      </c>
      <c r="K41" s="280">
        <f t="shared" ref="K41:L41" si="82">K33-K36-K37-K38-K40</f>
        <v>15435.194244309618</v>
      </c>
      <c r="L41" s="280">
        <f t="shared" si="82"/>
        <v>19277.695412847603</v>
      </c>
      <c r="M41" s="280">
        <v>19320.240865124251</v>
      </c>
      <c r="N41" s="280">
        <f t="shared" ref="N41" si="83">N33-N36-N37-N38-N40</f>
        <v>18810.603399191805</v>
      </c>
      <c r="P41" s="280">
        <f t="shared" ref="P41" si="84">P33-P36-P37-P38-P40</f>
        <v>72843.733921473293</v>
      </c>
      <c r="R41" s="280">
        <f t="shared" ref="R41:T41" si="85">R33-R36-R37-R38-R40</f>
        <v>14539.622567351173</v>
      </c>
      <c r="S41" s="280">
        <f t="shared" si="85"/>
        <v>15270.921591337761</v>
      </c>
      <c r="T41" s="280">
        <f t="shared" si="85"/>
        <v>20600.16926996551</v>
      </c>
      <c r="U41" s="280">
        <f>U33-U36-U37-U38-U40-U39</f>
        <v>-3259.4217818064681</v>
      </c>
      <c r="W41" s="280">
        <f>W33-W36-W37-W38-W40-W39</f>
        <v>47151.29164684796</v>
      </c>
      <c r="Y41" s="280">
        <f t="shared" ref="Y41:Z41" si="86">Y33-Y36-Y37-Y38-Y40</f>
        <v>19755.522463271831</v>
      </c>
      <c r="Z41" s="280">
        <f t="shared" si="86"/>
        <v>20053.669210570071</v>
      </c>
      <c r="AA41" s="280">
        <f t="shared" ref="AA41" si="87">AA33-AA36-AA37-AA38-AA40</f>
        <v>25681.513984680623</v>
      </c>
      <c r="AB41" s="280">
        <v>29409.867927533065</v>
      </c>
      <c r="AD41" s="280">
        <f>AD33-AD36-AD37-AD38-AD40-AD39</f>
        <v>94900.573586055601</v>
      </c>
      <c r="AF41" s="280">
        <f t="shared" ref="AF41:AI41" si="88">AF33-AF36-AF37-AF38-AF40</f>
        <v>25267.945340975646</v>
      </c>
      <c r="AG41" s="280">
        <f t="shared" si="88"/>
        <v>28823.968713436021</v>
      </c>
      <c r="AH41" s="196">
        <f t="shared" si="88"/>
        <v>33373.956081879529</v>
      </c>
      <c r="AI41" s="280">
        <f t="shared" si="88"/>
        <v>32295.791683823096</v>
      </c>
      <c r="AK41" s="280">
        <f>AK33-AK36-AK37-AK38-AK40-AK39</f>
        <v>119761.66182011433</v>
      </c>
      <c r="AM41" s="280">
        <f t="shared" ref="AM41:AO41" si="89">AM33-AM36-AM37-AM38-AM40-AM39</f>
        <v>35570.970012036509</v>
      </c>
      <c r="AN41" s="280">
        <f t="shared" si="89"/>
        <v>36312.336424524481</v>
      </c>
      <c r="AO41" s="196">
        <f t="shared" si="89"/>
        <v>38930.088149668074</v>
      </c>
      <c r="AP41" s="280">
        <f>AP33-AP36-AP37-AP38-AP40-AP39</f>
        <v>35775.12654861476</v>
      </c>
      <c r="AR41" s="280">
        <f>AR33-AR36-AR37-AR38-AR40-AR39</f>
        <v>146588.52113484379</v>
      </c>
      <c r="AT41" s="280">
        <f>AT33-AT36-AT37-AT38-AT40-AT39</f>
        <v>19962.839553585072</v>
      </c>
      <c r="AU41" s="280">
        <f>AU33-AU36-AU37-AU38-AU40-AU39</f>
        <v>39210.091789122991</v>
      </c>
      <c r="AV41" s="196">
        <f>AV33-AV36-AV37-AV38-AV40-AV39</f>
        <v>41234.735776269721</v>
      </c>
      <c r="AW41" s="280"/>
      <c r="AY41" s="280">
        <f>AY33-AY36-AY37-AY38-AY40-AY39</f>
        <v>100407.66711897781</v>
      </c>
    </row>
    <row r="42" spans="2:51" ht="15" customHeight="1">
      <c r="B42" s="273"/>
      <c r="D42" s="274"/>
      <c r="E42" s="274"/>
      <c r="F42" s="274"/>
      <c r="G42" s="274"/>
      <c r="H42" s="275"/>
      <c r="I42" s="274"/>
      <c r="K42" s="274"/>
      <c r="L42" s="274"/>
      <c r="M42" s="274"/>
      <c r="N42" s="274"/>
      <c r="P42" s="274"/>
      <c r="R42" s="274"/>
      <c r="S42" s="274"/>
      <c r="T42" s="274"/>
      <c r="U42" s="274"/>
      <c r="W42" s="274"/>
      <c r="Y42" s="274"/>
      <c r="Z42" s="274"/>
      <c r="AA42" s="274"/>
      <c r="AB42" s="274"/>
      <c r="AD42" s="274"/>
      <c r="AF42" s="274"/>
      <c r="AG42" s="274"/>
      <c r="AH42" s="195"/>
      <c r="AI42" s="274"/>
      <c r="AK42" s="274"/>
      <c r="AM42" s="274"/>
      <c r="AN42" s="274"/>
      <c r="AO42" s="195"/>
      <c r="AP42" s="274"/>
      <c r="AR42" s="274"/>
      <c r="AT42" s="274"/>
      <c r="AU42" s="274"/>
      <c r="AV42" s="195"/>
      <c r="AW42" s="274"/>
      <c r="AY42" s="274"/>
    </row>
    <row r="43" spans="2:51" ht="15" customHeight="1">
      <c r="B43" s="286" t="s">
        <v>105</v>
      </c>
      <c r="D43" s="287">
        <f>D20</f>
        <v>474.98300160343291</v>
      </c>
      <c r="E43" s="287">
        <v>346.54364784723799</v>
      </c>
      <c r="F43" s="287">
        <v>319.78256808442251</v>
      </c>
      <c r="G43" s="287">
        <v>190.8792510943301</v>
      </c>
      <c r="H43" s="275"/>
      <c r="I43" s="274">
        <f>SUM(D43:G43)</f>
        <v>1332.1884686294236</v>
      </c>
      <c r="K43" s="287">
        <f>K20</f>
        <v>111.98009145680535</v>
      </c>
      <c r="L43" s="287">
        <f>L20</f>
        <v>70.878027145062575</v>
      </c>
      <c r="M43" s="274">
        <v>50.839866248637435</v>
      </c>
      <c r="N43" s="274">
        <v>44.209415589326994</v>
      </c>
      <c r="P43" s="274">
        <f t="shared" ref="P43:P44" si="90">SUM(K43:N43)</f>
        <v>277.90740043983237</v>
      </c>
      <c r="R43" s="287">
        <f t="shared" ref="R43:T43" si="91">R20</f>
        <v>67.881520263781766</v>
      </c>
      <c r="S43" s="287">
        <f t="shared" si="91"/>
        <v>30.100014151360838</v>
      </c>
      <c r="T43" s="287">
        <f t="shared" si="91"/>
        <v>33.173240633582694</v>
      </c>
      <c r="U43" s="287">
        <f t="shared" ref="U43" si="92">U20</f>
        <v>416.27029637946561</v>
      </c>
      <c r="W43" s="274">
        <f t="shared" ref="W43:W44" si="93">SUM(R43:U43)</f>
        <v>547.4250714281909</v>
      </c>
      <c r="Y43" s="287">
        <f t="shared" ref="Y43" si="94">Y20</f>
        <v>1091.5696783321007</v>
      </c>
      <c r="Z43" s="287">
        <v>1047.0183638095996</v>
      </c>
      <c r="AA43" s="287">
        <v>976.45093001643386</v>
      </c>
      <c r="AB43" s="287">
        <v>1148.7687809813992</v>
      </c>
      <c r="AD43" s="274">
        <f t="shared" ref="AD43:AD44" si="95">SUM(Y43:AB43)</f>
        <v>4263.8077531395338</v>
      </c>
      <c r="AF43" s="287">
        <f t="shared" ref="AF43:AG44" si="96">AF20</f>
        <v>840.41054193639661</v>
      </c>
      <c r="AG43" s="287">
        <f t="shared" si="96"/>
        <v>831.95220600988432</v>
      </c>
      <c r="AH43" s="200">
        <v>811.38719989679942</v>
      </c>
      <c r="AI43" s="287">
        <v>719.8392998229582</v>
      </c>
      <c r="AK43" s="274">
        <f t="shared" ref="AK43:AK44" si="97">SUM(AF43:AI43)</f>
        <v>3203.5892476660388</v>
      </c>
      <c r="AM43" s="287">
        <v>4425.6165997324379</v>
      </c>
      <c r="AN43" s="287">
        <v>4319.218210485652</v>
      </c>
      <c r="AO43" s="200">
        <v>4222.0320437333785</v>
      </c>
      <c r="AP43" s="287">
        <f>AP20</f>
        <v>4044</v>
      </c>
      <c r="AR43" s="274">
        <f t="shared" ref="AR43:AR44" si="98">SUM(AM43:AP43)</f>
        <v>17010.866853951469</v>
      </c>
      <c r="AT43" s="287">
        <f t="shared" ref="AT43:AV44" si="99">AT20</f>
        <v>3715</v>
      </c>
      <c r="AU43" s="287">
        <f t="shared" si="99"/>
        <v>3718</v>
      </c>
      <c r="AV43" s="200">
        <f t="shared" si="99"/>
        <v>3657</v>
      </c>
      <c r="AW43" s="287"/>
      <c r="AY43" s="274">
        <f t="shared" ref="AY43:AY44" si="100">SUM(AT43:AW43)</f>
        <v>11090</v>
      </c>
    </row>
    <row r="44" spans="2:51" ht="15" customHeight="1">
      <c r="B44" s="276" t="s">
        <v>409</v>
      </c>
      <c r="D44" s="277">
        <f>D21</f>
        <v>-3078.1607674893876</v>
      </c>
      <c r="E44" s="277">
        <v>-2933.7048801228116</v>
      </c>
      <c r="F44" s="277">
        <v>-3055.9143365378304</v>
      </c>
      <c r="G44" s="277">
        <v>-2844.4236939253433</v>
      </c>
      <c r="H44" s="275"/>
      <c r="I44" s="274">
        <f>SUM(D44:G44)</f>
        <v>-11912.203678075373</v>
      </c>
      <c r="K44" s="277">
        <f>K21</f>
        <v>-2160.5080829980111</v>
      </c>
      <c r="L44" s="277">
        <f>L21</f>
        <v>-1807.5755629096739</v>
      </c>
      <c r="M44" s="274">
        <v>-1896.5987515537888</v>
      </c>
      <c r="N44" s="274">
        <v>-2629.964179365933</v>
      </c>
      <c r="P44" s="274">
        <f t="shared" si="90"/>
        <v>-8494.6465768274065</v>
      </c>
      <c r="R44" s="277">
        <f t="shared" ref="R44:S44" si="101">R21</f>
        <v>-2328.7667646109985</v>
      </c>
      <c r="S44" s="277">
        <f t="shared" si="101"/>
        <v>-2076.7312185903565</v>
      </c>
      <c r="T44" s="277">
        <f t="shared" ref="T44:U44" si="102">T21</f>
        <v>-2239.7993728618922</v>
      </c>
      <c r="U44" s="277">
        <f t="shared" si="102"/>
        <v>-2043.3957038791705</v>
      </c>
      <c r="W44" s="274">
        <f t="shared" si="93"/>
        <v>-8688.6930599424177</v>
      </c>
      <c r="Y44" s="277">
        <f t="shared" ref="Y44" si="103">Y21</f>
        <v>-2778.7088293193283</v>
      </c>
      <c r="Z44" s="277">
        <v>-2424.7754038821458</v>
      </c>
      <c r="AA44" s="277">
        <v>-2473.2960281073524</v>
      </c>
      <c r="AB44" s="277">
        <v>-3553.3930836295708</v>
      </c>
      <c r="AD44" s="274">
        <f t="shared" si="95"/>
        <v>-11230.173344938397</v>
      </c>
      <c r="AF44" s="277">
        <f t="shared" si="96"/>
        <v>-3339.2777124916056</v>
      </c>
      <c r="AG44" s="277">
        <f t="shared" si="96"/>
        <v>-3020.389838102501</v>
      </c>
      <c r="AH44" s="201">
        <v>-3642.853815863833</v>
      </c>
      <c r="AI44" s="277">
        <v>-4591.5766616764813</v>
      </c>
      <c r="AK44" s="274">
        <f t="shared" si="97"/>
        <v>-14594.09802813442</v>
      </c>
      <c r="AM44" s="277">
        <v>-3661.7291401480211</v>
      </c>
      <c r="AN44" s="277">
        <v>-3251.1989036306368</v>
      </c>
      <c r="AO44" s="201">
        <f>AO21</f>
        <v>-3453</v>
      </c>
      <c r="AP44" s="287">
        <f>AP21</f>
        <v>-4009</v>
      </c>
      <c r="AR44" s="274">
        <f t="shared" si="98"/>
        <v>-14374.928043778658</v>
      </c>
      <c r="AT44" s="277">
        <f t="shared" si="99"/>
        <v>-3207</v>
      </c>
      <c r="AU44" s="277">
        <f t="shared" si="99"/>
        <v>-3028</v>
      </c>
      <c r="AV44" s="201">
        <f t="shared" si="99"/>
        <v>-2647</v>
      </c>
      <c r="AW44" s="287"/>
      <c r="AY44" s="274">
        <f t="shared" si="100"/>
        <v>-8882</v>
      </c>
    </row>
    <row r="45" spans="2:51" s="279" customFormat="1" ht="15" customHeight="1">
      <c r="B45" s="278" t="s">
        <v>163</v>
      </c>
      <c r="D45" s="280">
        <f>D41-D43-D44</f>
        <v>16098.411871382124</v>
      </c>
      <c r="E45" s="280">
        <f>E41-E43-E44</f>
        <v>21506.114628342781</v>
      </c>
      <c r="F45" s="280">
        <f>F41-F43-F44</f>
        <v>22810.084288985461</v>
      </c>
      <c r="G45" s="280">
        <f>G41-G43-G44</f>
        <v>20616.268126639196</v>
      </c>
      <c r="H45" s="281"/>
      <c r="I45" s="280">
        <f>I41-I43-I44</f>
        <v>81030.87891534956</v>
      </c>
      <c r="K45" s="280">
        <f>K41-K43-K44</f>
        <v>17483.722235850822</v>
      </c>
      <c r="L45" s="280">
        <f>L41-L43-L44</f>
        <v>21014.392948612214</v>
      </c>
      <c r="M45" s="280">
        <v>21165.999750429404</v>
      </c>
      <c r="N45" s="280">
        <f>N41-N43-N44</f>
        <v>21396.358162968409</v>
      </c>
      <c r="P45" s="280">
        <f>P41-P43-P44</f>
        <v>81060.473097860871</v>
      </c>
      <c r="R45" s="280">
        <f>R41-R43-R44</f>
        <v>16800.50781169839</v>
      </c>
      <c r="S45" s="280">
        <f>S41-S43-S44</f>
        <v>17317.552795776755</v>
      </c>
      <c r="T45" s="280">
        <f>T41-T43-T44</f>
        <v>22806.79540219382</v>
      </c>
      <c r="U45" s="280">
        <f>U41-U43-U44</f>
        <v>-1632.296374306763</v>
      </c>
      <c r="W45" s="280">
        <f>W41-W43-W44</f>
        <v>55292.559635362188</v>
      </c>
      <c r="Y45" s="280">
        <f>Y41-Y43-Y44</f>
        <v>21442.661614259057</v>
      </c>
      <c r="Z45" s="280">
        <f>Z41-Z43-Z44</f>
        <v>21431.426250642617</v>
      </c>
      <c r="AA45" s="280">
        <f>AA41-AA43-AA44</f>
        <v>27178.359082771542</v>
      </c>
      <c r="AB45" s="280">
        <v>31814.492230181237</v>
      </c>
      <c r="AD45" s="280">
        <f>AD41-AD43-AD44</f>
        <v>101866.93917785445</v>
      </c>
      <c r="AF45" s="280">
        <f>AF41-AF43-AF44</f>
        <v>27766.812511530858</v>
      </c>
      <c r="AG45" s="280">
        <f>AG41-AG43-AG44</f>
        <v>31012.406345528638</v>
      </c>
      <c r="AH45" s="196">
        <f>AH41-AH43-AH44</f>
        <v>36205.422697846559</v>
      </c>
      <c r="AI45" s="280">
        <f>AI41-AI43-AI44</f>
        <v>36167.529045676623</v>
      </c>
      <c r="AK45" s="280">
        <f>AK41-AK43-AK44</f>
        <v>131152.1706005827</v>
      </c>
      <c r="AM45" s="280">
        <f>AM41-AM43-AM44</f>
        <v>34807.082552452091</v>
      </c>
      <c r="AN45" s="280">
        <f>AN41-AN43-AN44</f>
        <v>35244.317117669467</v>
      </c>
      <c r="AO45" s="196">
        <f>AO41-AO43-AO44</f>
        <v>38161.056105934695</v>
      </c>
      <c r="AP45" s="280">
        <f>AP41-AP43-AP44</f>
        <v>35740.12654861476</v>
      </c>
      <c r="AR45" s="280">
        <f>AR41-AR43-AR44</f>
        <v>143952.58232467098</v>
      </c>
      <c r="AT45" s="280">
        <f>AT41-AT43-AT44</f>
        <v>19454.839553585072</v>
      </c>
      <c r="AU45" s="280">
        <f>AU41-AU43-AU44</f>
        <v>38520.091789122991</v>
      </c>
      <c r="AV45" s="196">
        <f>AV41-AV43-AV44</f>
        <v>40224.735776269721</v>
      </c>
      <c r="AW45" s="280"/>
      <c r="AY45" s="280">
        <f>AY41-AY43-AY44</f>
        <v>98199.667118977814</v>
      </c>
    </row>
    <row r="46" spans="2:51" ht="15" customHeight="1">
      <c r="B46" s="273"/>
      <c r="D46" s="291"/>
      <c r="E46" s="291"/>
      <c r="F46" s="291"/>
      <c r="G46" s="291"/>
      <c r="H46" s="285"/>
      <c r="I46" s="274"/>
      <c r="K46" s="291"/>
      <c r="L46" s="291"/>
      <c r="M46" s="291"/>
      <c r="N46" s="291"/>
      <c r="P46" s="291"/>
      <c r="R46" s="291"/>
      <c r="S46" s="291"/>
      <c r="T46" s="291"/>
      <c r="U46" s="291"/>
      <c r="W46" s="291"/>
      <c r="Y46" s="291"/>
      <c r="Z46" s="291"/>
      <c r="AA46" s="291"/>
      <c r="AB46" s="291"/>
      <c r="AD46" s="291"/>
      <c r="AF46" s="291"/>
      <c r="AG46" s="291"/>
      <c r="AH46" s="202"/>
      <c r="AI46" s="291"/>
      <c r="AK46" s="291"/>
      <c r="AM46" s="291"/>
      <c r="AN46" s="291"/>
      <c r="AO46" s="202"/>
      <c r="AP46" s="291"/>
      <c r="AR46" s="291"/>
      <c r="AT46" s="291"/>
      <c r="AU46" s="291"/>
      <c r="AV46" s="202"/>
      <c r="AW46" s="291"/>
      <c r="AY46" s="291"/>
    </row>
    <row r="47" spans="2:51" ht="15" customHeight="1">
      <c r="B47" s="276" t="s">
        <v>385</v>
      </c>
      <c r="D47" s="277">
        <f>D24</f>
        <v>4029.3103616827166</v>
      </c>
      <c r="E47" s="277">
        <v>6240.9396151959154</v>
      </c>
      <c r="F47" s="277">
        <v>6269.0653576879386</v>
      </c>
      <c r="G47" s="277">
        <v>5877.4263501479772</v>
      </c>
      <c r="H47" s="275"/>
      <c r="I47" s="287">
        <f>SUM(D47:G47)</f>
        <v>22416.741684714547</v>
      </c>
      <c r="K47" s="277">
        <f>K24</f>
        <v>4721.8263576663394</v>
      </c>
      <c r="L47" s="277">
        <f>L24</f>
        <v>5510.3684756641351</v>
      </c>
      <c r="M47" s="274">
        <v>5445.3158266252767</v>
      </c>
      <c r="N47" s="274">
        <v>5502.4652358258481</v>
      </c>
      <c r="P47" s="274">
        <f>SUM(K47:N47)</f>
        <v>21179.975895781601</v>
      </c>
      <c r="R47" s="277">
        <f>R24</f>
        <v>4638.456995691824</v>
      </c>
      <c r="S47" s="277">
        <f>S24</f>
        <v>4717.712288267423</v>
      </c>
      <c r="T47" s="277">
        <f>T24</f>
        <v>4829.3277656300088</v>
      </c>
      <c r="U47" s="277">
        <f>U24</f>
        <v>3344.638046880586</v>
      </c>
      <c r="W47" s="274">
        <f>SUM(R47:U47)</f>
        <v>17530.135096469843</v>
      </c>
      <c r="Y47" s="277">
        <f>Y24</f>
        <v>4746.756526514363</v>
      </c>
      <c r="Z47" s="277">
        <v>2505.1631769643659</v>
      </c>
      <c r="AA47" s="277">
        <f>AA24</f>
        <v>892.47973466586325</v>
      </c>
      <c r="AB47" s="277">
        <v>7286.4147173681858</v>
      </c>
      <c r="AD47" s="274">
        <f>SUM(Y47:AB47)</f>
        <v>15430.814155512777</v>
      </c>
      <c r="AF47" s="277">
        <f>AF24</f>
        <v>5383.1744619647907</v>
      </c>
      <c r="AG47" s="277">
        <f>AG24</f>
        <v>6218.1155111842836</v>
      </c>
      <c r="AH47" s="201">
        <v>7622.3275973803275</v>
      </c>
      <c r="AI47" s="277">
        <v>6495.6102663607862</v>
      </c>
      <c r="AK47" s="274">
        <f>SUM(AF47:AI47)</f>
        <v>25719.227836890186</v>
      </c>
      <c r="AM47" s="277">
        <v>7197.8815176632661</v>
      </c>
      <c r="AN47" s="277">
        <v>6503.4998866335382</v>
      </c>
      <c r="AO47" s="201">
        <v>7255.0640842196162</v>
      </c>
      <c r="AP47" s="277">
        <f>AP24</f>
        <v>6227</v>
      </c>
      <c r="AR47" s="274">
        <f>SUM(AM47:AP47)</f>
        <v>27183.44548851642</v>
      </c>
      <c r="AT47" s="277">
        <f t="shared" ref="AT47:AV47" si="104">AT24</f>
        <v>4635</v>
      </c>
      <c r="AU47" s="277">
        <f t="shared" si="104"/>
        <v>9291</v>
      </c>
      <c r="AV47" s="201">
        <f t="shared" si="104"/>
        <v>9182</v>
      </c>
      <c r="AW47" s="277"/>
      <c r="AY47" s="274">
        <f>SUM(AT47:AW47)</f>
        <v>23108</v>
      </c>
    </row>
    <row r="48" spans="2:51" s="279" customFormat="1" ht="15" customHeight="1">
      <c r="B48" s="278" t="s">
        <v>407</v>
      </c>
      <c r="D48" s="280">
        <f>D45-D47</f>
        <v>12069.101509699409</v>
      </c>
      <c r="E48" s="280">
        <f>E45-E47</f>
        <v>15265.175013146865</v>
      </c>
      <c r="F48" s="280">
        <f>F45-F47</f>
        <v>16541.018931297524</v>
      </c>
      <c r="G48" s="280">
        <f>G45-G47</f>
        <v>14738.841776491219</v>
      </c>
      <c r="H48" s="281"/>
      <c r="I48" s="280">
        <f t="shared" ref="I48" si="105">I45-I47</f>
        <v>58614.137230635009</v>
      </c>
      <c r="K48" s="280">
        <f>K45-K47</f>
        <v>12761.895878184483</v>
      </c>
      <c r="L48" s="280">
        <f>L45-L47</f>
        <v>15504.02447294808</v>
      </c>
      <c r="M48" s="280">
        <v>15720.683923804128</v>
      </c>
      <c r="N48" s="280">
        <f>N45-N47</f>
        <v>15893.89292714256</v>
      </c>
      <c r="P48" s="280">
        <f>P45-P47</f>
        <v>59880.49720207927</v>
      </c>
      <c r="R48" s="280">
        <f>R45-R47</f>
        <v>12162.050816006566</v>
      </c>
      <c r="S48" s="280">
        <f>S45-S47</f>
        <v>12599.840507509332</v>
      </c>
      <c r="T48" s="280">
        <f>T45-T47</f>
        <v>17977.467636563812</v>
      </c>
      <c r="U48" s="280">
        <f>U45-U47</f>
        <v>-4976.9344211873486</v>
      </c>
      <c r="W48" s="280">
        <f>W45-W47</f>
        <v>37762.424538892345</v>
      </c>
      <c r="Y48" s="280">
        <f>Y45-Y47</f>
        <v>16695.905087744693</v>
      </c>
      <c r="Z48" s="280">
        <f>Z45-Z47</f>
        <v>18926.263073678252</v>
      </c>
      <c r="AA48" s="280">
        <f>AA45-AA47</f>
        <v>26285.879348105678</v>
      </c>
      <c r="AB48" s="280">
        <v>24528.077512813052</v>
      </c>
      <c r="AD48" s="280">
        <f>AD45-AD47</f>
        <v>86436.125022341672</v>
      </c>
      <c r="AF48" s="280">
        <f>AF45-AF47</f>
        <v>22383.638049566067</v>
      </c>
      <c r="AG48" s="280">
        <f>AG45-AG47</f>
        <v>24794.290834344356</v>
      </c>
      <c r="AH48" s="196">
        <f>AH45-AH47</f>
        <v>28583.095100466231</v>
      </c>
      <c r="AI48" s="280">
        <f>AI45-AI47</f>
        <v>29671.918779315838</v>
      </c>
      <c r="AK48" s="280">
        <f>AK45-AK47</f>
        <v>105432.94276369251</v>
      </c>
      <c r="AM48" s="280">
        <f>AM45-AM47</f>
        <v>27609.201034788824</v>
      </c>
      <c r="AN48" s="280">
        <f>AN45-AN47</f>
        <v>28740.81723103593</v>
      </c>
      <c r="AO48" s="196">
        <f>AO45-AO47</f>
        <v>30905.992021715079</v>
      </c>
      <c r="AP48" s="280">
        <f>AP45-AP47</f>
        <v>29513.12654861476</v>
      </c>
      <c r="AR48" s="280">
        <f>AR45-AR47</f>
        <v>116769.13683615456</v>
      </c>
      <c r="AT48" s="280">
        <f>AT45-AT47</f>
        <v>14819.839553585072</v>
      </c>
      <c r="AU48" s="280">
        <f>AU45-AU47</f>
        <v>29229.091789122991</v>
      </c>
      <c r="AV48" s="196">
        <f>AV45-AV47</f>
        <v>31042.735776269721</v>
      </c>
      <c r="AW48" s="280"/>
      <c r="AY48" s="280">
        <f>AY45-AY47</f>
        <v>75091.667118977814</v>
      </c>
    </row>
    <row r="49" spans="2:51" ht="15" customHeight="1">
      <c r="B49" s="292"/>
      <c r="D49" s="293"/>
      <c r="E49" s="293"/>
      <c r="F49" s="293"/>
      <c r="G49" s="293"/>
      <c r="H49" s="294"/>
      <c r="I49" s="294"/>
      <c r="K49" s="293"/>
      <c r="L49" s="293"/>
      <c r="M49" s="293"/>
      <c r="N49" s="293"/>
      <c r="P49" s="293"/>
      <c r="R49" s="293"/>
      <c r="S49" s="293"/>
      <c r="T49" s="293"/>
      <c r="U49" s="293"/>
      <c r="W49" s="293"/>
      <c r="Y49" s="293"/>
      <c r="Z49" s="293"/>
      <c r="AA49" s="293"/>
      <c r="AB49" s="293"/>
      <c r="AD49" s="293"/>
      <c r="AF49" s="293"/>
      <c r="AG49" s="293"/>
      <c r="AH49" s="203"/>
      <c r="AI49" s="293"/>
      <c r="AK49" s="293"/>
      <c r="AM49" s="293"/>
      <c r="AN49" s="293"/>
      <c r="AO49" s="203"/>
      <c r="AP49" s="293"/>
      <c r="AR49" s="293"/>
      <c r="AT49" s="293"/>
      <c r="AU49" s="293"/>
      <c r="AV49" s="203"/>
      <c r="AW49" s="293"/>
      <c r="AY49" s="293"/>
    </row>
    <row r="50" spans="2:51" ht="15" customHeight="1">
      <c r="B50" s="292"/>
      <c r="D50" s="293"/>
      <c r="E50" s="293"/>
      <c r="F50" s="293"/>
      <c r="G50" s="293"/>
      <c r="H50" s="294"/>
      <c r="I50" s="294"/>
      <c r="K50" s="293"/>
      <c r="L50" s="293"/>
      <c r="M50" s="293"/>
      <c r="N50" s="293"/>
      <c r="P50" s="293"/>
      <c r="R50" s="293"/>
      <c r="S50" s="293"/>
      <c r="T50" s="293"/>
      <c r="U50" s="293"/>
      <c r="W50" s="293"/>
      <c r="Y50" s="293"/>
      <c r="Z50" s="293"/>
      <c r="AA50" s="293"/>
      <c r="AB50" s="293"/>
      <c r="AD50" s="293"/>
      <c r="AF50" s="293"/>
      <c r="AG50" s="293"/>
      <c r="AH50" s="203"/>
      <c r="AI50" s="293"/>
      <c r="AK50" s="293"/>
      <c r="AM50" s="293"/>
      <c r="AN50" s="293"/>
      <c r="AO50" s="203"/>
      <c r="AP50" s="293"/>
      <c r="AR50" s="293"/>
      <c r="AT50" s="293"/>
      <c r="AU50" s="293"/>
      <c r="AV50" s="203"/>
      <c r="AW50" s="293"/>
      <c r="AY50" s="293"/>
    </row>
    <row r="51" spans="2:51" ht="15" customHeight="1">
      <c r="B51" s="266" t="s">
        <v>410</v>
      </c>
      <c r="D51" s="295"/>
      <c r="E51" s="295"/>
      <c r="F51" s="295"/>
      <c r="G51" s="295"/>
      <c r="K51" s="295"/>
      <c r="L51" s="295"/>
      <c r="M51" s="295"/>
      <c r="N51" s="295"/>
      <c r="P51" s="295"/>
      <c r="R51" s="295"/>
      <c r="S51" s="295"/>
      <c r="T51" s="295"/>
      <c r="U51" s="295"/>
      <c r="W51" s="295"/>
      <c r="Y51" s="295"/>
      <c r="Z51" s="295"/>
      <c r="AA51" s="295"/>
      <c r="AB51" s="295"/>
      <c r="AD51" s="295"/>
      <c r="AF51" s="295"/>
      <c r="AG51" s="295"/>
      <c r="AH51" s="204"/>
      <c r="AI51" s="295"/>
      <c r="AK51" s="295"/>
      <c r="AM51" s="295"/>
      <c r="AN51" s="295"/>
      <c r="AO51" s="204"/>
      <c r="AP51" s="295"/>
      <c r="AR51" s="295"/>
      <c r="AT51" s="295"/>
      <c r="AU51" s="295"/>
      <c r="AV51" s="204"/>
      <c r="AW51" s="295"/>
      <c r="AY51" s="295"/>
    </row>
    <row r="52" spans="2:51" s="270" customFormat="1" ht="15" customHeight="1">
      <c r="B52" s="269"/>
      <c r="D52" s="271" t="str">
        <f>D30</f>
        <v>QE Jun-14</v>
      </c>
      <c r="E52" s="271" t="s">
        <v>236</v>
      </c>
      <c r="F52" s="271" t="s">
        <v>238</v>
      </c>
      <c r="G52" s="271" t="s">
        <v>239</v>
      </c>
      <c r="H52" s="272"/>
      <c r="I52" s="271" t="s">
        <v>235</v>
      </c>
      <c r="K52" s="271" t="str">
        <f>K30</f>
        <v>QE Jun-15</v>
      </c>
      <c r="L52" s="271" t="str">
        <f>L30</f>
        <v>QE Sep-15</v>
      </c>
      <c r="M52" s="271" t="str">
        <f>M30</f>
        <v>QE Dec-15</v>
      </c>
      <c r="N52" s="271" t="s">
        <v>251</v>
      </c>
      <c r="P52" s="271" t="str">
        <f>P30</f>
        <v>FY 2015-16</v>
      </c>
      <c r="R52" s="271" t="str">
        <f>R30</f>
        <v>QE Jun-16</v>
      </c>
      <c r="S52" s="271" t="str">
        <f>S30</f>
        <v>QE Sep-16</v>
      </c>
      <c r="T52" s="271" t="str">
        <f>T30</f>
        <v>QE Dec-16</v>
      </c>
      <c r="U52" s="271" t="str">
        <f>U30</f>
        <v>QE Mar-17</v>
      </c>
      <c r="W52" s="271" t="str">
        <f>W30</f>
        <v>FY 2016-17</v>
      </c>
      <c r="Y52" s="271" t="str">
        <f>Y30</f>
        <v>QE Jun-17</v>
      </c>
      <c r="Z52" s="271" t="str">
        <f>Z30</f>
        <v>QE Sep-17</v>
      </c>
      <c r="AA52" s="271" t="str">
        <f>AA30</f>
        <v>QE Dec-17</v>
      </c>
      <c r="AB52" s="271" t="str">
        <f>AB30</f>
        <v>QE Mar-18</v>
      </c>
      <c r="AD52" s="271" t="str">
        <f>AD30</f>
        <v>FY 2017-18</v>
      </c>
      <c r="AF52" s="271" t="str">
        <f>AF30</f>
        <v>QE Jun-18</v>
      </c>
      <c r="AG52" s="271" t="str">
        <f>AG30</f>
        <v>QE Sep-18</v>
      </c>
      <c r="AH52" s="194" t="str">
        <f>AH30</f>
        <v>QE Dec-18</v>
      </c>
      <c r="AI52" s="271" t="str">
        <f>AI30</f>
        <v>QE Mar-19</v>
      </c>
      <c r="AK52" s="271" t="str">
        <f>AK30</f>
        <v>FY 2018-19</v>
      </c>
      <c r="AM52" s="271" t="str">
        <f>AM30</f>
        <v>QE Jun-19</v>
      </c>
      <c r="AN52" s="271" t="str">
        <f>AN30</f>
        <v>QE Sep-19</v>
      </c>
      <c r="AO52" s="194" t="str">
        <f>AO30</f>
        <v>QE Dec-19</v>
      </c>
      <c r="AP52" s="271" t="str">
        <f>AP30</f>
        <v>QE Mar-20</v>
      </c>
      <c r="AR52" s="271" t="str">
        <f>AR30</f>
        <v>FY 2019-20</v>
      </c>
      <c r="AT52" s="271" t="str">
        <f>AT30</f>
        <v>QE Jun-20</v>
      </c>
      <c r="AU52" s="271" t="str">
        <f>AU30</f>
        <v>QE Sep-20</v>
      </c>
      <c r="AV52" s="194" t="str">
        <f>AV30</f>
        <v>QE Dec-20</v>
      </c>
      <c r="AW52" s="271" t="str">
        <f>AW30</f>
        <v>QE Mar-21</v>
      </c>
      <c r="AY52" s="271" t="str">
        <f>AY30</f>
        <v>FY 2020-21</v>
      </c>
    </row>
    <row r="53" spans="2:51" ht="15" customHeight="1">
      <c r="B53" s="274" t="s">
        <v>411</v>
      </c>
      <c r="D53" s="277">
        <v>2224.335010818651</v>
      </c>
      <c r="E53" s="277">
        <v>2583.8225831696809</v>
      </c>
      <c r="F53" s="277">
        <v>2570.0044637475667</v>
      </c>
      <c r="G53" s="277">
        <v>2121.2987220629984</v>
      </c>
      <c r="H53" s="275"/>
      <c r="I53" s="274">
        <f>SUM(D53:G53)</f>
        <v>9499.4607797988974</v>
      </c>
      <c r="K53" s="277">
        <v>3713.7841570220648</v>
      </c>
      <c r="L53" s="277">
        <v>5094.6212010599438</v>
      </c>
      <c r="M53" s="277">
        <v>4341.1085697125645</v>
      </c>
      <c r="N53" s="277">
        <v>4769.7395005505423</v>
      </c>
      <c r="P53" s="274">
        <f t="shared" ref="P53:P56" si="106">SUM(K53:N53)</f>
        <v>17919.253428345117</v>
      </c>
      <c r="R53" s="277">
        <v>5386.151529427716</v>
      </c>
      <c r="S53" s="277">
        <v>5969.2216320427306</v>
      </c>
      <c r="T53" s="277">
        <v>5108.3519557640802</v>
      </c>
      <c r="U53" s="277">
        <v>6572.7183709038272</v>
      </c>
      <c r="W53" s="274">
        <f t="shared" ref="W53:W56" si="107">SUM(R53:U53)</f>
        <v>23036.443488138357</v>
      </c>
      <c r="Y53" s="277">
        <v>6361.8862676095559</v>
      </c>
      <c r="Z53" s="277">
        <v>9966.7270470045933</v>
      </c>
      <c r="AA53" s="277">
        <v>7176.9238502881653</v>
      </c>
      <c r="AB53" s="277">
        <v>7059.0226538910883</v>
      </c>
      <c r="AD53" s="274">
        <f t="shared" ref="AD53:AD56" si="108">SUM(Y53:AB53)</f>
        <v>30564.559818793401</v>
      </c>
      <c r="AF53" s="277">
        <v>7683.0201985688636</v>
      </c>
      <c r="AG53" s="277">
        <v>8087.0731041607523</v>
      </c>
      <c r="AH53" s="201">
        <v>7731.2114645125039</v>
      </c>
      <c r="AI53" s="277">
        <v>6803.9184767555853</v>
      </c>
      <c r="AK53" s="274">
        <f t="shared" ref="AK53:AK56" si="109">SUM(AF53:AI53)</f>
        <v>30305.223243997705</v>
      </c>
      <c r="AM53" s="277">
        <v>8641.6167059007239</v>
      </c>
      <c r="AN53" s="277">
        <v>11654.600338752061</v>
      </c>
      <c r="AO53" s="201">
        <v>9017.9201145395709</v>
      </c>
      <c r="AP53" s="277">
        <v>8206.0799401999429</v>
      </c>
      <c r="AR53" s="274">
        <f t="shared" ref="AR53:AR56" si="110">SUM(AM53:AP53)</f>
        <v>37520.217099392299</v>
      </c>
      <c r="AT53" s="277">
        <v>11652.72194786253</v>
      </c>
      <c r="AU53" s="277">
        <v>7615.448873528705</v>
      </c>
      <c r="AV53" s="201">
        <v>9356.6711671622252</v>
      </c>
      <c r="AW53" s="277"/>
      <c r="AY53" s="274">
        <f t="shared" ref="AY53:AY56" si="111">SUM(AT53:AW53)</f>
        <v>28624.84198855346</v>
      </c>
    </row>
    <row r="54" spans="2:51" ht="15" customHeight="1">
      <c r="B54" s="256" t="s">
        <v>55</v>
      </c>
      <c r="D54" s="277">
        <f>D40</f>
        <v>6099.9779257033633</v>
      </c>
      <c r="E54" s="277">
        <v>6048.3434995052867</v>
      </c>
      <c r="F54" s="277">
        <v>6025.5195718909763</v>
      </c>
      <c r="G54" s="277">
        <v>6018.5658231785592</v>
      </c>
      <c r="H54" s="275"/>
      <c r="I54" s="256">
        <f>SUM(D54:G54)</f>
        <v>24192.406820278189</v>
      </c>
      <c r="K54" s="277">
        <v>6171.8816531354623</v>
      </c>
      <c r="L54" s="277">
        <v>6466.2181941201807</v>
      </c>
      <c r="M54" s="277">
        <v>6338.7376479051673</v>
      </c>
      <c r="N54" s="277">
        <v>6221.5029073272008</v>
      </c>
      <c r="P54" s="274">
        <f t="shared" si="106"/>
        <v>25198.340402488011</v>
      </c>
      <c r="R54" s="277">
        <v>6325.2010099702611</v>
      </c>
      <c r="S54" s="277">
        <v>7155.7682952579871</v>
      </c>
      <c r="T54" s="277">
        <v>4128.5430114656237</v>
      </c>
      <c r="U54" s="277">
        <v>2929.9226111991406</v>
      </c>
      <c r="W54" s="274">
        <f t="shared" si="107"/>
        <v>20539.434927893013</v>
      </c>
      <c r="Y54" s="277">
        <v>3923.5386174997802</v>
      </c>
      <c r="Z54" s="277">
        <v>3696.122120154138</v>
      </c>
      <c r="AA54" s="277">
        <v>3926.7114848793076</v>
      </c>
      <c r="AB54" s="277">
        <v>3958.3457444273213</v>
      </c>
      <c r="AD54" s="274">
        <f t="shared" si="108"/>
        <v>15504.717966960547</v>
      </c>
      <c r="AF54" s="277">
        <v>3877.9406411783066</v>
      </c>
      <c r="AG54" s="277">
        <v>4043.6704385630092</v>
      </c>
      <c r="AH54" s="201">
        <v>3945.704035145689</v>
      </c>
      <c r="AI54" s="277">
        <v>3915.9625399632359</v>
      </c>
      <c r="AK54" s="274">
        <f t="shared" si="109"/>
        <v>15783.277654850241</v>
      </c>
      <c r="AM54" s="277">
        <v>3937.5139090699663</v>
      </c>
      <c r="AN54" s="277">
        <v>3922.8117752537123</v>
      </c>
      <c r="AO54" s="201">
        <v>3962.8214082342247</v>
      </c>
      <c r="AP54" s="277">
        <v>3830.3450974965112</v>
      </c>
      <c r="AR54" s="274">
        <f t="shared" si="110"/>
        <v>15653.492190054414</v>
      </c>
      <c r="AT54" s="277">
        <v>3720.4078465338735</v>
      </c>
      <c r="AU54" s="277">
        <v>3328.8828442762451</v>
      </c>
      <c r="AV54" s="201">
        <v>3346.9135265385908</v>
      </c>
      <c r="AW54" s="277"/>
      <c r="AY54" s="274">
        <f t="shared" si="111"/>
        <v>10396.20421734871</v>
      </c>
    </row>
    <row r="55" spans="2:51" ht="15" customHeight="1">
      <c r="B55" s="257" t="s">
        <v>294</v>
      </c>
      <c r="D55" s="277">
        <v>0</v>
      </c>
      <c r="E55" s="277">
        <v>0</v>
      </c>
      <c r="F55" s="277">
        <v>0</v>
      </c>
      <c r="G55" s="277">
        <v>0</v>
      </c>
      <c r="H55" s="275"/>
      <c r="I55" s="256">
        <v>0</v>
      </c>
      <c r="K55" s="277">
        <v>0</v>
      </c>
      <c r="L55" s="277">
        <v>0</v>
      </c>
      <c r="M55" s="277">
        <v>0</v>
      </c>
      <c r="N55" s="277">
        <v>0</v>
      </c>
      <c r="P55" s="274">
        <v>0</v>
      </c>
      <c r="R55" s="277">
        <v>0</v>
      </c>
      <c r="S55" s="277">
        <v>0</v>
      </c>
      <c r="T55" s="277">
        <v>0</v>
      </c>
      <c r="U55" s="277">
        <v>21672.982702583664</v>
      </c>
      <c r="W55" s="274">
        <f t="shared" si="107"/>
        <v>21672.982702583664</v>
      </c>
      <c r="Y55" s="277">
        <v>0</v>
      </c>
      <c r="Z55" s="277">
        <v>0</v>
      </c>
      <c r="AA55" s="277">
        <v>0</v>
      </c>
      <c r="AB55" s="277">
        <v>0</v>
      </c>
      <c r="AD55" s="274">
        <f t="shared" si="108"/>
        <v>0</v>
      </c>
      <c r="AF55" s="277">
        <v>0</v>
      </c>
      <c r="AG55" s="277">
        <v>0</v>
      </c>
      <c r="AH55" s="201">
        <v>0</v>
      </c>
      <c r="AI55" s="277">
        <v>0</v>
      </c>
      <c r="AK55" s="274">
        <f t="shared" si="109"/>
        <v>0</v>
      </c>
      <c r="AM55" s="277">
        <v>0</v>
      </c>
      <c r="AN55" s="277">
        <v>0</v>
      </c>
      <c r="AO55" s="201">
        <v>0</v>
      </c>
      <c r="AP55" s="277">
        <v>4084.7723799999999</v>
      </c>
      <c r="AR55" s="274">
        <f t="shared" si="110"/>
        <v>4084.7723799999999</v>
      </c>
      <c r="AT55" s="277">
        <v>0</v>
      </c>
      <c r="AU55" s="277">
        <v>0</v>
      </c>
      <c r="AV55" s="201">
        <v>0</v>
      </c>
      <c r="AW55" s="277"/>
      <c r="AY55" s="274">
        <f t="shared" si="111"/>
        <v>0</v>
      </c>
    </row>
    <row r="56" spans="2:51" s="297" customFormat="1" ht="25.5">
      <c r="B56" s="296" t="s">
        <v>286</v>
      </c>
      <c r="D56" s="277">
        <v>-1876.8623809010419</v>
      </c>
      <c r="E56" s="277">
        <v>-2349.9854111661084</v>
      </c>
      <c r="F56" s="277">
        <v>-1787.1738856057818</v>
      </c>
      <c r="G56" s="277">
        <v>-2752.3750199049655</v>
      </c>
      <c r="H56" s="298"/>
      <c r="I56" s="256">
        <f>SUM(D56:G56)</f>
        <v>-8766.3966975778967</v>
      </c>
      <c r="K56" s="277">
        <v>-2860.7251015962183</v>
      </c>
      <c r="L56" s="277">
        <v>-2913.856761698893</v>
      </c>
      <c r="M56" s="277">
        <v>-2820.1349516115215</v>
      </c>
      <c r="N56" s="277">
        <v>-3530.6503875843268</v>
      </c>
      <c r="P56" s="274">
        <f t="shared" si="106"/>
        <v>-12125.367202490959</v>
      </c>
      <c r="R56" s="277">
        <v>-2776.3589407966974</v>
      </c>
      <c r="S56" s="277">
        <v>-3725.8231241205231</v>
      </c>
      <c r="T56" s="277">
        <v>-2029.8177198388589</v>
      </c>
      <c r="U56" s="277">
        <v>-2236.000215243921</v>
      </c>
      <c r="W56" s="274">
        <f t="shared" si="107"/>
        <v>-10768</v>
      </c>
      <c r="Y56" s="277">
        <v>-3398.4332415620001</v>
      </c>
      <c r="Z56" s="277">
        <v>-4859.7880614211463</v>
      </c>
      <c r="AA56" s="277">
        <v>-3234.794625562603</v>
      </c>
      <c r="AB56" s="277">
        <v>-2576.3832621654337</v>
      </c>
      <c r="AD56" s="274">
        <f t="shared" si="108"/>
        <v>-14069.399190711185</v>
      </c>
      <c r="AF56" s="277">
        <v>-3081.4598216315326</v>
      </c>
      <c r="AG56" s="277">
        <v>-3207.5269078917522</v>
      </c>
      <c r="AH56" s="201">
        <v>-2279.132781823505</v>
      </c>
      <c r="AI56" s="277">
        <v>-2547.3307811731202</v>
      </c>
      <c r="AK56" s="274">
        <f t="shared" si="109"/>
        <v>-11115.450292519912</v>
      </c>
      <c r="AM56" s="277">
        <v>-2610.4957745096754</v>
      </c>
      <c r="AN56" s="277">
        <v>-3738.9830915817652</v>
      </c>
      <c r="AO56" s="201">
        <v>-2963.2631582124313</v>
      </c>
      <c r="AP56" s="277">
        <v>-3283.2380701044331</v>
      </c>
      <c r="AR56" s="274">
        <f t="shared" si="110"/>
        <v>-12595.980094408305</v>
      </c>
      <c r="AT56" s="277">
        <v>-4112.7641975460565</v>
      </c>
      <c r="AU56" s="277">
        <v>-2317.8662394095122</v>
      </c>
      <c r="AV56" s="201">
        <v>-2727.8071570016687</v>
      </c>
      <c r="AW56" s="277"/>
      <c r="AY56" s="274">
        <f t="shared" si="111"/>
        <v>-9158.4375939572383</v>
      </c>
    </row>
    <row r="57" spans="2:51" s="279" customFormat="1" ht="15" customHeight="1">
      <c r="B57" s="299"/>
      <c r="D57" s="280">
        <f>SUM(D53:D56)</f>
        <v>6447.4505556209715</v>
      </c>
      <c r="E57" s="280">
        <f t="shared" ref="E57:G57" si="112">SUM(E53:E56)</f>
        <v>6282.1806715088605</v>
      </c>
      <c r="F57" s="280">
        <f t="shared" ref="F57" si="113">SUM(F53:F56)</f>
        <v>6808.350150032762</v>
      </c>
      <c r="G57" s="280">
        <f t="shared" si="112"/>
        <v>5387.4895253365921</v>
      </c>
      <c r="H57" s="281"/>
      <c r="I57" s="280">
        <f t="shared" ref="I57" si="114">SUM(I53:I56)</f>
        <v>24925.47090249919</v>
      </c>
      <c r="K57" s="280">
        <f>SUM(K53:K56)</f>
        <v>7024.9407085613084</v>
      </c>
      <c r="L57" s="280">
        <f>SUM(L53:L56)</f>
        <v>8646.9826334812315</v>
      </c>
      <c r="M57" s="280">
        <f>SUM(M53:M56)</f>
        <v>7859.7112660062094</v>
      </c>
      <c r="N57" s="280">
        <f>SUM(N53:N56)</f>
        <v>7460.5920202934176</v>
      </c>
      <c r="P57" s="280">
        <f>SUM(P53:P56)</f>
        <v>30992.226628342163</v>
      </c>
      <c r="R57" s="280">
        <f>SUM(R53:R56)</f>
        <v>8934.9935986012788</v>
      </c>
      <c r="S57" s="280">
        <f>SUM(S53:S56)</f>
        <v>9399.1668031801946</v>
      </c>
      <c r="T57" s="280">
        <f>SUM(T53:T56)</f>
        <v>7207.0772473908455</v>
      </c>
      <c r="U57" s="280">
        <f>SUM(U53:U56)</f>
        <v>28939.623469442711</v>
      </c>
      <c r="W57" s="280">
        <f>SUM(W53:W56)</f>
        <v>54480.86111861503</v>
      </c>
      <c r="Y57" s="280">
        <f>SUM(Y53:Y56)</f>
        <v>6886.991643547336</v>
      </c>
      <c r="Z57" s="280">
        <f>SUM(Z53:Z56)</f>
        <v>8803.0611057375845</v>
      </c>
      <c r="AA57" s="280">
        <f>SUM(AA53:AA56)</f>
        <v>7868.8407096048704</v>
      </c>
      <c r="AB57" s="280">
        <v>8440.9851361529763</v>
      </c>
      <c r="AD57" s="280">
        <f>SUM(AD53:AD56)</f>
        <v>31999.878595042763</v>
      </c>
      <c r="AF57" s="280">
        <f>SUM(AF53:AF56)</f>
        <v>8479.5010181156395</v>
      </c>
      <c r="AG57" s="280">
        <f>SUM(AG53:AG56)</f>
        <v>8923.2166348320097</v>
      </c>
      <c r="AH57" s="196">
        <f>SUM(AH53:AH56)</f>
        <v>9397.7827178346888</v>
      </c>
      <c r="AI57" s="280">
        <f>SUM(AI53:AI56)</f>
        <v>8172.5502355457002</v>
      </c>
      <c r="AK57" s="280">
        <f>SUM(AK53:AK56)</f>
        <v>34973.050606328034</v>
      </c>
      <c r="AM57" s="280">
        <f>SUM(AM53:AM56)</f>
        <v>9968.6348404610144</v>
      </c>
      <c r="AN57" s="280">
        <f>SUM(AN53:AN56)</f>
        <v>11838.429022424009</v>
      </c>
      <c r="AO57" s="196">
        <f>SUM(AO53:AO56)</f>
        <v>10017.478364561364</v>
      </c>
      <c r="AP57" s="280">
        <f>SUM(AP53:AP56)</f>
        <v>12837.959347592021</v>
      </c>
      <c r="AR57" s="280">
        <f>SUM(AR53:AR56)</f>
        <v>44662.501575038412</v>
      </c>
      <c r="AT57" s="280">
        <f>SUM(AT53:AT56)</f>
        <v>11260.365596850348</v>
      </c>
      <c r="AU57" s="280">
        <f>SUM(AU53:AU56)</f>
        <v>8626.4654783954393</v>
      </c>
      <c r="AV57" s="196">
        <f>SUM(AV53:AV56)</f>
        <v>9975.7775366991464</v>
      </c>
      <c r="AW57" s="280"/>
      <c r="AY57" s="280">
        <f>SUM(AY53:AY56)</f>
        <v>29862.608611944928</v>
      </c>
    </row>
    <row r="58" spans="2:51" ht="15" customHeight="1">
      <c r="AH58" s="192"/>
      <c r="AO58" s="192"/>
      <c r="AV58" s="192"/>
    </row>
    <row r="59" spans="2:51" s="279" customFormat="1" ht="38.25">
      <c r="B59" s="300" t="s">
        <v>297</v>
      </c>
      <c r="D59" s="280">
        <f t="shared" ref="D59:G59" si="115">D18+D53+D54</f>
        <v>21819.547042018185</v>
      </c>
      <c r="E59" s="280">
        <f t="shared" si="115"/>
        <v>27551.11947874217</v>
      </c>
      <c r="F59" s="280">
        <f t="shared" si="115"/>
        <v>28669.476556170594</v>
      </c>
      <c r="G59" s="280">
        <f t="shared" si="115"/>
        <v>26102.588229049743</v>
      </c>
      <c r="H59" s="281"/>
      <c r="I59" s="280">
        <f>I18+I53+I54+I55</f>
        <v>104142.73130598076</v>
      </c>
      <c r="K59" s="280">
        <f t="shared" ref="K59:N59" si="116">K18+K53+K54+K55</f>
        <v>25320.860054467143</v>
      </c>
      <c r="L59" s="280">
        <f t="shared" si="116"/>
        <v>30838.534808027729</v>
      </c>
      <c r="M59" s="280">
        <f t="shared" si="116"/>
        <v>30000.087082741982</v>
      </c>
      <c r="N59" s="280">
        <f t="shared" si="116"/>
        <v>29801.845807069563</v>
      </c>
      <c r="P59" s="280">
        <f>P18+P53+P54+P55</f>
        <v>115961.32775230642</v>
      </c>
      <c r="R59" s="280">
        <f t="shared" ref="R59:T59" si="117">R18+R53+R54+R55</f>
        <v>26250.975106749163</v>
      </c>
      <c r="S59" s="280">
        <f t="shared" si="117"/>
        <v>28395.911518638466</v>
      </c>
      <c r="T59" s="280">
        <f t="shared" si="117"/>
        <v>29837.064237195198</v>
      </c>
      <c r="U59" s="280">
        <f>U18+U53+U54+U55</f>
        <v>27916.201902880151</v>
      </c>
      <c r="W59" s="280">
        <f>W18+W53+W54+W55</f>
        <v>112400.15276546299</v>
      </c>
      <c r="Y59" s="280">
        <f t="shared" ref="Y59:Z59" si="118">Y18+Y53+Y54+Y55</f>
        <v>30040.947348381182</v>
      </c>
      <c r="Z59" s="280">
        <f t="shared" si="118"/>
        <v>33716.518377728789</v>
      </c>
      <c r="AA59" s="280">
        <f t="shared" ref="AA59" si="119">AA18+AA53+AA54+AA55</f>
        <v>36785.149319848097</v>
      </c>
      <c r="AB59" s="280">
        <v>40427.236325851474</v>
      </c>
      <c r="AD59" s="280">
        <f>AD18+AD53+AD54+AD55</f>
        <v>140969.85137180961</v>
      </c>
      <c r="AF59" s="280">
        <f t="shared" ref="AF59:AI59" si="120">AF18+AF53+AF54+AF55</f>
        <v>36828.906180722828</v>
      </c>
      <c r="AG59" s="280">
        <f t="shared" si="120"/>
        <v>40954.712256159764</v>
      </c>
      <c r="AH59" s="196">
        <f t="shared" si="120"/>
        <v>45050.871581537736</v>
      </c>
      <c r="AI59" s="280">
        <f t="shared" si="120"/>
        <v>43015.672700541945</v>
      </c>
      <c r="AK59" s="280">
        <f>AK18+AK53+AK54+AK55</f>
        <v>165850.16271896227</v>
      </c>
      <c r="AM59" s="280">
        <f t="shared" ref="AM59:AP59" si="121">AM18+AM53+AM54+AM55</f>
        <v>48150.100627007181</v>
      </c>
      <c r="AN59" s="280">
        <f t="shared" si="121"/>
        <v>51889.412114005776</v>
      </c>
      <c r="AO59" s="196">
        <f t="shared" si="121"/>
        <v>51910.920114539571</v>
      </c>
      <c r="AP59" s="280">
        <f t="shared" si="121"/>
        <v>51896.19741769645</v>
      </c>
      <c r="AR59" s="280">
        <f>AR18+AR53+AR54+AR55</f>
        <v>203846.630273249</v>
      </c>
      <c r="AT59" s="280">
        <f>AT18+AT53+AT54+AT55</f>
        <v>35336.129794396402</v>
      </c>
      <c r="AU59" s="280">
        <f>AU18+AU53+AU54+AU55</f>
        <v>50154.331717804947</v>
      </c>
      <c r="AV59" s="196">
        <f>AV18+AV53+AV54+AV55</f>
        <v>53938.584693700817</v>
      </c>
      <c r="AW59" s="280"/>
      <c r="AY59" s="280">
        <f>AY18+AY53+AY54+AY55</f>
        <v>139429.04620590218</v>
      </c>
    </row>
    <row r="60" spans="2:51" ht="15" customHeight="1">
      <c r="B60" s="301" t="s">
        <v>45</v>
      </c>
      <c r="D60" s="251">
        <f>IF(D31&gt;0,D59/D31,0)</f>
        <v>0.17875620407426113</v>
      </c>
      <c r="E60" s="251">
        <f>IF(E31&gt;0,E59/E31,0)</f>
        <v>0.21774186895453324</v>
      </c>
      <c r="F60" s="251">
        <f>IF(F31&gt;0,F59/F31,0)</f>
        <v>0.22333442059030961</v>
      </c>
      <c r="G60" s="251">
        <f>IF(G31&gt;0,G59/G31,0)</f>
        <v>0.20707922653542463</v>
      </c>
      <c r="H60" s="302"/>
      <c r="I60" s="303">
        <f>IF(I31&gt;0,I59/I31,0)</f>
        <v>0.20703676320979314</v>
      </c>
      <c r="K60" s="251">
        <f>IF(K31&gt;0,K59/K31,0)</f>
        <v>0.20019188335618809</v>
      </c>
      <c r="L60" s="251">
        <f>IF(L31&gt;0,L59/L31,0)</f>
        <v>0.23133473392556725</v>
      </c>
      <c r="M60" s="251">
        <v>0.22074852368568529</v>
      </c>
      <c r="N60" s="251">
        <f>IF(N31&gt;0,N59/N31,0)</f>
        <v>0.22023583769871882</v>
      </c>
      <c r="P60" s="251">
        <f>IF(P31&gt;0,P59/P31,0)</f>
        <v>0.21837902841777723</v>
      </c>
      <c r="R60" s="251">
        <f>IF(R31&gt;0,R59/R31,0)</f>
        <v>0.18645803390543428</v>
      </c>
      <c r="S60" s="251">
        <f>IF(S31&gt;0,S59/S31,0)</f>
        <v>0.19759173840700733</v>
      </c>
      <c r="T60" s="251">
        <f>IF(T31&gt;0,T59/T31,0)</f>
        <v>0.21335624678742351</v>
      </c>
      <c r="U60" s="251">
        <f>IF(U31&gt;0,U59/U31,0)</f>
        <v>0.18115624704940997</v>
      </c>
      <c r="W60" s="251">
        <f>IF(W31&gt;0,W59/W31,0)</f>
        <v>0.19431468476416269</v>
      </c>
      <c r="Y60" s="251">
        <f>IF(Y31&gt;0,Y59/Y31,0)</f>
        <v>0.17138988570374866</v>
      </c>
      <c r="Z60" s="251">
        <f>IF(Z31&gt;0,Z59/Z31,0)</f>
        <v>0.18492421881240401</v>
      </c>
      <c r="AA60" s="251">
        <f>IF(AA31&gt;0,AA59/AA31,0)</f>
        <v>0.19866587241385336</v>
      </c>
      <c r="AB60" s="251">
        <v>0.20395120824080373</v>
      </c>
      <c r="AD60" s="251">
        <f>IF(AD31&gt;0,AD59/AD31,0)</f>
        <v>0.19024641793889632</v>
      </c>
      <c r="AF60" s="251">
        <f>IF(AF31&gt;0,AF59/AF31,0)</f>
        <v>0.18787058871140111</v>
      </c>
      <c r="AG60" s="251">
        <f>IF(AG31&gt;0,AG59/AG31,0)</f>
        <v>0.20952189623907294</v>
      </c>
      <c r="AH60" s="206">
        <f>IF(AH31&gt;0,AH59/AH31,0)</f>
        <v>0.23001767287551667</v>
      </c>
      <c r="AI60" s="251">
        <f>IF(AI31&gt;0,AI59/AI31,0)</f>
        <v>0.20821320746910305</v>
      </c>
      <c r="AK60" s="251">
        <f>IF(AK31&gt;0,AK59/AK31,0)</f>
        <v>0.20889153363564916</v>
      </c>
      <c r="AM60" s="251">
        <f>IF(AM31&gt;0,AM59/AM31,0)</f>
        <v>0.22757610407815662</v>
      </c>
      <c r="AN60" s="251">
        <f>IF(AN31&gt;0,AN59/AN31,0)</f>
        <v>0.23511773737396388</v>
      </c>
      <c r="AO60" s="206">
        <f>IF(AO31&gt;0,AO59/AO31,0)</f>
        <v>0.22752768770182483</v>
      </c>
      <c r="AP60" s="251">
        <f>IF(AP31&gt;0,AP59/AP31,0)</f>
        <v>0.22009890001637331</v>
      </c>
      <c r="AR60" s="251">
        <f>IF(AR31&gt;0,AR59/AR31,0)</f>
        <v>0.22745374360360271</v>
      </c>
      <c r="AT60" s="251">
        <f>IF(AT31&gt;0,AT59/AT31,0)</f>
        <v>0.17543384295516987</v>
      </c>
      <c r="AU60" s="251">
        <f>IF(AU31&gt;0,AU59/AU31,0)</f>
        <v>0.23392432188058274</v>
      </c>
      <c r="AV60" s="206">
        <f>IF(AV31&gt;0,AV59/AV31,0)</f>
        <v>0.24023199776941953</v>
      </c>
      <c r="AW60" s="251"/>
      <c r="AY60" s="251">
        <f>IF(AY31&gt;0,AY59/AY31,0)</f>
        <v>0.21773794135490193</v>
      </c>
    </row>
    <row r="61" spans="2:51" ht="15" customHeight="1">
      <c r="AH61" s="192"/>
      <c r="AO61" s="192"/>
      <c r="AV61" s="192"/>
    </row>
    <row r="62" spans="2:51" s="279" customFormat="1" ht="51">
      <c r="B62" s="300" t="s">
        <v>298</v>
      </c>
      <c r="D62" s="280">
        <f>D48+D53+D54</f>
        <v>20393.414446221424</v>
      </c>
      <c r="E62" s="280">
        <f>E48+E53+E54</f>
        <v>23897.34109582183</v>
      </c>
      <c r="F62" s="280">
        <f>F48+F53+F54</f>
        <v>25136.542966936067</v>
      </c>
      <c r="G62" s="280">
        <f>G48+G53+G54</f>
        <v>22878.706321732778</v>
      </c>
      <c r="H62" s="281"/>
      <c r="I62" s="280">
        <f>I48+I53+I54+I55</f>
        <v>92306.004830712103</v>
      </c>
      <c r="K62" s="280">
        <f>K48+K53+K54+K55</f>
        <v>22647.561688342008</v>
      </c>
      <c r="L62" s="280">
        <f>L48+L53+L54+L55</f>
        <v>27064.863868128206</v>
      </c>
      <c r="M62" s="280">
        <f>M48+M53+M54+M55</f>
        <v>26400.530141421859</v>
      </c>
      <c r="N62" s="280">
        <f>N48+N53+N54+N55</f>
        <v>26885.135335020306</v>
      </c>
      <c r="O62" s="281"/>
      <c r="P62" s="280">
        <f>P48+P53+P54+P55</f>
        <v>102998.0910329124</v>
      </c>
      <c r="R62" s="280">
        <f>R48+R53+R54+R55</f>
        <v>23873.403355404542</v>
      </c>
      <c r="S62" s="280">
        <f>S48+S53+S54+S55</f>
        <v>25724.83043481005</v>
      </c>
      <c r="T62" s="280">
        <f>T48+T53+T54+T55</f>
        <v>27214.362603793514</v>
      </c>
      <c r="U62" s="280">
        <f>U48+U53+U54+U55</f>
        <v>26198.689263499284</v>
      </c>
      <c r="V62" s="281"/>
      <c r="W62" s="280">
        <f>W48+W53+W54+W55</f>
        <v>103011.28565750737</v>
      </c>
      <c r="Y62" s="280">
        <f>Y48+Y53+Y54+Y55</f>
        <v>26981.32997285403</v>
      </c>
      <c r="Z62" s="280">
        <f>Z48+Z53+Z54+Z55</f>
        <v>32589.112240836981</v>
      </c>
      <c r="AA62" s="280">
        <f>AA48+AA53+AA54+AA55</f>
        <v>37389.514683273148</v>
      </c>
      <c r="AB62" s="280">
        <v>35545.445911131465</v>
      </c>
      <c r="AC62" s="281"/>
      <c r="AD62" s="280">
        <f>AD48+AD53+AD54+AD55</f>
        <v>132505.40280809562</v>
      </c>
      <c r="AF62" s="280">
        <f>AF48+AF53+AF54+AF55</f>
        <v>33944.598889313238</v>
      </c>
      <c r="AG62" s="280">
        <f>AG48+AG53+AG54+AG55</f>
        <v>36925.034377068114</v>
      </c>
      <c r="AH62" s="196">
        <f>AH48+AH53+AH54+AH55</f>
        <v>40260.01060012442</v>
      </c>
      <c r="AI62" s="280">
        <f>AI48+AI53+AI54+AI55</f>
        <v>40391.799796034655</v>
      </c>
      <c r="AJ62" s="281"/>
      <c r="AK62" s="280">
        <f>AK48+AK53+AK54+AK55</f>
        <v>151521.44366254046</v>
      </c>
      <c r="AM62" s="280">
        <f>AM48+AM53+AM54+AM55</f>
        <v>40188.331649759515</v>
      </c>
      <c r="AN62" s="280">
        <f>AN48+AN53+AN54+AN55</f>
        <v>44318.229345041706</v>
      </c>
      <c r="AO62" s="196">
        <f>AO48+AO53+AO54+AO55</f>
        <v>43886.733544488874</v>
      </c>
      <c r="AP62" s="280">
        <f>AP48+AP53+AP54+AP55</f>
        <v>45634.323966311211</v>
      </c>
      <c r="AQ62" s="281"/>
      <c r="AR62" s="280">
        <f>AR48+AR53+AR54+AR55</f>
        <v>174027.61850560128</v>
      </c>
      <c r="AT62" s="280">
        <f>AT48+AT53+AT54+AT55</f>
        <v>30192.969347981474</v>
      </c>
      <c r="AU62" s="280">
        <f>AU48+AU53+AU54+AU55</f>
        <v>40173.423506927938</v>
      </c>
      <c r="AV62" s="196">
        <f>AV48+AV53+AV54+AV55</f>
        <v>43746.320469970538</v>
      </c>
      <c r="AW62" s="280"/>
      <c r="AX62" s="281"/>
      <c r="AY62" s="280">
        <f>AY48+AY53+AY54+AY55</f>
        <v>114112.71332487999</v>
      </c>
    </row>
    <row r="63" spans="2:51" ht="15" customHeight="1">
      <c r="B63" s="301" t="s">
        <v>45</v>
      </c>
      <c r="D63" s="251">
        <f>IF(D31&gt;0,D62/D31,0)</f>
        <v>0.16707264121934579</v>
      </c>
      <c r="E63" s="251">
        <f t="shared" ref="E63" si="122">IF(E31&gt;0,E62/E31,0)</f>
        <v>0.18886534600755828</v>
      </c>
      <c r="F63" s="251">
        <f t="shared" ref="F63" si="123">IF(F31&gt;0,F62/F31,0)</f>
        <v>0.19581296673363249</v>
      </c>
      <c r="G63" s="251">
        <f t="shared" ref="G63" si="124">IF(G31&gt;0,G62/G31,0)</f>
        <v>0.18150325813142662</v>
      </c>
      <c r="H63" s="302"/>
      <c r="I63" s="303">
        <f>IF(I31&gt;0,I62/I31,0)</f>
        <v>0.18350523579825356</v>
      </c>
      <c r="K63" s="251">
        <f>IF(K31&gt;0,K62/K31,0)</f>
        <v>0.17905624129914843</v>
      </c>
      <c r="L63" s="251">
        <f t="shared" ref="L63" si="125">IF(L31&gt;0,L62/L31,0)</f>
        <v>0.20302660682943</v>
      </c>
      <c r="M63" s="251">
        <f t="shared" ref="M63" si="126">IF(M31&gt;0,M62/M31,0)</f>
        <v>0.19426203787891302</v>
      </c>
      <c r="N63" s="251">
        <f t="shared" ref="N63" si="127">IF(N31&gt;0,N62/N31,0)</f>
        <v>0.19868132801180496</v>
      </c>
      <c r="O63" s="302"/>
      <c r="P63" s="303">
        <f>IF(P31&gt;0,P62/P31,0)</f>
        <v>0.19396658769462749</v>
      </c>
      <c r="R63" s="251">
        <f>IF(R31&gt;0,R62/R31,0)</f>
        <v>0.16957038106884154</v>
      </c>
      <c r="S63" s="251">
        <f t="shared" ref="S63" si="128">IF(S31&gt;0,S62/S31,0)</f>
        <v>0.17900513468297108</v>
      </c>
      <c r="T63" s="251">
        <f t="shared" ref="T63" si="129">IF(T31&gt;0,T62/T31,0)</f>
        <v>0.19460206331624061</v>
      </c>
      <c r="U63" s="251">
        <f t="shared" ref="U63" si="130">IF(U31&gt;0,U62/U31,0)</f>
        <v>0.17001081454778932</v>
      </c>
      <c r="V63" s="302"/>
      <c r="W63" s="303">
        <f>IF(W31&gt;0,W62/W31,0)</f>
        <v>0.178083436785507</v>
      </c>
      <c r="Y63" s="251">
        <f>IF(Y31&gt;0,Y62/Y31,0)</f>
        <v>0.15393412885934743</v>
      </c>
      <c r="Z63" s="251">
        <f>IF(Z31&gt;0,Z62/Z31,0)</f>
        <v>0.1787407601049136</v>
      </c>
      <c r="AA63" s="251">
        <f>IF(AA31&gt;0,AA62/AA31,0)</f>
        <v>0.20192987363177878</v>
      </c>
      <c r="AB63" s="251">
        <v>0.17932308265152502</v>
      </c>
      <c r="AC63" s="302"/>
      <c r="AD63" s="303">
        <f>IF(AD31&gt;0,AD62/AD31,0)</f>
        <v>0.17882318805389519</v>
      </c>
      <c r="AF63" s="251">
        <f>IF(AF31&gt;0,AF62/AF31,0)</f>
        <v>0.17315724082638198</v>
      </c>
      <c r="AG63" s="251">
        <f>IF(AG31&gt;0,AG62/AG31,0)</f>
        <v>0.18890630150167026</v>
      </c>
      <c r="AH63" s="206">
        <f>IF(AH31&gt;0,AH62/AH31,0)</f>
        <v>0.20555682105780385</v>
      </c>
      <c r="AI63" s="251">
        <f>IF(AI31&gt;0,AI62/AI31,0)</f>
        <v>0.19551260419731345</v>
      </c>
      <c r="AJ63" s="302"/>
      <c r="AK63" s="303">
        <f>IF(AK31&gt;0,AK62/AK31,0)</f>
        <v>0.19084423087959293</v>
      </c>
      <c r="AM63" s="251">
        <f>IF(AM31&gt;0,AM62/AM31,0)</f>
        <v>0.18994568707346066</v>
      </c>
      <c r="AN63" s="251">
        <f>IF(AN31&gt;0,AN62/AN31,0)</f>
        <v>0.20081171444249396</v>
      </c>
      <c r="AO63" s="206">
        <f>IF(AO31&gt;0,AO62/AO31,0)</f>
        <v>0.19235734951588482</v>
      </c>
      <c r="AP63" s="251">
        <f>IF(AP31&gt;0,AP62/AP31,0)</f>
        <v>0.1935414347824822</v>
      </c>
      <c r="AQ63" s="302"/>
      <c r="AR63" s="303">
        <f>IF(AR31&gt;0,AR62/AR31,0)</f>
        <v>0.19418144546445892</v>
      </c>
      <c r="AT63" s="251">
        <f>IF(AT31&gt;0,AT62/AT31,0)</f>
        <v>0.14989951287149778</v>
      </c>
      <c r="AU63" s="251">
        <f>IF(AU31&gt;0,AU62/AU31,0)</f>
        <v>0.18737246673637611</v>
      </c>
      <c r="AV63" s="206">
        <f>IF(AV31&gt;0,AV62/AV31,0)</f>
        <v>0.19483762915250522</v>
      </c>
      <c r="AW63" s="251"/>
      <c r="AX63" s="302"/>
      <c r="AY63" s="303">
        <f>IF(AY31&gt;0,AY62/AY31,0)</f>
        <v>0.1782029495137554</v>
      </c>
    </row>
    <row r="64" spans="2:51" ht="15" customHeight="1">
      <c r="AH64" s="192"/>
      <c r="AO64" s="192"/>
      <c r="AV64" s="192"/>
    </row>
    <row r="65" spans="2:51" s="279" customFormat="1" ht="51">
      <c r="B65" s="300" t="s">
        <v>296</v>
      </c>
      <c r="D65" s="280">
        <f>D48+D57</f>
        <v>18516.552065320378</v>
      </c>
      <c r="E65" s="280">
        <f>E48+E57</f>
        <v>21547.355684655726</v>
      </c>
      <c r="F65" s="280">
        <f>F48+F57</f>
        <v>23349.369081330286</v>
      </c>
      <c r="G65" s="280">
        <f>G48+G57</f>
        <v>20126.331301827813</v>
      </c>
      <c r="H65" s="281"/>
      <c r="I65" s="280">
        <f>I48+I57</f>
        <v>83539.608133134199</v>
      </c>
      <c r="K65" s="280">
        <f>K48+K57</f>
        <v>19786.836586745791</v>
      </c>
      <c r="L65" s="280">
        <f>L48+L57</f>
        <v>24151.007106429312</v>
      </c>
      <c r="M65" s="280">
        <f>M48+M57</f>
        <v>23580.395189810337</v>
      </c>
      <c r="N65" s="280">
        <f>N48+N57</f>
        <v>23354.48494743598</v>
      </c>
      <c r="P65" s="280">
        <f>P48+P57</f>
        <v>90872.723830421426</v>
      </c>
      <c r="R65" s="280">
        <f>R48+R57</f>
        <v>21097.044414607844</v>
      </c>
      <c r="S65" s="280">
        <f>S48+S57</f>
        <v>21999.007310689529</v>
      </c>
      <c r="T65" s="280">
        <f>T48+T57</f>
        <v>25184.544883954659</v>
      </c>
      <c r="U65" s="280">
        <f>U48+U57</f>
        <v>23962.689048255364</v>
      </c>
      <c r="W65" s="280">
        <f>W48+W57</f>
        <v>92243.285657507367</v>
      </c>
      <c r="Y65" s="280">
        <f>Y48+Y57</f>
        <v>23582.896731292029</v>
      </c>
      <c r="Z65" s="280">
        <v>27729.324179415838</v>
      </c>
      <c r="AA65" s="280">
        <f>AA48+AA57</f>
        <v>34154.720057710547</v>
      </c>
      <c r="AB65" s="280">
        <v>32969.062648966028</v>
      </c>
      <c r="AD65" s="280">
        <f>AD48+AD57</f>
        <v>118436.00361738444</v>
      </c>
      <c r="AF65" s="280">
        <f>AF48+AF57</f>
        <v>30863.139067681706</v>
      </c>
      <c r="AG65" s="280">
        <f>AG48+AG57</f>
        <v>33717.507469176366</v>
      </c>
      <c r="AH65" s="196">
        <f>AH48+AH57</f>
        <v>37980.87781830092</v>
      </c>
      <c r="AI65" s="280">
        <f>AI48+AI57</f>
        <v>37844.469014861541</v>
      </c>
      <c r="AK65" s="280">
        <f>AK48+AK57</f>
        <v>140405.99337002053</v>
      </c>
      <c r="AM65" s="280">
        <f>AM48+AM57</f>
        <v>37577.835875249839</v>
      </c>
      <c r="AN65" s="280">
        <f>AN48+AN57</f>
        <v>40579.24625345994</v>
      </c>
      <c r="AO65" s="196">
        <f>AO48+AO57</f>
        <v>40923.470386276444</v>
      </c>
      <c r="AP65" s="280">
        <f>AP48+AP57</f>
        <v>42351.08589620678</v>
      </c>
      <c r="AR65" s="280">
        <f>AR48+AR57</f>
        <v>161431.63841119298</v>
      </c>
      <c r="AT65" s="280">
        <f>AT48+AT57</f>
        <v>26080.20515043542</v>
      </c>
      <c r="AU65" s="280">
        <f>AU48+AU57</f>
        <v>37855.55726751843</v>
      </c>
      <c r="AV65" s="196">
        <f>AV48+AV57</f>
        <v>41018.513312968869</v>
      </c>
      <c r="AW65" s="280"/>
      <c r="AY65" s="280">
        <f>AY48+AY57</f>
        <v>104954.27573092275</v>
      </c>
    </row>
    <row r="66" spans="2:51" ht="15" customHeight="1">
      <c r="B66" s="301" t="s">
        <v>45</v>
      </c>
      <c r="D66" s="251">
        <f>IF(D31&gt;0,D65/D31,0)</f>
        <v>0.15169648358722021</v>
      </c>
      <c r="E66" s="251">
        <f>IF(E31&gt;0,E65/E31,0)</f>
        <v>0.17029295312029272</v>
      </c>
      <c r="F66" s="251">
        <f>IF(F31&gt;0,F65/F31,0)</f>
        <v>0.18189093214559632</v>
      </c>
      <c r="G66" s="251">
        <f>IF(G31&gt;0,G65/G31,0)</f>
        <v>0.15966788742964186</v>
      </c>
      <c r="H66" s="302"/>
      <c r="I66" s="303">
        <f>IF(I31&gt;0,I65/I31,0)</f>
        <v>0.16607755386098025</v>
      </c>
      <c r="K66" s="251">
        <f>IF(K31&gt;0,K65/K31,0)</f>
        <v>0.15643876524892897</v>
      </c>
      <c r="L66" s="251">
        <f>IF(L31&gt;0,L65/L31,0)</f>
        <v>0.18116836087640381</v>
      </c>
      <c r="M66" s="251">
        <v>0.19426203787891302</v>
      </c>
      <c r="N66" s="251">
        <f>IF(N31&gt;0,N65/N31,0)</f>
        <v>0.17258979828694193</v>
      </c>
      <c r="P66" s="251">
        <f>IF(P31&gt;0,P65/P31,0)</f>
        <v>0.17113202758554755</v>
      </c>
      <c r="R66" s="251">
        <f>IF(R31&gt;0,R65/R31,0)</f>
        <v>0.14985018296528113</v>
      </c>
      <c r="S66" s="251">
        <f>IF(S31&gt;0,S65/S31,0)</f>
        <v>0.15307915348639001</v>
      </c>
      <c r="T66" s="251">
        <f>IF(T31&gt;0,T65/T31,0)</f>
        <v>0.18008742183125334</v>
      </c>
      <c r="U66" s="251">
        <f>IF(U31&gt;0,U65/U31,0)</f>
        <v>0.15550076734278362</v>
      </c>
      <c r="W66" s="251">
        <f>IF(W31&gt;0,W65/W31,0)</f>
        <v>0.15946797698353932</v>
      </c>
      <c r="Y66" s="251">
        <f>IF(Y31&gt;0,Y65/Y31,0)</f>
        <v>0.1345453566582431</v>
      </c>
      <c r="Z66" s="251">
        <v>0.15208639144252592</v>
      </c>
      <c r="AA66" s="251">
        <f>IF(AA31&gt;0,AA65/AA31,0)</f>
        <v>0.18445969046684901</v>
      </c>
      <c r="AB66" s="251">
        <v>0.16632549669302069</v>
      </c>
      <c r="AD66" s="251">
        <f>IF(AD31&gt;0,AD65/AD31,0)</f>
        <v>0.15983577498267398</v>
      </c>
      <c r="AF66" s="251">
        <f>IF(AF31&gt;0,AF65/AF31,0)</f>
        <v>0.15743818395459619</v>
      </c>
      <c r="AG66" s="251">
        <f>IF(AG31&gt;0,AG65/AG31,0)</f>
        <v>0.17249678271965879</v>
      </c>
      <c r="AH66" s="206">
        <f>IF(AH31&gt;0,AH65/AH31,0)</f>
        <v>0.19392018007294479</v>
      </c>
      <c r="AI66" s="251">
        <f>IF(AI31&gt;0,AI65/AI31,0)</f>
        <v>0.18318249567790981</v>
      </c>
      <c r="AK66" s="251">
        <f>IF(AK31&gt;0,AK65/AK31,0)</f>
        <v>0.17684410317040353</v>
      </c>
      <c r="AM66" s="251">
        <f>IF(AM31&gt;0,AM65/AM31,0)</f>
        <v>0.17760746866188412</v>
      </c>
      <c r="AN66" s="251">
        <f>IF(AN31&gt;0,AN65/AN31,0)</f>
        <v>0.18386989126976758</v>
      </c>
      <c r="AO66" s="206">
        <f>IF(AO31&gt;0,AO65/AO31,0)</f>
        <v>0.17936924579989541</v>
      </c>
      <c r="AP66" s="251">
        <f>IF(AP31&gt;0,AP65/AP31,0)</f>
        <v>0.1796167712487442</v>
      </c>
      <c r="AR66" s="251">
        <f>IF(AR31&gt;0,AR65/AR31,0)</f>
        <v>0.18012674746435367</v>
      </c>
      <c r="AT66" s="251">
        <f>IF(AT31&gt;0,AT65/AT31,0)</f>
        <v>0.12948080735558251</v>
      </c>
      <c r="AU66" s="251">
        <f>IF(AU31&gt;0,AU65/AU31,0)</f>
        <v>0.17656172976325676</v>
      </c>
      <c r="AV66" s="206">
        <f>IF(AV31&gt;0,AV65/AV31,0)</f>
        <v>0.18268850498513045</v>
      </c>
      <c r="AW66" s="251"/>
      <c r="AY66" s="251">
        <f>IF(AY31&gt;0,AY65/AY31,0)</f>
        <v>0.16390076928661146</v>
      </c>
    </row>
    <row r="68" spans="2:51" ht="12.75">
      <c r="B68" s="304" t="s">
        <v>285</v>
      </c>
    </row>
    <row r="69" spans="2:51" ht="12.75">
      <c r="B69" s="304" t="s">
        <v>289</v>
      </c>
    </row>
    <row r="70" spans="2:51" ht="12.75">
      <c r="B70" s="304" t="s">
        <v>287</v>
      </c>
    </row>
    <row r="71" spans="2:51" ht="12.75">
      <c r="B71" s="304"/>
    </row>
    <row r="72" spans="2:51" ht="12.75">
      <c r="B72" s="305"/>
    </row>
  </sheetData>
  <phoneticPr fontId="3" type="noConversion"/>
  <hyperlinks>
    <hyperlink ref="Y2" location="Contents!A1" display="Back" xr:uid="{00000000-0004-0000-0100-000000000000}"/>
    <hyperlink ref="AY2" location="Contents!A1" display="Back" xr:uid="{00000000-0004-0000-0100-000001000000}"/>
  </hyperlinks>
  <printOptions horizontalCentered="1" verticalCentered="1"/>
  <pageMargins left="0.25" right="0.25" top="0.75" bottom="0.75" header="0.3" footer="0.3"/>
  <pageSetup scale="42" orientation="landscape" r:id="rId1"/>
  <ignoredErrors>
    <ignoredError sqref="AO10:AO12 AO33:AO35 AO42 AO45:AO46 AO48:AO52 AO57:AO67 AO18:AO19 AO22:AO23 AO25:AO3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AR82"/>
  <sheetViews>
    <sheetView showGridLines="0" view="pageBreakPreview" zoomScale="80" zoomScaleNormal="100" zoomScaleSheetLayoutView="80" workbookViewId="0">
      <pane xSplit="2" ySplit="9" topLeftCell="C13" activePane="bottomRight" state="frozen"/>
      <selection activeCell="AV81" sqref="AV81"/>
      <selection pane="topRight" activeCell="AV81" sqref="AV81"/>
      <selection pane="bottomLeft" activeCell="AV81" sqref="AV81"/>
      <selection pane="bottomRight" activeCell="AH7" sqref="AH7"/>
    </sheetView>
  </sheetViews>
  <sheetFormatPr defaultColWidth="14.42578125" defaultRowHeight="12.75"/>
  <cols>
    <col min="1" max="1" width="1" style="64" customWidth="1"/>
    <col min="2" max="2" width="42.7109375" style="64" customWidth="1"/>
    <col min="3" max="3" width="0.85546875" style="64" customWidth="1"/>
    <col min="4" max="4" width="0.85546875" style="64" hidden="1" customWidth="1"/>
    <col min="5" max="5" width="13.85546875" style="64" hidden="1" customWidth="1"/>
    <col min="6" max="6" width="0.85546875" style="64" hidden="1" customWidth="1"/>
    <col min="7" max="9" width="13.85546875" style="64" hidden="1" customWidth="1"/>
    <col min="10" max="10" width="14.42578125" style="64"/>
    <col min="11" max="11" width="0.85546875" style="64" customWidth="1"/>
    <col min="12" max="14" width="13.85546875" style="64" hidden="1" customWidth="1"/>
    <col min="15" max="15" width="14.42578125" style="64" customWidth="1"/>
    <col min="16" max="16" width="0.85546875" style="64" customWidth="1"/>
    <col min="17" max="19" width="13.85546875" style="64" hidden="1" customWidth="1"/>
    <col min="20" max="20" width="14.42578125" style="64" customWidth="1"/>
    <col min="21" max="21" width="0.85546875" style="64" customWidth="1"/>
    <col min="22" max="22" width="13.85546875" style="64" hidden="1" customWidth="1"/>
    <col min="23" max="24" width="13.85546875" style="207" hidden="1" customWidth="1"/>
    <col min="25" max="25" width="14.42578125" style="64" customWidth="1"/>
    <col min="26" max="26" width="0.85546875" style="64" customWidth="1"/>
    <col min="27" max="27" width="13.85546875" style="64" customWidth="1"/>
    <col min="28" max="29" width="13.85546875" style="207" customWidth="1"/>
    <col min="30" max="30" width="14.42578125" style="64" customWidth="1"/>
    <col min="31" max="31" width="0.85546875" style="64" customWidth="1"/>
    <col min="32" max="32" width="15" style="64" bestFit="1" customWidth="1"/>
    <col min="33" max="34" width="15" style="207" bestFit="1" customWidth="1"/>
    <col min="35" max="35" width="14.42578125" style="64" hidden="1" customWidth="1"/>
    <col min="36" max="44" width="14.42578125" style="207"/>
    <col min="45" max="16384" width="14.42578125" style="64"/>
  </cols>
  <sheetData>
    <row r="2" spans="2:44">
      <c r="V2" s="207"/>
      <c r="AA2" s="207"/>
      <c r="AH2" s="110" t="s">
        <v>84</v>
      </c>
    </row>
    <row r="6" spans="2:44" ht="18" customHeight="1">
      <c r="B6" s="22" t="s">
        <v>60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193"/>
      <c r="X6" s="193"/>
      <c r="Y6" s="22"/>
      <c r="Z6" s="22"/>
      <c r="AA6" s="22"/>
      <c r="AB6" s="193"/>
      <c r="AC6" s="193"/>
      <c r="AD6" s="22"/>
      <c r="AE6" s="22"/>
      <c r="AF6" s="22"/>
      <c r="AG6" s="193"/>
      <c r="AH6" s="193"/>
      <c r="AI6" s="22"/>
    </row>
    <row r="7" spans="2:44">
      <c r="B7" s="88"/>
    </row>
    <row r="8" spans="2:44">
      <c r="B8" s="88"/>
    </row>
    <row r="9" spans="2:44" s="143" customFormat="1" ht="30.75" customHeight="1">
      <c r="B9" s="107"/>
      <c r="E9" s="105" t="s">
        <v>240</v>
      </c>
      <c r="G9" s="105" t="s">
        <v>246</v>
      </c>
      <c r="H9" s="105" t="s">
        <v>259</v>
      </c>
      <c r="I9" s="105" t="s">
        <v>262</v>
      </c>
      <c r="J9" s="105" t="s">
        <v>263</v>
      </c>
      <c r="L9" s="105" t="s">
        <v>273</v>
      </c>
      <c r="M9" s="105" t="s">
        <v>274</v>
      </c>
      <c r="N9" s="105" t="s">
        <v>275</v>
      </c>
      <c r="O9" s="105" t="s">
        <v>276</v>
      </c>
      <c r="Q9" s="105" t="s">
        <v>309</v>
      </c>
      <c r="R9" s="105" t="s">
        <v>310</v>
      </c>
      <c r="S9" s="105" t="s">
        <v>311</v>
      </c>
      <c r="T9" s="105" t="s">
        <v>312</v>
      </c>
      <c r="V9" s="105" t="s">
        <v>341</v>
      </c>
      <c r="W9" s="208" t="s">
        <v>344</v>
      </c>
      <c r="X9" s="208" t="s">
        <v>353</v>
      </c>
      <c r="Y9" s="208" t="s">
        <v>359</v>
      </c>
      <c r="AA9" s="105" t="s">
        <v>366</v>
      </c>
      <c r="AB9" s="208" t="s">
        <v>367</v>
      </c>
      <c r="AC9" s="208" t="s">
        <v>368</v>
      </c>
      <c r="AD9" s="208" t="s">
        <v>369</v>
      </c>
      <c r="AF9" s="105" t="s">
        <v>392</v>
      </c>
      <c r="AG9" s="208" t="s">
        <v>393</v>
      </c>
      <c r="AH9" s="208" t="s">
        <v>394</v>
      </c>
      <c r="AI9" s="208" t="s">
        <v>395</v>
      </c>
      <c r="AJ9" s="254"/>
      <c r="AK9" s="254"/>
      <c r="AL9" s="254"/>
      <c r="AM9" s="254"/>
      <c r="AN9" s="254"/>
      <c r="AO9" s="254"/>
      <c r="AP9" s="254"/>
      <c r="AQ9" s="254"/>
      <c r="AR9" s="254"/>
    </row>
    <row r="10" spans="2:44">
      <c r="B10" s="89"/>
      <c r="E10" s="89"/>
      <c r="G10" s="89"/>
      <c r="H10" s="89"/>
      <c r="I10" s="89"/>
      <c r="J10" s="89"/>
      <c r="L10" s="89"/>
      <c r="M10" s="89"/>
      <c r="N10" s="89"/>
      <c r="O10" s="89"/>
      <c r="Q10" s="89"/>
      <c r="R10" s="89"/>
      <c r="S10" s="89"/>
      <c r="T10" s="89"/>
      <c r="V10" s="89"/>
      <c r="W10" s="209"/>
      <c r="X10" s="209"/>
      <c r="Y10" s="89"/>
      <c r="AA10" s="89"/>
      <c r="AB10" s="209"/>
      <c r="AC10" s="209"/>
      <c r="AD10" s="89"/>
      <c r="AF10" s="89"/>
      <c r="AG10" s="209"/>
      <c r="AH10" s="209"/>
      <c r="AI10" s="89"/>
    </row>
    <row r="11" spans="2:44">
      <c r="B11" s="94" t="s">
        <v>140</v>
      </c>
      <c r="E11" s="15"/>
      <c r="G11" s="15"/>
      <c r="H11" s="15"/>
      <c r="I11" s="15"/>
      <c r="J11" s="15"/>
      <c r="L11" s="15"/>
      <c r="M11" s="15"/>
      <c r="N11" s="15"/>
      <c r="O11" s="15"/>
      <c r="Q11" s="15"/>
      <c r="R11" s="15"/>
      <c r="S11" s="15"/>
      <c r="T11" s="15"/>
      <c r="V11" s="15"/>
      <c r="W11" s="210"/>
      <c r="X11" s="210"/>
      <c r="Y11" s="15"/>
      <c r="AA11" s="15"/>
      <c r="AB11" s="210"/>
      <c r="AC11" s="210"/>
      <c r="AD11" s="15"/>
      <c r="AF11" s="15"/>
      <c r="AG11" s="210"/>
      <c r="AH11" s="210"/>
      <c r="AI11" s="15"/>
    </row>
    <row r="12" spans="2:44">
      <c r="B12" s="168" t="s">
        <v>106</v>
      </c>
      <c r="E12" s="15"/>
      <c r="G12" s="15"/>
      <c r="H12" s="15"/>
      <c r="I12" s="15"/>
      <c r="J12" s="15"/>
      <c r="L12" s="15"/>
      <c r="M12" s="15"/>
      <c r="N12" s="15"/>
      <c r="O12" s="15"/>
      <c r="Q12" s="15"/>
      <c r="R12" s="15"/>
      <c r="S12" s="15"/>
      <c r="T12" s="15"/>
      <c r="V12" s="15"/>
      <c r="W12" s="256"/>
      <c r="X12" s="210"/>
      <c r="Y12" s="15"/>
      <c r="AA12" s="15"/>
      <c r="AB12" s="256"/>
      <c r="AC12" s="210"/>
      <c r="AD12" s="15"/>
      <c r="AF12" s="15"/>
      <c r="AG12" s="256"/>
      <c r="AH12" s="210"/>
      <c r="AI12" s="15"/>
    </row>
    <row r="13" spans="2:44">
      <c r="B13" s="95" t="s">
        <v>5</v>
      </c>
      <c r="E13" s="15">
        <v>32447.88034509986</v>
      </c>
      <c r="G13" s="15">
        <v>42265.248302803586</v>
      </c>
      <c r="H13" s="15">
        <v>39310.554439904066</v>
      </c>
      <c r="I13" s="15">
        <v>39330.62106759259</v>
      </c>
      <c r="J13" s="15">
        <v>41854.15635372141</v>
      </c>
      <c r="L13" s="15">
        <v>64413.537025928083</v>
      </c>
      <c r="M13" s="15">
        <v>53895.960551219672</v>
      </c>
      <c r="N13" s="15">
        <v>70669.405695467605</v>
      </c>
      <c r="O13" s="15">
        <v>69803.166920385251</v>
      </c>
      <c r="Q13" s="15">
        <v>105102.26684276442</v>
      </c>
      <c r="R13" s="15">
        <v>103013.58210129407</v>
      </c>
      <c r="S13" s="15">
        <v>89663.715125053975</v>
      </c>
      <c r="T13" s="15">
        <v>99829.368650610602</v>
      </c>
      <c r="V13" s="15">
        <v>66106.847112846226</v>
      </c>
      <c r="W13" s="256">
        <v>59205.199875748345</v>
      </c>
      <c r="X13" s="210">
        <v>85314.991049120435</v>
      </c>
      <c r="Y13" s="15">
        <v>85443.880949072642</v>
      </c>
      <c r="AA13" s="15">
        <v>105787.19343213674</v>
      </c>
      <c r="AB13" s="256">
        <v>82354</v>
      </c>
      <c r="AC13" s="210">
        <v>86691</v>
      </c>
      <c r="AD13" s="15">
        <v>96929</v>
      </c>
      <c r="AF13" s="15">
        <v>128937</v>
      </c>
      <c r="AG13" s="256">
        <v>137160</v>
      </c>
      <c r="AH13" s="210">
        <v>148910</v>
      </c>
      <c r="AI13" s="15"/>
    </row>
    <row r="14" spans="2:44">
      <c r="B14" s="95" t="s">
        <v>104</v>
      </c>
      <c r="E14" s="15">
        <v>133542.26386432562</v>
      </c>
      <c r="G14" s="15">
        <v>92974.109414347316</v>
      </c>
      <c r="H14" s="15">
        <v>89797.812825015906</v>
      </c>
      <c r="I14" s="15">
        <v>109846.15080907758</v>
      </c>
      <c r="J14" s="15">
        <v>132989.182234582</v>
      </c>
      <c r="L14" s="15">
        <v>82088.341706340841</v>
      </c>
      <c r="M14" s="15">
        <v>105661.71706309187</v>
      </c>
      <c r="N14" s="15">
        <v>81938.115213921919</v>
      </c>
      <c r="O14" s="15">
        <v>111991.7732908553</v>
      </c>
      <c r="Q14" s="15">
        <v>88984.485145430051</v>
      </c>
      <c r="R14" s="15">
        <v>80372.216781866489</v>
      </c>
      <c r="S14" s="15">
        <v>118239.90314751939</v>
      </c>
      <c r="T14" s="15">
        <v>120960.4165527539</v>
      </c>
      <c r="V14" s="15">
        <v>48343.394687534579</v>
      </c>
      <c r="W14" s="256">
        <v>22975.181295754381</v>
      </c>
      <c r="X14" s="210">
        <v>49607.117976770438</v>
      </c>
      <c r="Y14" s="15">
        <v>67913.203261392599</v>
      </c>
      <c r="AA14" s="15">
        <v>36630.97164443745</v>
      </c>
      <c r="AB14" s="256">
        <v>58300</v>
      </c>
      <c r="AC14" s="210">
        <v>109663</v>
      </c>
      <c r="AD14" s="15">
        <v>125641</v>
      </c>
      <c r="AF14" s="15">
        <v>110987</v>
      </c>
      <c r="AG14" s="256">
        <v>145568</v>
      </c>
      <c r="AH14" s="210">
        <v>155786</v>
      </c>
      <c r="AI14" s="15"/>
    </row>
    <row r="15" spans="2:44">
      <c r="B15" s="95" t="s">
        <v>403</v>
      </c>
      <c r="E15" s="15">
        <v>55768.187180028559</v>
      </c>
      <c r="G15" s="15">
        <v>54298.219837549223</v>
      </c>
      <c r="H15" s="15">
        <v>55508.906403587644</v>
      </c>
      <c r="I15" s="15">
        <v>56733.214990830711</v>
      </c>
      <c r="J15" s="15">
        <v>54910.657655973628</v>
      </c>
      <c r="L15" s="15">
        <v>58137.166519954182</v>
      </c>
      <c r="M15" s="15">
        <v>57615.879497531329</v>
      </c>
      <c r="N15" s="15">
        <v>55937.679285278027</v>
      </c>
      <c r="O15" s="15">
        <v>60422.848506089824</v>
      </c>
      <c r="Q15" s="15">
        <v>62726.889341945091</v>
      </c>
      <c r="R15" s="15">
        <v>66175.829506861468</v>
      </c>
      <c r="S15" s="15">
        <v>67474.918418159112</v>
      </c>
      <c r="T15" s="15">
        <v>71388.492789145806</v>
      </c>
      <c r="V15" s="15">
        <v>72175.798930542951</v>
      </c>
      <c r="W15" s="256">
        <v>80766.406843082586</v>
      </c>
      <c r="X15" s="210">
        <v>73803.875026492155</v>
      </c>
      <c r="Y15" s="15">
        <v>73872.424574635297</v>
      </c>
      <c r="AA15" s="15">
        <v>74251.89425327917</v>
      </c>
      <c r="AB15" s="256">
        <v>75397</v>
      </c>
      <c r="AC15" s="210">
        <v>82920</v>
      </c>
      <c r="AD15" s="15">
        <v>89772</v>
      </c>
      <c r="AF15" s="15">
        <v>92443</v>
      </c>
      <c r="AG15" s="256">
        <v>86778</v>
      </c>
      <c r="AH15" s="210">
        <v>93667</v>
      </c>
      <c r="AI15" s="15"/>
    </row>
    <row r="16" spans="2:44">
      <c r="B16" s="95" t="s">
        <v>107</v>
      </c>
      <c r="E16" s="15">
        <v>39674.733265443676</v>
      </c>
      <c r="G16" s="15">
        <v>47520.732965025047</v>
      </c>
      <c r="H16" s="15">
        <v>45682.979513257531</v>
      </c>
      <c r="I16" s="15">
        <v>44059.988941332391</v>
      </c>
      <c r="J16" s="15">
        <v>44317.291973548956</v>
      </c>
      <c r="L16" s="15">
        <v>45542.760305236974</v>
      </c>
      <c r="M16" s="15">
        <v>45000.135613609542</v>
      </c>
      <c r="N16" s="15">
        <v>43861.59709440478</v>
      </c>
      <c r="O16" s="15">
        <v>48915.415034967387</v>
      </c>
      <c r="Q16" s="15">
        <v>54818.689188358541</v>
      </c>
      <c r="R16" s="15">
        <v>53973.127675491036</v>
      </c>
      <c r="S16" s="15">
        <v>56090.904951269527</v>
      </c>
      <c r="T16" s="15">
        <v>61719.785324815784</v>
      </c>
      <c r="V16" s="15">
        <v>64165.795827603368</v>
      </c>
      <c r="W16" s="256">
        <v>65028.195981142846</v>
      </c>
      <c r="X16" s="210">
        <v>55712.164918647541</v>
      </c>
      <c r="Y16" s="15">
        <v>66751.507025560728</v>
      </c>
      <c r="AA16" s="15">
        <v>62659.347076818754</v>
      </c>
      <c r="AB16" s="256">
        <v>64562</v>
      </c>
      <c r="AC16" s="210">
        <v>66588</v>
      </c>
      <c r="AD16" s="15">
        <v>57983</v>
      </c>
      <c r="AF16" s="15">
        <v>56556</v>
      </c>
      <c r="AG16" s="256">
        <v>60069</v>
      </c>
      <c r="AH16" s="210">
        <v>56047</v>
      </c>
      <c r="AI16" s="15"/>
    </row>
    <row r="17" spans="2:35">
      <c r="B17" s="95" t="s">
        <v>6</v>
      </c>
      <c r="E17" s="15">
        <v>12736.951430510002</v>
      </c>
      <c r="G17" s="15">
        <v>11947.414853196</v>
      </c>
      <c r="H17" s="15">
        <v>12499.940778533999</v>
      </c>
      <c r="I17" s="15">
        <v>13157.260496639999</v>
      </c>
      <c r="J17" s="15">
        <v>11894.462591256</v>
      </c>
      <c r="L17" s="15">
        <v>11308.662068199999</v>
      </c>
      <c r="M17" s="15">
        <v>11014.541174295999</v>
      </c>
      <c r="N17" s="15">
        <v>9000.6167134054995</v>
      </c>
      <c r="O17" s="15">
        <v>9134.8256033589987</v>
      </c>
      <c r="Q17" s="15">
        <v>8943.3009118809987</v>
      </c>
      <c r="R17" s="15">
        <v>9463.7030424570003</v>
      </c>
      <c r="S17" s="15">
        <v>10085.655442348001</v>
      </c>
      <c r="T17" s="15">
        <v>10066.122137807999</v>
      </c>
      <c r="V17" s="15">
        <v>8341.0149827485002</v>
      </c>
      <c r="W17" s="256">
        <v>8723.9048486515003</v>
      </c>
      <c r="X17" s="210">
        <v>9936.3977339169996</v>
      </c>
      <c r="Y17" s="15">
        <v>7063.3889034345011</v>
      </c>
      <c r="AA17" s="15">
        <v>9050.0917986155</v>
      </c>
      <c r="AB17" s="256">
        <v>11828</v>
      </c>
      <c r="AC17" s="210">
        <v>9074</v>
      </c>
      <c r="AD17" s="15">
        <v>15833</v>
      </c>
      <c r="AF17" s="15">
        <v>7920</v>
      </c>
      <c r="AG17" s="256">
        <v>7454</v>
      </c>
      <c r="AH17" s="210">
        <v>15903</v>
      </c>
      <c r="AI17" s="15"/>
    </row>
    <row r="18" spans="2:35">
      <c r="B18" s="95" t="s">
        <v>108</v>
      </c>
      <c r="E18" s="15">
        <v>16757.878418493347</v>
      </c>
      <c r="G18" s="15">
        <v>20917.611492361633</v>
      </c>
      <c r="H18" s="15">
        <v>19243.138517538122</v>
      </c>
      <c r="I18" s="15">
        <v>24187.426957556698</v>
      </c>
      <c r="J18" s="15">
        <v>22601.416302366077</v>
      </c>
      <c r="L18" s="15">
        <v>23121.828822554289</v>
      </c>
      <c r="M18" s="15">
        <v>25321.821401554622</v>
      </c>
      <c r="N18" s="15">
        <v>24488.600513819329</v>
      </c>
      <c r="O18" s="15">
        <v>27385.044164918112</v>
      </c>
      <c r="Q18" s="15">
        <v>30366.827716364423</v>
      </c>
      <c r="R18" s="15">
        <v>26733.164427835054</v>
      </c>
      <c r="S18" s="15">
        <v>26549.062852550811</v>
      </c>
      <c r="T18" s="15">
        <v>24846.69829890551</v>
      </c>
      <c r="V18" s="15">
        <v>18511.257711411101</v>
      </c>
      <c r="W18" s="256">
        <v>17875.779182594299</v>
      </c>
      <c r="X18" s="210">
        <v>15717.7777967613</v>
      </c>
      <c r="Y18" s="15">
        <v>16782.777143650401</v>
      </c>
      <c r="AA18" s="15">
        <v>21717.844209059989</v>
      </c>
      <c r="AB18" s="256">
        <v>23218</v>
      </c>
      <c r="AC18" s="210">
        <v>20756</v>
      </c>
      <c r="AD18" s="15">
        <v>21999</v>
      </c>
      <c r="AF18" s="15">
        <v>21233</v>
      </c>
      <c r="AG18" s="256">
        <v>21358</v>
      </c>
      <c r="AH18" s="210">
        <v>25380</v>
      </c>
      <c r="AI18" s="15"/>
    </row>
    <row r="19" spans="2:35">
      <c r="B19" s="95" t="s">
        <v>358</v>
      </c>
      <c r="E19" s="15">
        <v>0</v>
      </c>
      <c r="G19" s="15"/>
      <c r="H19" s="15"/>
      <c r="I19" s="15"/>
      <c r="J19" s="15">
        <v>0</v>
      </c>
      <c r="L19" s="15">
        <v>0</v>
      </c>
      <c r="M19" s="15">
        <v>0</v>
      </c>
      <c r="N19" s="15">
        <v>0</v>
      </c>
      <c r="O19" s="15">
        <v>0</v>
      </c>
      <c r="Q19" s="15">
        <v>0</v>
      </c>
      <c r="R19" s="15">
        <v>0</v>
      </c>
      <c r="S19" s="15">
        <v>0</v>
      </c>
      <c r="T19" s="15">
        <v>0</v>
      </c>
      <c r="V19" s="15">
        <v>3870</v>
      </c>
      <c r="W19" s="256">
        <v>5714</v>
      </c>
      <c r="X19" s="210">
        <v>4999</v>
      </c>
      <c r="Y19" s="15">
        <v>4190</v>
      </c>
      <c r="AA19" s="15">
        <v>4830</v>
      </c>
      <c r="AB19" s="256">
        <v>6863</v>
      </c>
      <c r="AC19" s="210">
        <v>7438</v>
      </c>
      <c r="AD19" s="15">
        <v>7479</v>
      </c>
      <c r="AF19" s="15">
        <v>7355</v>
      </c>
      <c r="AG19" s="256">
        <v>7472</v>
      </c>
      <c r="AH19" s="210">
        <v>7980</v>
      </c>
      <c r="AI19" s="15"/>
    </row>
    <row r="20" spans="2:35">
      <c r="B20" s="95" t="s">
        <v>136</v>
      </c>
      <c r="E20" s="15">
        <v>24151.880762438108</v>
      </c>
      <c r="G20" s="15">
        <v>13679.206546854977</v>
      </c>
      <c r="H20" s="15">
        <v>12660.851944220671</v>
      </c>
      <c r="I20" s="15">
        <v>12535.428668628892</v>
      </c>
      <c r="J20" s="15">
        <v>13890.390746835126</v>
      </c>
      <c r="L20" s="15">
        <v>19363.447820328838</v>
      </c>
      <c r="M20" s="15">
        <v>24716.894444510031</v>
      </c>
      <c r="N20" s="15">
        <v>27702.521954888962</v>
      </c>
      <c r="O20" s="15">
        <v>35400.935243075815</v>
      </c>
      <c r="Q20" s="15">
        <v>26897.687434188239</v>
      </c>
      <c r="R20" s="15">
        <v>17327.660296868253</v>
      </c>
      <c r="S20" s="15">
        <v>18802.966733994403</v>
      </c>
      <c r="T20" s="15">
        <v>11737.904577022307</v>
      </c>
      <c r="V20" s="15">
        <v>5675.3272867030664</v>
      </c>
      <c r="W20" s="256">
        <v>2882.9543288445143</v>
      </c>
      <c r="X20" s="210">
        <v>14955.456233248438</v>
      </c>
      <c r="Y20" s="15">
        <v>13393.801533692194</v>
      </c>
      <c r="AA20" s="15">
        <v>19531.748386294592</v>
      </c>
      <c r="AB20" s="256">
        <v>20017</v>
      </c>
      <c r="AC20" s="210">
        <v>16858</v>
      </c>
      <c r="AD20" s="15">
        <v>13198</v>
      </c>
      <c r="AF20" s="15">
        <v>8887</v>
      </c>
      <c r="AG20" s="256">
        <v>9464</v>
      </c>
      <c r="AH20" s="210">
        <v>9021</v>
      </c>
      <c r="AI20" s="15"/>
    </row>
    <row r="21" spans="2:35">
      <c r="B21" s="95" t="s">
        <v>109</v>
      </c>
      <c r="E21" s="15">
        <v>3.8750909148177471E-12</v>
      </c>
      <c r="G21" s="15">
        <v>-2.1941559680271894E-14</v>
      </c>
      <c r="H21" s="15">
        <v>-9.2643404059344893E-13</v>
      </c>
      <c r="I21" s="15">
        <v>7.9413098319491834E-13</v>
      </c>
      <c r="J21" s="15">
        <v>4.9149093683809041E-12</v>
      </c>
      <c r="L21" s="15">
        <v>1.1641532182693482E-13</v>
      </c>
      <c r="M21" s="15">
        <v>-4.7570836159138706E-15</v>
      </c>
      <c r="N21" s="15">
        <v>1.3990195668611704E-12</v>
      </c>
      <c r="O21" s="15">
        <v>3.6961864680051804E-12</v>
      </c>
      <c r="Q21" s="15">
        <v>-1.7389538697898387E-12</v>
      </c>
      <c r="R21" s="15">
        <v>-4.1763996705412861E-12</v>
      </c>
      <c r="S21" s="15">
        <v>-3.3469405025243761E-12</v>
      </c>
      <c r="T21" s="15">
        <v>3.0559021979570388E-12</v>
      </c>
      <c r="V21" s="15">
        <v>1.8917489796876908E-12</v>
      </c>
      <c r="W21" s="256">
        <v>1.2078089639544488E-12</v>
      </c>
      <c r="X21" s="210">
        <v>1.2078089639544488E-12</v>
      </c>
      <c r="Y21" s="15">
        <v>3.4924596548080445E-13</v>
      </c>
      <c r="AA21" s="15">
        <v>6.3217675538851379E-13</v>
      </c>
      <c r="AB21" s="15">
        <v>0</v>
      </c>
      <c r="AC21" s="210">
        <v>0</v>
      </c>
      <c r="AD21" s="15">
        <v>0</v>
      </c>
      <c r="AF21" s="15">
        <v>0</v>
      </c>
      <c r="AG21" s="15">
        <v>0</v>
      </c>
      <c r="AH21" s="210">
        <v>0</v>
      </c>
      <c r="AI21" s="15"/>
    </row>
    <row r="22" spans="2:35">
      <c r="B22" s="96"/>
      <c r="C22" s="31"/>
      <c r="D22" s="31"/>
      <c r="E22" s="33"/>
      <c r="F22" s="31"/>
      <c r="G22" s="33"/>
      <c r="H22" s="33"/>
      <c r="I22" s="33"/>
      <c r="J22" s="33"/>
      <c r="K22" s="31"/>
      <c r="L22" s="33"/>
      <c r="M22" s="33"/>
      <c r="N22" s="33"/>
      <c r="O22" s="33"/>
      <c r="P22" s="31"/>
      <c r="Q22" s="33"/>
      <c r="R22" s="33"/>
      <c r="S22" s="33"/>
      <c r="T22" s="33"/>
      <c r="U22" s="31"/>
      <c r="V22" s="33"/>
      <c r="W22" s="257"/>
      <c r="X22" s="211"/>
      <c r="Y22" s="33"/>
      <c r="Z22" s="31"/>
      <c r="AA22" s="33"/>
      <c r="AB22" s="257"/>
      <c r="AC22" s="211"/>
      <c r="AD22" s="33"/>
      <c r="AE22" s="31"/>
      <c r="AF22" s="33"/>
      <c r="AG22" s="257"/>
      <c r="AH22" s="211"/>
      <c r="AI22" s="33"/>
    </row>
    <row r="23" spans="2:35">
      <c r="B23" s="97" t="s">
        <v>7</v>
      </c>
      <c r="C23" s="31"/>
      <c r="D23" s="31"/>
      <c r="E23" s="78">
        <f>SUM(E13:E22)</f>
        <v>315079.77526633913</v>
      </c>
      <c r="F23" s="31"/>
      <c r="G23" s="78">
        <f>SUM(G13:G22)</f>
        <v>283602.54341213783</v>
      </c>
      <c r="H23" s="78">
        <f>SUM(H13:H22)</f>
        <v>274704.18442205794</v>
      </c>
      <c r="I23" s="78">
        <v>299850.09193165886</v>
      </c>
      <c r="J23" s="78">
        <f>SUM(J13:J22)</f>
        <v>322457.55785828322</v>
      </c>
      <c r="K23" s="31"/>
      <c r="L23" s="78">
        <f>SUM(L13:L22)</f>
        <v>303975.7442685432</v>
      </c>
      <c r="M23" s="78">
        <f>SUM(M13:M22)</f>
        <v>323226.94974581309</v>
      </c>
      <c r="N23" s="78">
        <f>SUM(N13:N22)</f>
        <v>313598.53647118609</v>
      </c>
      <c r="O23" s="78">
        <f>SUM(O13:O22)</f>
        <v>363054.00876365072</v>
      </c>
      <c r="P23" s="31"/>
      <c r="Q23" s="78">
        <f>SUM(Q13:Q22)</f>
        <v>377840.14658093173</v>
      </c>
      <c r="R23" s="78">
        <f>SUM(R13:R22)</f>
        <v>357059.28383267333</v>
      </c>
      <c r="S23" s="78">
        <f>SUM(S13:S22)</f>
        <v>386907.1266708952</v>
      </c>
      <c r="T23" s="78">
        <f>SUM(T13:T22)</f>
        <v>400548.78833106189</v>
      </c>
      <c r="U23" s="31"/>
      <c r="V23" s="78">
        <f>SUM(V13:V22)</f>
        <v>287189.43653938978</v>
      </c>
      <c r="W23" s="258">
        <f>SUM(W13:W22)</f>
        <v>263171.62235581846</v>
      </c>
      <c r="X23" s="212">
        <f>SUM(X13:X22)</f>
        <v>310046.78073495737</v>
      </c>
      <c r="Y23" s="78">
        <f>SUM(Y13:Y22)</f>
        <v>335410.98339143832</v>
      </c>
      <c r="Z23" s="31"/>
      <c r="AA23" s="78">
        <f>SUM(AA13:AA22)</f>
        <v>334459.09080064221</v>
      </c>
      <c r="AB23" s="258">
        <f>SUM(AB13:AB22)</f>
        <v>342539</v>
      </c>
      <c r="AC23" s="212">
        <f>SUM(AC13:AC22)</f>
        <v>399988</v>
      </c>
      <c r="AD23" s="78">
        <f>SUM(AD13:AD22)</f>
        <v>428834</v>
      </c>
      <c r="AE23" s="31"/>
      <c r="AF23" s="78">
        <f>SUM(AF13:AF22)</f>
        <v>434318</v>
      </c>
      <c r="AG23" s="78">
        <f>SUM(AG13:AG22)</f>
        <v>475323</v>
      </c>
      <c r="AH23" s="212">
        <f>SUM(AH13:AH22)</f>
        <v>512694</v>
      </c>
      <c r="AI23" s="78"/>
    </row>
    <row r="24" spans="2:35">
      <c r="B24" s="94"/>
      <c r="C24" s="28"/>
      <c r="D24" s="28"/>
      <c r="E24" s="15"/>
      <c r="F24" s="28"/>
      <c r="G24" s="15"/>
      <c r="H24" s="15"/>
      <c r="I24" s="15"/>
      <c r="J24" s="15"/>
      <c r="K24" s="28"/>
      <c r="L24" s="15"/>
      <c r="M24" s="15"/>
      <c r="N24" s="15"/>
      <c r="O24" s="15"/>
      <c r="P24" s="28"/>
      <c r="Q24" s="15"/>
      <c r="R24" s="15"/>
      <c r="S24" s="15"/>
      <c r="T24" s="15"/>
      <c r="U24" s="28"/>
      <c r="V24" s="15"/>
      <c r="W24" s="256"/>
      <c r="X24" s="210"/>
      <c r="Y24" s="15"/>
      <c r="Z24" s="28"/>
      <c r="AA24" s="15"/>
      <c r="AB24" s="256"/>
      <c r="AC24" s="210"/>
      <c r="AD24" s="15"/>
      <c r="AE24" s="28"/>
      <c r="AF24" s="15"/>
      <c r="AG24" s="256"/>
      <c r="AH24" s="210"/>
      <c r="AI24" s="15"/>
    </row>
    <row r="25" spans="2:35">
      <c r="B25" s="168" t="s">
        <v>141</v>
      </c>
      <c r="C25" s="28"/>
      <c r="D25" s="28"/>
      <c r="E25" s="15"/>
      <c r="F25" s="28"/>
      <c r="G25" s="15"/>
      <c r="H25" s="15"/>
      <c r="I25" s="15"/>
      <c r="J25" s="15"/>
      <c r="K25" s="28"/>
      <c r="L25" s="15"/>
      <c r="M25" s="15"/>
      <c r="N25" s="15"/>
      <c r="O25" s="15"/>
      <c r="P25" s="28"/>
      <c r="Q25" s="15"/>
      <c r="R25" s="15"/>
      <c r="S25" s="15"/>
      <c r="T25" s="15"/>
      <c r="U25" s="28"/>
      <c r="V25" s="15"/>
      <c r="W25" s="256"/>
      <c r="X25" s="210"/>
      <c r="Y25" s="15"/>
      <c r="Z25" s="28"/>
      <c r="AA25" s="15"/>
      <c r="AB25" s="256"/>
      <c r="AC25" s="210"/>
      <c r="AD25" s="15"/>
      <c r="AE25" s="28"/>
      <c r="AF25" s="15"/>
      <c r="AG25" s="256"/>
      <c r="AH25" s="210"/>
      <c r="AI25" s="15"/>
    </row>
    <row r="26" spans="2:35">
      <c r="B26" s="35" t="s">
        <v>8</v>
      </c>
      <c r="C26" s="28"/>
      <c r="D26" s="28"/>
      <c r="E26" s="15">
        <v>79057.997848701256</v>
      </c>
      <c r="F26" s="28"/>
      <c r="G26" s="15">
        <v>81691.374819721648</v>
      </c>
      <c r="H26" s="15">
        <v>78539.217880283773</v>
      </c>
      <c r="I26" s="15">
        <v>76903.501443389236</v>
      </c>
      <c r="J26" s="15">
        <v>76242.480277117225</v>
      </c>
      <c r="K26" s="28"/>
      <c r="L26" s="15">
        <v>73250.573409955527</v>
      </c>
      <c r="M26" s="15">
        <v>85563.071008534316</v>
      </c>
      <c r="N26" s="15">
        <v>84115.623985990882</v>
      </c>
      <c r="O26" s="15">
        <v>134008.30572528098</v>
      </c>
      <c r="P26" s="28"/>
      <c r="Q26" s="15">
        <v>135023.52857039732</v>
      </c>
      <c r="R26" s="15">
        <v>134072.16854171403</v>
      </c>
      <c r="S26" s="15">
        <v>135759.58124183101</v>
      </c>
      <c r="T26" s="15">
        <v>135185.62464799845</v>
      </c>
      <c r="U26" s="28"/>
      <c r="V26" s="15">
        <v>131453.73397157298</v>
      </c>
      <c r="W26" s="256">
        <v>128475.79092229577</v>
      </c>
      <c r="X26" s="210">
        <v>130049.44185118919</v>
      </c>
      <c r="Y26" s="15">
        <v>130810.68614329361</v>
      </c>
      <c r="Z26" s="28"/>
      <c r="AA26" s="15">
        <v>130833.88126727437</v>
      </c>
      <c r="AB26" s="256">
        <v>128973</v>
      </c>
      <c r="AC26" s="210">
        <v>129530</v>
      </c>
      <c r="AD26" s="15">
        <v>121304</v>
      </c>
      <c r="AE26" s="28"/>
      <c r="AF26" s="15">
        <v>121443</v>
      </c>
      <c r="AG26" s="256">
        <v>122811</v>
      </c>
      <c r="AH26" s="210">
        <v>124010</v>
      </c>
      <c r="AI26" s="15"/>
    </row>
    <row r="27" spans="2:35">
      <c r="B27" s="35" t="s">
        <v>110</v>
      </c>
      <c r="C27" s="28"/>
      <c r="D27" s="28"/>
      <c r="E27" s="15">
        <v>43274.766940010588</v>
      </c>
      <c r="F27" s="28"/>
      <c r="G27" s="15">
        <v>43399.559768530227</v>
      </c>
      <c r="H27" s="15">
        <v>38258.881039608073</v>
      </c>
      <c r="I27" s="15">
        <v>32747.87970461612</v>
      </c>
      <c r="J27" s="15">
        <v>27116.975953766927</v>
      </c>
      <c r="K27" s="28"/>
      <c r="L27" s="15">
        <v>21961.818128916064</v>
      </c>
      <c r="M27" s="15">
        <v>22761.672532561726</v>
      </c>
      <c r="N27" s="15">
        <v>18929.029875414271</v>
      </c>
      <c r="O27" s="15">
        <v>96623.596026803905</v>
      </c>
      <c r="P27" s="28"/>
      <c r="Q27" s="15">
        <v>94086.225921419027</v>
      </c>
      <c r="R27" s="15">
        <v>92067.598682538563</v>
      </c>
      <c r="S27" s="15">
        <v>91794.095060324616</v>
      </c>
      <c r="T27" s="15">
        <v>89651.769249678648</v>
      </c>
      <c r="U27" s="28"/>
      <c r="V27" s="15">
        <v>85521.375691743044</v>
      </c>
      <c r="W27" s="256">
        <v>84936.768974055303</v>
      </c>
      <c r="X27" s="210">
        <v>82097.816084476202</v>
      </c>
      <c r="Y27" s="15">
        <v>80188.008497371906</v>
      </c>
      <c r="Z27" s="28"/>
      <c r="AA27" s="15">
        <v>78441.845192963912</v>
      </c>
      <c r="AB27" s="256">
        <v>75910</v>
      </c>
      <c r="AC27" s="210">
        <v>74217</v>
      </c>
      <c r="AD27" s="15">
        <v>70100</v>
      </c>
      <c r="AE27" s="28"/>
      <c r="AF27" s="15">
        <v>67798</v>
      </c>
      <c r="AG27" s="256">
        <v>67893</v>
      </c>
      <c r="AH27" s="210">
        <v>66680</v>
      </c>
      <c r="AI27" s="15"/>
    </row>
    <row r="28" spans="2:35">
      <c r="B28" s="35" t="s">
        <v>111</v>
      </c>
      <c r="C28" s="28"/>
      <c r="D28" s="28"/>
      <c r="E28" s="15">
        <v>48230.524099309063</v>
      </c>
      <c r="F28" s="28"/>
      <c r="G28" s="15">
        <v>47905.484581379016</v>
      </c>
      <c r="H28" s="15">
        <v>47387.978227035957</v>
      </c>
      <c r="I28" s="15">
        <v>45625.43144087051</v>
      </c>
      <c r="J28" s="15">
        <v>50417.01052764013</v>
      </c>
      <c r="K28" s="28"/>
      <c r="L28" s="15">
        <v>47771.476258851428</v>
      </c>
      <c r="M28" s="15">
        <v>49243.145795572491</v>
      </c>
      <c r="N28" s="15">
        <v>46007.514211201298</v>
      </c>
      <c r="O28" s="15">
        <v>54796.165078641323</v>
      </c>
      <c r="P28" s="28"/>
      <c r="Q28" s="15">
        <v>58003.952382065254</v>
      </c>
      <c r="R28" s="15">
        <v>58621.220245608827</v>
      </c>
      <c r="S28" s="15">
        <v>59427.932941897299</v>
      </c>
      <c r="T28" s="15">
        <v>60606.143079118374</v>
      </c>
      <c r="U28" s="28"/>
      <c r="V28" s="15">
        <v>59811.218785177283</v>
      </c>
      <c r="W28" s="256">
        <v>58018.696329075028</v>
      </c>
      <c r="X28" s="210">
        <v>57377.052080077723</v>
      </c>
      <c r="Y28" s="15">
        <v>60997.915237411202</v>
      </c>
      <c r="Z28" s="28"/>
      <c r="AA28" s="15">
        <v>63392.872173831274</v>
      </c>
      <c r="AB28" s="256">
        <v>59863</v>
      </c>
      <c r="AC28" s="210">
        <v>58013</v>
      </c>
      <c r="AD28" s="15">
        <v>56984</v>
      </c>
      <c r="AE28" s="28"/>
      <c r="AF28" s="15">
        <v>55583</v>
      </c>
      <c r="AG28" s="256">
        <v>56855</v>
      </c>
      <c r="AH28" s="210">
        <v>56365</v>
      </c>
      <c r="AI28" s="15"/>
    </row>
    <row r="29" spans="2:35">
      <c r="B29" s="35" t="s">
        <v>404</v>
      </c>
      <c r="C29" s="28"/>
      <c r="D29" s="28"/>
      <c r="E29" s="15">
        <v>0</v>
      </c>
      <c r="F29" s="28"/>
      <c r="G29" s="15"/>
      <c r="H29" s="15"/>
      <c r="I29" s="15"/>
      <c r="J29" s="15">
        <v>0</v>
      </c>
      <c r="K29" s="28"/>
      <c r="L29" s="15">
        <v>0</v>
      </c>
      <c r="M29" s="15">
        <v>0</v>
      </c>
      <c r="N29" s="15">
        <v>0</v>
      </c>
      <c r="O29" s="15">
        <v>0</v>
      </c>
      <c r="P29" s="28"/>
      <c r="Q29" s="15">
        <v>0</v>
      </c>
      <c r="R29" s="15">
        <v>0</v>
      </c>
      <c r="S29" s="15">
        <v>0</v>
      </c>
      <c r="T29" s="15">
        <v>0</v>
      </c>
      <c r="U29" s="28"/>
      <c r="V29" s="15">
        <v>0</v>
      </c>
      <c r="W29" s="256">
        <v>0</v>
      </c>
      <c r="X29" s="210">
        <v>0</v>
      </c>
      <c r="Y29" s="15">
        <v>0</v>
      </c>
      <c r="Z29" s="28"/>
      <c r="AA29" s="15">
        <v>180745</v>
      </c>
      <c r="AB29" s="256">
        <v>172116</v>
      </c>
      <c r="AC29" s="210">
        <v>169187</v>
      </c>
      <c r="AD29" s="15">
        <v>159098</v>
      </c>
      <c r="AE29" s="28"/>
      <c r="AF29" s="15">
        <v>156263</v>
      </c>
      <c r="AG29" s="256">
        <v>156785</v>
      </c>
      <c r="AH29" s="210">
        <v>157835</v>
      </c>
      <c r="AI29" s="15"/>
    </row>
    <row r="30" spans="2:35">
      <c r="B30" s="35" t="s">
        <v>136</v>
      </c>
      <c r="C30" s="28"/>
      <c r="D30" s="28"/>
      <c r="E30" s="15">
        <v>5714.6746436455751</v>
      </c>
      <c r="F30" s="28"/>
      <c r="G30" s="15">
        <v>2086.6797142862474</v>
      </c>
      <c r="H30" s="15">
        <v>2592.571395103243</v>
      </c>
      <c r="I30" s="15">
        <v>2970.4377363361368</v>
      </c>
      <c r="J30" s="15">
        <v>4846.9155445326733</v>
      </c>
      <c r="K30" s="28"/>
      <c r="L30" s="15">
        <v>6754.8689691773652</v>
      </c>
      <c r="M30" s="15">
        <v>7070.6719784154839</v>
      </c>
      <c r="N30" s="15">
        <v>6925.8805295951324</v>
      </c>
      <c r="O30" s="15">
        <v>6580.9666198400992</v>
      </c>
      <c r="P30" s="28"/>
      <c r="Q30" s="15">
        <v>3790.1416335927665</v>
      </c>
      <c r="R30" s="15">
        <v>2652.3559989510072</v>
      </c>
      <c r="S30" s="15">
        <v>3751.7869087288695</v>
      </c>
      <c r="T30" s="15">
        <v>3245.1401421102705</v>
      </c>
      <c r="U30" s="28"/>
      <c r="V30" s="15">
        <v>2080.8137034904639</v>
      </c>
      <c r="W30" s="256">
        <v>2190.6038793624766</v>
      </c>
      <c r="X30" s="210">
        <v>6742.2919151442575</v>
      </c>
      <c r="Y30" s="15">
        <v>5686.96087693961</v>
      </c>
      <c r="Z30" s="28"/>
      <c r="AA30" s="15">
        <v>5584.7037064950373</v>
      </c>
      <c r="AB30" s="256">
        <v>3257</v>
      </c>
      <c r="AC30" s="210">
        <v>1507</v>
      </c>
      <c r="AD30" s="15">
        <v>2095</v>
      </c>
      <c r="AE30" s="28"/>
      <c r="AF30" s="15">
        <v>1004</v>
      </c>
      <c r="AG30" s="256">
        <v>2393</v>
      </c>
      <c r="AH30" s="210">
        <v>1819</v>
      </c>
      <c r="AI30" s="15"/>
    </row>
    <row r="31" spans="2:35">
      <c r="B31" s="35" t="s">
        <v>104</v>
      </c>
      <c r="C31" s="28"/>
      <c r="D31" s="28"/>
      <c r="E31" s="15">
        <v>0</v>
      </c>
      <c r="F31" s="28"/>
      <c r="G31" s="15">
        <v>0</v>
      </c>
      <c r="H31" s="15">
        <v>0</v>
      </c>
      <c r="I31" s="15">
        <v>0</v>
      </c>
      <c r="J31" s="15">
        <v>0</v>
      </c>
      <c r="K31" s="28"/>
      <c r="L31" s="15">
        <v>0</v>
      </c>
      <c r="M31" s="15">
        <v>0</v>
      </c>
      <c r="N31" s="15">
        <v>7.2787620299999997E-5</v>
      </c>
      <c r="O31" s="15">
        <v>428.76520278061366</v>
      </c>
      <c r="P31" s="28"/>
      <c r="Q31" s="15">
        <v>439.07810792109501</v>
      </c>
      <c r="R31" s="15">
        <v>425.34493385507892</v>
      </c>
      <c r="S31" s="15">
        <v>467.54212016049775</v>
      </c>
      <c r="T31" s="15">
        <v>542.3880220306504</v>
      </c>
      <c r="U31" s="28"/>
      <c r="V31" s="15">
        <v>78898.791755071506</v>
      </c>
      <c r="W31" s="256">
        <v>75892.384996022112</v>
      </c>
      <c r="X31" s="210">
        <v>80311.321849555505</v>
      </c>
      <c r="Y31" s="15">
        <v>82487.062434658481</v>
      </c>
      <c r="Z31" s="28"/>
      <c r="AA31" s="15">
        <v>84109.822790976003</v>
      </c>
      <c r="AB31" s="256">
        <v>83150</v>
      </c>
      <c r="AC31" s="210">
        <v>83713</v>
      </c>
      <c r="AD31" s="15">
        <v>80135</v>
      </c>
      <c r="AE31" s="28"/>
      <c r="AF31" s="15">
        <v>81150</v>
      </c>
      <c r="AG31" s="256">
        <v>83736</v>
      </c>
      <c r="AH31" s="210">
        <v>85256</v>
      </c>
      <c r="AI31" s="15"/>
    </row>
    <row r="32" spans="2:35">
      <c r="B32" s="95" t="s">
        <v>358</v>
      </c>
      <c r="C32" s="28"/>
      <c r="D32" s="28"/>
      <c r="E32" s="15"/>
      <c r="F32" s="28"/>
      <c r="G32" s="15"/>
      <c r="H32" s="15"/>
      <c r="I32" s="15"/>
      <c r="J32" s="15"/>
      <c r="K32" s="28"/>
      <c r="L32" s="15"/>
      <c r="M32" s="15"/>
      <c r="N32" s="15"/>
      <c r="O32" s="15"/>
      <c r="P32" s="28"/>
      <c r="Q32" s="15"/>
      <c r="R32" s="15"/>
      <c r="S32" s="15"/>
      <c r="T32" s="15"/>
      <c r="U32" s="28"/>
      <c r="V32" s="15">
        <v>9966</v>
      </c>
      <c r="W32" s="256">
        <v>11065</v>
      </c>
      <c r="X32" s="210">
        <v>17510</v>
      </c>
      <c r="Y32" s="15">
        <v>22037</v>
      </c>
      <c r="Z32" s="28"/>
      <c r="AA32" s="15">
        <v>26269</v>
      </c>
      <c r="AB32" s="256">
        <v>27450</v>
      </c>
      <c r="AC32" s="210">
        <v>30741</v>
      </c>
      <c r="AD32" s="15">
        <v>28885</v>
      </c>
      <c r="AE32" s="28"/>
      <c r="AF32" s="15">
        <v>25150</v>
      </c>
      <c r="AG32" s="256">
        <v>26047</v>
      </c>
      <c r="AH32" s="210">
        <v>27066</v>
      </c>
      <c r="AI32" s="15"/>
    </row>
    <row r="33" spans="2:44">
      <c r="B33" s="35" t="s">
        <v>93</v>
      </c>
      <c r="C33" s="28"/>
      <c r="D33" s="28"/>
      <c r="E33" s="15">
        <v>21330.985000000001</v>
      </c>
      <c r="F33" s="28"/>
      <c r="G33" s="15">
        <v>23728.400000000001</v>
      </c>
      <c r="H33" s="15">
        <v>22501.456999999999</v>
      </c>
      <c r="I33" s="15">
        <v>21603.456999999999</v>
      </c>
      <c r="J33" s="15">
        <v>22521.952000000001</v>
      </c>
      <c r="K33" s="28"/>
      <c r="L33" s="15">
        <v>21273.427</v>
      </c>
      <c r="M33" s="15">
        <v>20213.232</v>
      </c>
      <c r="N33" s="15">
        <v>20642.886999999999</v>
      </c>
      <c r="O33" s="15">
        <v>16687.283195391701</v>
      </c>
      <c r="P33" s="28"/>
      <c r="Q33" s="15">
        <v>19712.291600462861</v>
      </c>
      <c r="R33" s="15">
        <v>22534.166000000001</v>
      </c>
      <c r="S33" s="15">
        <v>21883.056</v>
      </c>
      <c r="T33" s="15">
        <v>27395.26</v>
      </c>
      <c r="U33" s="28"/>
      <c r="V33" s="15">
        <v>25518.797851168685</v>
      </c>
      <c r="W33" s="256">
        <v>27229.184306963823</v>
      </c>
      <c r="X33" s="210">
        <v>21853.123</v>
      </c>
      <c r="Y33" s="15">
        <v>23771.691999999999</v>
      </c>
      <c r="Z33" s="28"/>
      <c r="AA33" s="15">
        <v>24383.056355573521</v>
      </c>
      <c r="AB33" s="256">
        <v>24475</v>
      </c>
      <c r="AC33" s="210">
        <v>28333</v>
      </c>
      <c r="AD33" s="15">
        <v>28942</v>
      </c>
      <c r="AE33" s="28"/>
      <c r="AF33" s="15">
        <v>32065</v>
      </c>
      <c r="AG33" s="256">
        <v>32236</v>
      </c>
      <c r="AH33" s="210">
        <v>35102</v>
      </c>
      <c r="AI33" s="15"/>
    </row>
    <row r="34" spans="2:44">
      <c r="B34" s="35" t="s">
        <v>138</v>
      </c>
      <c r="C34" s="28"/>
      <c r="D34" s="28"/>
      <c r="E34" s="15">
        <v>17612.285328720347</v>
      </c>
      <c r="F34" s="28"/>
      <c r="G34" s="15">
        <v>17399.936666232745</v>
      </c>
      <c r="H34" s="15">
        <v>18220.189883140545</v>
      </c>
      <c r="I34" s="15">
        <v>19758.719356156769</v>
      </c>
      <c r="J34" s="15">
        <v>21847.968824193915</v>
      </c>
      <c r="K34" s="28"/>
      <c r="L34" s="15">
        <v>27036.896720045006</v>
      </c>
      <c r="M34" s="15">
        <v>28491.950916416827</v>
      </c>
      <c r="N34" s="15">
        <v>26694.893645378372</v>
      </c>
      <c r="O34" s="15">
        <v>31944.314170892274</v>
      </c>
      <c r="P34" s="28"/>
      <c r="Q34" s="15">
        <v>32184.598444316205</v>
      </c>
      <c r="R34" s="15">
        <v>36264.629901773544</v>
      </c>
      <c r="S34" s="15">
        <v>40648.068458876704</v>
      </c>
      <c r="T34" s="15">
        <f>(29792.5336341702)+12594.9966257108</f>
        <v>42387.530259881001</v>
      </c>
      <c r="U34" s="28"/>
      <c r="V34" s="15">
        <f>50257.190699231-V32</f>
        <v>40291.190699231003</v>
      </c>
      <c r="W34" s="256">
        <f>49118.0185841708-W32</f>
        <v>38053.018584170801</v>
      </c>
      <c r="X34" s="210">
        <f>(49540.1231375069)+9484.14629495593-X32</f>
        <v>41514.269432462825</v>
      </c>
      <c r="Y34" s="15">
        <v>44238.94754172262</v>
      </c>
      <c r="Z34" s="28"/>
      <c r="AA34" s="15">
        <v>40138.040162633057</v>
      </c>
      <c r="AB34" s="256">
        <v>40875</v>
      </c>
      <c r="AC34" s="210">
        <v>41204</v>
      </c>
      <c r="AD34" s="15">
        <v>35952</v>
      </c>
      <c r="AE34" s="28"/>
      <c r="AF34" s="15">
        <v>35208</v>
      </c>
      <c r="AG34" s="256">
        <v>34784</v>
      </c>
      <c r="AH34" s="210">
        <v>38534</v>
      </c>
      <c r="AI34" s="15"/>
    </row>
    <row r="35" spans="2:44">
      <c r="B35" s="35" t="s">
        <v>403</v>
      </c>
      <c r="C35" s="28"/>
      <c r="D35" s="28"/>
      <c r="E35" s="15">
        <v>0</v>
      </c>
      <c r="F35" s="28"/>
      <c r="G35" s="15">
        <v>0</v>
      </c>
      <c r="H35" s="15">
        <v>0</v>
      </c>
      <c r="I35" s="15">
        <v>0</v>
      </c>
      <c r="J35" s="15">
        <v>0</v>
      </c>
      <c r="K35" s="28"/>
      <c r="L35" s="15">
        <v>11747.342275229788</v>
      </c>
      <c r="M35" s="15">
        <v>0</v>
      </c>
      <c r="N35" s="15">
        <v>0</v>
      </c>
      <c r="O35" s="15">
        <v>0</v>
      </c>
      <c r="P35" s="28"/>
      <c r="Q35" s="15">
        <v>0</v>
      </c>
      <c r="R35" s="15">
        <v>0</v>
      </c>
      <c r="S35" s="15">
        <v>0</v>
      </c>
      <c r="T35" s="15">
        <v>0</v>
      </c>
      <c r="U35" s="28"/>
      <c r="V35" s="15">
        <v>0</v>
      </c>
      <c r="W35" s="256">
        <v>0</v>
      </c>
      <c r="X35" s="210">
        <v>0</v>
      </c>
      <c r="Y35" s="15">
        <v>0</v>
      </c>
      <c r="Z35" s="28"/>
      <c r="AA35" s="15">
        <v>0</v>
      </c>
      <c r="AB35" s="256">
        <v>0</v>
      </c>
      <c r="AC35" s="210">
        <v>0</v>
      </c>
      <c r="AD35" s="15">
        <v>0</v>
      </c>
      <c r="AE35" s="28"/>
      <c r="AF35" s="15">
        <v>0</v>
      </c>
      <c r="AG35" s="256">
        <v>504</v>
      </c>
      <c r="AH35" s="210">
        <v>400</v>
      </c>
      <c r="AI35" s="15"/>
    </row>
    <row r="36" spans="2:44">
      <c r="B36" s="35" t="s">
        <v>226</v>
      </c>
      <c r="C36" s="28"/>
      <c r="D36" s="28"/>
      <c r="E36" s="15">
        <v>0</v>
      </c>
      <c r="F36" s="28"/>
      <c r="G36" s="15">
        <v>0</v>
      </c>
      <c r="H36" s="15">
        <v>0</v>
      </c>
      <c r="I36" s="15">
        <v>0</v>
      </c>
      <c r="J36" s="15">
        <v>0</v>
      </c>
      <c r="K36" s="28"/>
      <c r="L36" s="15">
        <v>86.908552518150003</v>
      </c>
      <c r="M36" s="15">
        <v>0</v>
      </c>
      <c r="N36" s="15">
        <v>0</v>
      </c>
      <c r="O36" s="15">
        <v>0</v>
      </c>
      <c r="P36" s="28"/>
      <c r="Q36" s="15">
        <v>0</v>
      </c>
      <c r="R36" s="15">
        <v>0</v>
      </c>
      <c r="S36" s="15">
        <v>0</v>
      </c>
      <c r="T36" s="15">
        <v>0</v>
      </c>
      <c r="U36" s="28"/>
      <c r="V36" s="211">
        <v>0</v>
      </c>
      <c r="W36" s="211">
        <v>0</v>
      </c>
      <c r="X36" s="210">
        <v>0</v>
      </c>
      <c r="Y36" s="15">
        <v>0</v>
      </c>
      <c r="Z36" s="28"/>
      <c r="AA36" s="33">
        <v>0</v>
      </c>
      <c r="AB36" s="33">
        <v>0</v>
      </c>
      <c r="AC36" s="210">
        <v>0</v>
      </c>
      <c r="AD36" s="15">
        <v>0</v>
      </c>
      <c r="AE36" s="28"/>
      <c r="AF36" s="33">
        <v>0</v>
      </c>
      <c r="AG36" s="33">
        <v>0</v>
      </c>
      <c r="AH36" s="210">
        <v>0</v>
      </c>
      <c r="AI36" s="15"/>
    </row>
    <row r="37" spans="2:44">
      <c r="B37" s="101" t="s">
        <v>142</v>
      </c>
      <c r="C37" s="31"/>
      <c r="D37" s="31"/>
      <c r="E37" s="78">
        <f>SUM(E26:E36)</f>
        <v>215221.23386038683</v>
      </c>
      <c r="F37" s="31"/>
      <c r="G37" s="89">
        <f>SUM(G26:G36)</f>
        <v>216211.43555014985</v>
      </c>
      <c r="H37" s="89">
        <f>SUM(H26:H36)</f>
        <v>207500.29542517159</v>
      </c>
      <c r="I37" s="78">
        <v>199609.42668136879</v>
      </c>
      <c r="J37" s="78">
        <f>SUM(J26:J36)</f>
        <v>202993.30312725087</v>
      </c>
      <c r="K37" s="31"/>
      <c r="L37" s="89">
        <f>SUM(L26:L36)</f>
        <v>209883.31131469333</v>
      </c>
      <c r="M37" s="89">
        <f>SUM(M26:M36)</f>
        <v>213343.74423150084</v>
      </c>
      <c r="N37" s="78">
        <f>SUM(N26:N36)</f>
        <v>203315.82932036757</v>
      </c>
      <c r="O37" s="78">
        <f>SUM(O26:O36)</f>
        <v>341069.39601963095</v>
      </c>
      <c r="P37" s="31"/>
      <c r="Q37" s="89">
        <f>SUM(Q26:Q36)</f>
        <v>343239.81666017452</v>
      </c>
      <c r="R37" s="89">
        <f>SUM(R26:R36)</f>
        <v>346637.48430444102</v>
      </c>
      <c r="S37" s="78">
        <f>SUM(S26:S36)</f>
        <v>353732.06273181894</v>
      </c>
      <c r="T37" s="78">
        <f>SUM(T26:T36)</f>
        <v>359013.85540081741</v>
      </c>
      <c r="U37" s="31"/>
      <c r="V37" s="78">
        <f>SUM(V26:V36)</f>
        <v>433541.92245745496</v>
      </c>
      <c r="W37" s="258">
        <f>SUM(W26:W36)</f>
        <v>425861.44799194526</v>
      </c>
      <c r="X37" s="212">
        <f>SUM(X26:X36)</f>
        <v>437455.31621290563</v>
      </c>
      <c r="Y37" s="78">
        <f>SUM(Y26:Y36)</f>
        <v>450218.27273139736</v>
      </c>
      <c r="Z37" s="31"/>
      <c r="AA37" s="78">
        <f>SUM(AA26:AA36)</f>
        <v>633898.22164974711</v>
      </c>
      <c r="AB37" s="78">
        <f>SUM(AB26:AB36)</f>
        <v>616069</v>
      </c>
      <c r="AC37" s="212">
        <f>SUM(AC26:AC36)</f>
        <v>616445</v>
      </c>
      <c r="AD37" s="78">
        <f>SUM(AD26:AD36)</f>
        <v>583495</v>
      </c>
      <c r="AE37" s="31"/>
      <c r="AF37" s="78">
        <f>SUM(AF26:AF36)</f>
        <v>575664</v>
      </c>
      <c r="AG37" s="78">
        <f>SUM(AG26:AG36)</f>
        <v>584044</v>
      </c>
      <c r="AH37" s="212">
        <f>SUM(AH26:AH36)</f>
        <v>593067</v>
      </c>
      <c r="AI37" s="78"/>
    </row>
    <row r="38" spans="2:44">
      <c r="B38" s="98"/>
      <c r="E38" s="15"/>
      <c r="G38" s="15"/>
      <c r="H38" s="15"/>
      <c r="I38" s="15"/>
      <c r="J38" s="15"/>
      <c r="L38" s="15"/>
      <c r="M38" s="15"/>
      <c r="N38" s="15"/>
      <c r="O38" s="15"/>
      <c r="Q38" s="15"/>
      <c r="R38" s="15"/>
      <c r="S38" s="15"/>
      <c r="T38" s="15"/>
      <c r="V38" s="15"/>
      <c r="W38" s="256"/>
      <c r="X38" s="210"/>
      <c r="Y38" s="15"/>
      <c r="AA38" s="15"/>
      <c r="AB38" s="256"/>
      <c r="AC38" s="210"/>
      <c r="AD38" s="15"/>
      <c r="AF38" s="15"/>
      <c r="AG38" s="15"/>
      <c r="AH38" s="210"/>
      <c r="AI38" s="15"/>
    </row>
    <row r="39" spans="2:44" s="100" customFormat="1" ht="16.5" customHeight="1">
      <c r="B39" s="99" t="s">
        <v>150</v>
      </c>
      <c r="E39" s="90">
        <f>E23+E37</f>
        <v>530301.00912672596</v>
      </c>
      <c r="G39" s="90">
        <f>G23+G37</f>
        <v>499813.97896228766</v>
      </c>
      <c r="H39" s="90">
        <f>H23+H37</f>
        <v>482204.47984722955</v>
      </c>
      <c r="I39" s="90">
        <v>499459.51861302764</v>
      </c>
      <c r="J39" s="90">
        <f>J23+J37</f>
        <v>525450.86098553403</v>
      </c>
      <c r="L39" s="90">
        <f>L23+L37</f>
        <v>513859.05558323651</v>
      </c>
      <c r="M39" s="90">
        <f>M23+M37</f>
        <v>536570.69397731393</v>
      </c>
      <c r="N39" s="90">
        <f>N23+N37</f>
        <v>516914.36579155363</v>
      </c>
      <c r="O39" s="90">
        <f>O23+O37</f>
        <v>704123.40478328173</v>
      </c>
      <c r="Q39" s="90">
        <f>Q23+Q37</f>
        <v>721079.96324110625</v>
      </c>
      <c r="R39" s="90">
        <f>R23+R37</f>
        <v>703696.76813711436</v>
      </c>
      <c r="S39" s="90">
        <f>S23+S37</f>
        <v>740639.18940271414</v>
      </c>
      <c r="T39" s="90">
        <f>T23+T37</f>
        <v>759562.6437318793</v>
      </c>
      <c r="V39" s="90">
        <f>V23+V37</f>
        <v>720731.35899684473</v>
      </c>
      <c r="W39" s="261">
        <f>W23+W37</f>
        <v>689033.07034776371</v>
      </c>
      <c r="X39" s="214">
        <f>X23+X37</f>
        <v>747502.096947863</v>
      </c>
      <c r="Y39" s="90">
        <f>Y23+Y37</f>
        <v>785629.25612283568</v>
      </c>
      <c r="AA39" s="90">
        <f>AA23+AA37</f>
        <v>968357.31245038938</v>
      </c>
      <c r="AB39" s="261">
        <f>AB23+AB37</f>
        <v>958608</v>
      </c>
      <c r="AC39" s="214">
        <f>AC23+AC37</f>
        <v>1016433</v>
      </c>
      <c r="AD39" s="90">
        <f>AD23+AD37</f>
        <v>1012329</v>
      </c>
      <c r="AF39" s="90">
        <f>AF23+AF37</f>
        <v>1009982</v>
      </c>
      <c r="AG39" s="90">
        <f>AG23+AG37</f>
        <v>1059367</v>
      </c>
      <c r="AH39" s="214">
        <f>AH23+AH37</f>
        <v>1105761</v>
      </c>
      <c r="AI39" s="90"/>
      <c r="AJ39" s="255"/>
      <c r="AK39" s="255"/>
      <c r="AL39" s="255"/>
      <c r="AM39" s="255"/>
      <c r="AN39" s="255"/>
      <c r="AO39" s="255"/>
      <c r="AP39" s="255"/>
      <c r="AQ39" s="255"/>
      <c r="AR39" s="255"/>
    </row>
    <row r="40" spans="2:44">
      <c r="B40" s="101"/>
      <c r="E40" s="89"/>
      <c r="G40" s="89"/>
      <c r="H40" s="89"/>
      <c r="I40" s="89"/>
      <c r="J40" s="89"/>
      <c r="L40" s="89"/>
      <c r="M40" s="89"/>
      <c r="N40" s="89"/>
      <c r="O40" s="89"/>
      <c r="Q40" s="89"/>
      <c r="R40" s="89"/>
      <c r="S40" s="89"/>
      <c r="T40" s="89"/>
      <c r="V40" s="89"/>
      <c r="W40" s="260"/>
      <c r="X40" s="209"/>
      <c r="Y40" s="89"/>
      <c r="AA40" s="89"/>
      <c r="AB40" s="260"/>
      <c r="AC40" s="209"/>
      <c r="AD40" s="89"/>
      <c r="AF40" s="89"/>
      <c r="AG40" s="260"/>
      <c r="AH40" s="209"/>
      <c r="AI40" s="89"/>
    </row>
    <row r="41" spans="2:44">
      <c r="B41" s="91" t="s">
        <v>139</v>
      </c>
      <c r="E41" s="15"/>
      <c r="G41" s="15"/>
      <c r="H41" s="15"/>
      <c r="I41" s="15"/>
      <c r="J41" s="15"/>
      <c r="L41" s="15"/>
      <c r="M41" s="15"/>
      <c r="N41" s="15"/>
      <c r="O41" s="15"/>
      <c r="Q41" s="15"/>
      <c r="R41" s="15"/>
      <c r="S41" s="15"/>
      <c r="T41" s="15"/>
      <c r="V41" s="15"/>
      <c r="W41" s="256"/>
      <c r="X41" s="210"/>
      <c r="Y41" s="15"/>
      <c r="AA41" s="15"/>
      <c r="AB41" s="256"/>
      <c r="AC41" s="210"/>
      <c r="AD41" s="15"/>
      <c r="AF41" s="15"/>
      <c r="AG41" s="256"/>
      <c r="AH41" s="210"/>
      <c r="AI41" s="15"/>
    </row>
    <row r="42" spans="2:44">
      <c r="B42" s="168" t="s">
        <v>112</v>
      </c>
      <c r="E42" s="15"/>
      <c r="G42" s="15"/>
      <c r="H42" s="15"/>
      <c r="I42" s="15"/>
      <c r="J42" s="15"/>
      <c r="L42" s="15"/>
      <c r="M42" s="15"/>
      <c r="N42" s="15"/>
      <c r="O42" s="15"/>
      <c r="Q42" s="15"/>
      <c r="R42" s="15"/>
      <c r="S42" s="15"/>
      <c r="T42" s="15"/>
      <c r="V42" s="15"/>
      <c r="W42" s="256"/>
      <c r="X42" s="210"/>
      <c r="Y42" s="15"/>
      <c r="AA42" s="15"/>
      <c r="AB42" s="256"/>
      <c r="AC42" s="210"/>
      <c r="AD42" s="15"/>
      <c r="AF42" s="15"/>
      <c r="AG42" s="256"/>
      <c r="AH42" s="210"/>
      <c r="AI42" s="15"/>
    </row>
    <row r="43" spans="2:44">
      <c r="B43" s="95" t="s">
        <v>113</v>
      </c>
      <c r="E43" s="15">
        <v>22706.498344447042</v>
      </c>
      <c r="G43" s="15">
        <v>24793.053028366874</v>
      </c>
      <c r="H43" s="15">
        <v>20369.177764538035</v>
      </c>
      <c r="I43" s="15">
        <v>20354.911522746497</v>
      </c>
      <c r="J43" s="15">
        <v>19861.527543404951</v>
      </c>
      <c r="L43" s="15">
        <v>18675.761328518049</v>
      </c>
      <c r="M43" s="15">
        <v>18510.956365354996</v>
      </c>
      <c r="N43" s="15">
        <v>14781.804669239746</v>
      </c>
      <c r="O43" s="15">
        <v>14239.174206658481</v>
      </c>
      <c r="Q43" s="15">
        <v>18371.990727607845</v>
      </c>
      <c r="R43" s="15">
        <v>15777.208388460282</v>
      </c>
      <c r="S43" s="15">
        <v>16281.301426501412</v>
      </c>
      <c r="T43" s="15">
        <v>19703.428558100026</v>
      </c>
      <c r="V43" s="15">
        <v>16843.860682662103</v>
      </c>
      <c r="W43" s="256">
        <v>18975.949225771768</v>
      </c>
      <c r="X43" s="210">
        <v>20002.361029279429</v>
      </c>
      <c r="Y43" s="15">
        <v>17831.262252912653</v>
      </c>
      <c r="AA43" s="15">
        <v>22537.328288914938</v>
      </c>
      <c r="AB43" s="256">
        <v>21701</v>
      </c>
      <c r="AC43" s="210">
        <v>21109</v>
      </c>
      <c r="AD43" s="15">
        <v>29333</v>
      </c>
      <c r="AF43" s="15">
        <v>24072</v>
      </c>
      <c r="AG43" s="256">
        <v>24453</v>
      </c>
      <c r="AH43" s="210">
        <v>28435</v>
      </c>
      <c r="AI43" s="15"/>
    </row>
    <row r="44" spans="2:44">
      <c r="B44" s="95" t="s">
        <v>207</v>
      </c>
      <c r="E44" s="15">
        <v>25622.125179116429</v>
      </c>
      <c r="G44" s="15">
        <v>26951.569956681029</v>
      </c>
      <c r="H44" s="15">
        <v>25572.04732819966</v>
      </c>
      <c r="I44" s="15">
        <v>24999.07008139477</v>
      </c>
      <c r="J44" s="15">
        <v>24740.92603678675</v>
      </c>
      <c r="L44" s="15">
        <v>23102.689204071303</v>
      </c>
      <c r="M44" s="15">
        <v>23632.555713720783</v>
      </c>
      <c r="N44" s="15">
        <v>22419.202286857351</v>
      </c>
      <c r="O44" s="15">
        <v>27216.997728409766</v>
      </c>
      <c r="Q44" s="15">
        <v>29486.683531115919</v>
      </c>
      <c r="R44" s="15">
        <v>27109.145992555896</v>
      </c>
      <c r="S44" s="15">
        <v>27003.905624316503</v>
      </c>
      <c r="T44" s="15">
        <v>28826.285699491844</v>
      </c>
      <c r="V44" s="15">
        <v>26473.571725101927</v>
      </c>
      <c r="W44" s="256">
        <v>28209.852078439613</v>
      </c>
      <c r="X44" s="210">
        <v>27703.419124636359</v>
      </c>
      <c r="Y44" s="15">
        <v>27619.454535180605</v>
      </c>
      <c r="AA44" s="15">
        <v>32677.635130953051</v>
      </c>
      <c r="AB44" s="256">
        <v>35723</v>
      </c>
      <c r="AC44" s="210">
        <v>31860</v>
      </c>
      <c r="AD44" s="15">
        <v>28983</v>
      </c>
      <c r="AF44" s="15">
        <v>25438</v>
      </c>
      <c r="AG44" s="256">
        <v>25882</v>
      </c>
      <c r="AH44" s="210">
        <v>25011</v>
      </c>
      <c r="AI44" s="15"/>
    </row>
    <row r="45" spans="2:44">
      <c r="B45" s="95" t="s">
        <v>137</v>
      </c>
      <c r="E45" s="15">
        <v>1783.7333747377515</v>
      </c>
      <c r="G45" s="15">
        <v>4785.9481166488385</v>
      </c>
      <c r="H45" s="15">
        <v>4219.0117340470679</v>
      </c>
      <c r="I45" s="15">
        <v>3808.6998914576116</v>
      </c>
      <c r="J45" s="15">
        <v>3258.5968961593144</v>
      </c>
      <c r="L45" s="15">
        <v>11672.862649670747</v>
      </c>
      <c r="M45" s="15">
        <v>3971.4888883714566</v>
      </c>
      <c r="N45" s="15">
        <v>3876.3785190223675</v>
      </c>
      <c r="O45" s="15">
        <v>3946.8127037668123</v>
      </c>
      <c r="Q45" s="15">
        <v>5223.2736759738164</v>
      </c>
      <c r="R45" s="15">
        <v>6501.3535382939017</v>
      </c>
      <c r="S45" s="15">
        <v>2455.2473733334505</v>
      </c>
      <c r="T45" s="15">
        <v>6465.9185602413127</v>
      </c>
      <c r="V45" s="15">
        <v>11318.413641626159</v>
      </c>
      <c r="W45" s="256">
        <v>12911.5958451358</v>
      </c>
      <c r="X45" s="210">
        <v>4720.5581869918187</v>
      </c>
      <c r="Y45" s="15">
        <v>2095.5512846496135</v>
      </c>
      <c r="AA45" s="15">
        <v>2863.2194940431427</v>
      </c>
      <c r="AB45" s="256">
        <v>2717</v>
      </c>
      <c r="AC45" s="210">
        <v>2283</v>
      </c>
      <c r="AD45" s="15">
        <v>9575</v>
      </c>
      <c r="AF45" s="15">
        <v>5823</v>
      </c>
      <c r="AG45" s="256">
        <v>2589</v>
      </c>
      <c r="AH45" s="210">
        <v>5293</v>
      </c>
      <c r="AI45" s="15"/>
    </row>
    <row r="46" spans="2:44">
      <c r="B46" s="95" t="s">
        <v>114</v>
      </c>
      <c r="E46" s="15">
        <v>40423.674026023727</v>
      </c>
      <c r="G46" s="15">
        <v>29742.343801660263</v>
      </c>
      <c r="H46" s="15">
        <v>34449.42214307627</v>
      </c>
      <c r="I46" s="15">
        <v>42904.028127978745</v>
      </c>
      <c r="J46" s="15">
        <v>44814.279820123469</v>
      </c>
      <c r="L46" s="15">
        <v>35771.32523758457</v>
      </c>
      <c r="M46" s="15">
        <v>38469.763456545596</v>
      </c>
      <c r="N46" s="15">
        <v>39495.785502656625</v>
      </c>
      <c r="O46" s="15">
        <v>52933.24626137731</v>
      </c>
      <c r="Q46" s="15">
        <v>39637.816283274442</v>
      </c>
      <c r="R46" s="15">
        <v>49248.403289665126</v>
      </c>
      <c r="S46" s="15">
        <v>54947.122671294637</v>
      </c>
      <c r="T46" s="15">
        <v>64618.423037985413</v>
      </c>
      <c r="V46" s="15">
        <v>43433.432907079979</v>
      </c>
      <c r="W46" s="256">
        <v>49735.57650653868</v>
      </c>
      <c r="X46" s="210">
        <v>55648.992860649705</v>
      </c>
      <c r="Y46" s="15">
        <v>68121.192819755001</v>
      </c>
      <c r="AA46" s="15">
        <v>51558.573138935928</v>
      </c>
      <c r="AB46" s="256">
        <v>56764</v>
      </c>
      <c r="AC46" s="210">
        <v>65367</v>
      </c>
      <c r="AD46" s="15">
        <v>76857</v>
      </c>
      <c r="AF46" s="15">
        <v>51601</v>
      </c>
      <c r="AG46" s="256">
        <v>59456</v>
      </c>
      <c r="AH46" s="210">
        <v>68735</v>
      </c>
      <c r="AI46" s="15"/>
    </row>
    <row r="47" spans="2:44" ht="12.75" customHeight="1">
      <c r="B47" s="92" t="s">
        <v>143</v>
      </c>
      <c r="E47" s="15">
        <v>12881.414032920591</v>
      </c>
      <c r="G47" s="15">
        <v>0</v>
      </c>
      <c r="H47" s="15">
        <v>0</v>
      </c>
      <c r="I47" s="15">
        <v>0</v>
      </c>
      <c r="J47" s="15">
        <v>0</v>
      </c>
      <c r="L47" s="15">
        <v>0</v>
      </c>
      <c r="M47" s="15">
        <v>0</v>
      </c>
      <c r="N47" s="15">
        <v>0</v>
      </c>
      <c r="O47" s="15">
        <v>0</v>
      </c>
      <c r="Q47" s="15">
        <v>0</v>
      </c>
      <c r="R47" s="15">
        <v>0</v>
      </c>
      <c r="S47" s="15">
        <v>0</v>
      </c>
      <c r="T47" s="15">
        <v>0</v>
      </c>
      <c r="V47" s="15">
        <v>0</v>
      </c>
      <c r="W47" s="256">
        <v>0</v>
      </c>
      <c r="X47" s="210">
        <v>0</v>
      </c>
      <c r="Y47" s="15">
        <v>0</v>
      </c>
      <c r="AA47" s="15">
        <v>0</v>
      </c>
      <c r="AB47" s="256">
        <v>0</v>
      </c>
      <c r="AC47" s="210">
        <v>0</v>
      </c>
      <c r="AD47" s="15">
        <v>0</v>
      </c>
      <c r="AF47" s="15">
        <v>0</v>
      </c>
      <c r="AG47" s="256">
        <v>0</v>
      </c>
      <c r="AH47" s="210">
        <v>0</v>
      </c>
      <c r="AI47" s="15"/>
    </row>
    <row r="48" spans="2:44">
      <c r="B48" s="92" t="s">
        <v>95</v>
      </c>
      <c r="E48" s="15">
        <v>12827.796422453008</v>
      </c>
      <c r="G48" s="15">
        <v>8212.4002631286439</v>
      </c>
      <c r="H48" s="15">
        <v>0</v>
      </c>
      <c r="I48" s="15">
        <v>0</v>
      </c>
      <c r="J48" s="15">
        <v>0</v>
      </c>
      <c r="L48" s="15">
        <v>0</v>
      </c>
      <c r="M48" s="15">
        <v>0</v>
      </c>
      <c r="N48" s="15">
        <v>0</v>
      </c>
      <c r="O48" s="15">
        <v>27613.442436233112</v>
      </c>
      <c r="Q48" s="15">
        <v>27644.935018366152</v>
      </c>
      <c r="R48" s="15">
        <v>27678.510898777578</v>
      </c>
      <c r="S48" s="15">
        <v>27708.589833784215</v>
      </c>
      <c r="T48" s="15">
        <v>27739.921272774882</v>
      </c>
      <c r="V48" s="15">
        <v>27771.604836838316</v>
      </c>
      <c r="W48" s="256">
        <v>27803.361729921751</v>
      </c>
      <c r="X48" s="210">
        <v>27837.78211899419</v>
      </c>
      <c r="Y48" s="15">
        <v>27969.386210000001</v>
      </c>
      <c r="AA48" s="15">
        <v>28001.550799999997</v>
      </c>
      <c r="AB48" s="256">
        <v>22379</v>
      </c>
      <c r="AC48" s="210">
        <v>22405</v>
      </c>
      <c r="AD48" s="15">
        <v>16674</v>
      </c>
      <c r="AF48" s="15">
        <v>16693</v>
      </c>
      <c r="AG48" s="256">
        <v>16711</v>
      </c>
      <c r="AH48" s="210">
        <v>16730</v>
      </c>
      <c r="AI48" s="15"/>
    </row>
    <row r="49" spans="2:35">
      <c r="B49" s="93" t="s">
        <v>342</v>
      </c>
      <c r="E49" s="15">
        <v>3880.8993764429456</v>
      </c>
      <c r="G49" s="15">
        <v>2533.4069202709884</v>
      </c>
      <c r="H49" s="15">
        <v>4973.102950614878</v>
      </c>
      <c r="I49" s="15">
        <v>3741.8342081464621</v>
      </c>
      <c r="J49" s="15">
        <v>2924.290029240085</v>
      </c>
      <c r="L49" s="15">
        <v>4484.9243773317576</v>
      </c>
      <c r="M49" s="15">
        <v>3510.8175579404256</v>
      </c>
      <c r="N49" s="15">
        <v>5446.7303453040204</v>
      </c>
      <c r="O49" s="15">
        <v>5478.3140737257245</v>
      </c>
      <c r="Q49" s="15">
        <v>4648.8907748412657</v>
      </c>
      <c r="R49" s="15">
        <v>5494.7443124672154</v>
      </c>
      <c r="S49" s="15">
        <v>3746.5479645361625</v>
      </c>
      <c r="T49" s="15">
        <v>2908.0566458510812</v>
      </c>
      <c r="V49" s="15">
        <v>2837.1188277862148</v>
      </c>
      <c r="W49" s="256">
        <v>3091.1205421451223</v>
      </c>
      <c r="X49" s="210">
        <v>4653.6031220400391</v>
      </c>
      <c r="Y49" s="15">
        <v>5427.0031216130656</v>
      </c>
      <c r="AA49" s="15">
        <v>10024.998203740932</v>
      </c>
      <c r="AB49" s="256">
        <v>6929</v>
      </c>
      <c r="AC49" s="210">
        <v>8544</v>
      </c>
      <c r="AD49" s="15">
        <v>10281</v>
      </c>
      <c r="AF49" s="15">
        <v>11321</v>
      </c>
      <c r="AG49" s="256">
        <v>11562</v>
      </c>
      <c r="AH49" s="210">
        <v>11463</v>
      </c>
      <c r="AI49" s="15"/>
    </row>
    <row r="50" spans="2:35">
      <c r="B50" s="93" t="s">
        <v>405</v>
      </c>
      <c r="E50" s="15">
        <v>1987.3539049769188</v>
      </c>
      <c r="G50" s="15">
        <v>2962.9920007681112</v>
      </c>
      <c r="H50" s="15">
        <v>2584.5831624461871</v>
      </c>
      <c r="I50" s="15">
        <v>1394.6688854063384</v>
      </c>
      <c r="J50" s="15">
        <v>1746.0840879973246</v>
      </c>
      <c r="L50" s="15">
        <v>5052.2654397345559</v>
      </c>
      <c r="M50" s="15">
        <v>5004.42531618661</v>
      </c>
      <c r="N50" s="15">
        <v>4053.4819206459251</v>
      </c>
      <c r="O50" s="15">
        <v>1322.4197103049116</v>
      </c>
      <c r="Q50" s="15">
        <v>1949.5233471000558</v>
      </c>
      <c r="R50" s="15">
        <v>2081.3898428907078</v>
      </c>
      <c r="S50" s="15">
        <v>4110.1488692453104</v>
      </c>
      <c r="T50" s="15">
        <v>1261.9551026429976</v>
      </c>
      <c r="V50" s="15">
        <v>1912.3716418055365</v>
      </c>
      <c r="W50" s="256">
        <v>1315.9858370823913</v>
      </c>
      <c r="X50" s="210">
        <v>1994.7141597219293</v>
      </c>
      <c r="Y50" s="15">
        <v>2602.701973616739</v>
      </c>
      <c r="AA50" s="15">
        <v>5879.1363011873154</v>
      </c>
      <c r="AB50" s="256">
        <v>3726</v>
      </c>
      <c r="AC50" s="210">
        <v>4738</v>
      </c>
      <c r="AD50" s="15">
        <v>3312</v>
      </c>
      <c r="AF50" s="15">
        <v>5578</v>
      </c>
      <c r="AG50" s="256">
        <v>3160</v>
      </c>
      <c r="AH50" s="210">
        <v>3789</v>
      </c>
      <c r="AI50" s="15"/>
    </row>
    <row r="51" spans="2:35">
      <c r="B51" s="93" t="s">
        <v>374</v>
      </c>
      <c r="E51" s="15">
        <v>0</v>
      </c>
      <c r="G51" s="15"/>
      <c r="H51" s="15"/>
      <c r="I51" s="15"/>
      <c r="J51" s="15">
        <v>0</v>
      </c>
      <c r="L51" s="15">
        <v>0</v>
      </c>
      <c r="M51" s="15">
        <v>0</v>
      </c>
      <c r="N51" s="15">
        <v>0</v>
      </c>
      <c r="O51" s="15">
        <v>0</v>
      </c>
      <c r="Q51" s="15">
        <v>0</v>
      </c>
      <c r="R51" s="15">
        <v>0</v>
      </c>
      <c r="S51" s="15">
        <v>0</v>
      </c>
      <c r="T51" s="15">
        <v>0</v>
      </c>
      <c r="V51" s="15">
        <v>0</v>
      </c>
      <c r="W51" s="256">
        <v>0</v>
      </c>
      <c r="X51" s="210">
        <v>0</v>
      </c>
      <c r="Y51" s="15">
        <v>0</v>
      </c>
      <c r="AA51" s="15">
        <v>21592.811774970287</v>
      </c>
      <c r="AB51" s="256">
        <v>22353</v>
      </c>
      <c r="AC51" s="210">
        <v>23665</v>
      </c>
      <c r="AD51" s="15">
        <v>23431</v>
      </c>
      <c r="AF51" s="15">
        <v>25435</v>
      </c>
      <c r="AG51" s="256">
        <v>25425</v>
      </c>
      <c r="AH51" s="210">
        <v>24044</v>
      </c>
      <c r="AI51" s="15"/>
    </row>
    <row r="52" spans="2:35">
      <c r="B52" s="93" t="s">
        <v>90</v>
      </c>
      <c r="E52" s="15">
        <v>5930.6626602705692</v>
      </c>
      <c r="G52" s="15">
        <v>11294.624194285881</v>
      </c>
      <c r="H52" s="15">
        <v>5811.9431570151637</v>
      </c>
      <c r="I52" s="15">
        <v>4726.5352085909835</v>
      </c>
      <c r="J52" s="15">
        <v>5985.1503105422489</v>
      </c>
      <c r="L52" s="15">
        <v>8434.8250604839341</v>
      </c>
      <c r="M52" s="15">
        <v>10084.547485923849</v>
      </c>
      <c r="N52" s="15">
        <v>8591.8240695279728</v>
      </c>
      <c r="O52" s="15">
        <v>16014.020805076894</v>
      </c>
      <c r="Q52" s="15">
        <v>16006.122139776955</v>
      </c>
      <c r="R52" s="15">
        <v>16807.493440374361</v>
      </c>
      <c r="S52" s="15">
        <v>15894.698986261779</v>
      </c>
      <c r="T52" s="15">
        <v>15737.218029255288</v>
      </c>
      <c r="V52" s="15">
        <v>19889.507555920249</v>
      </c>
      <c r="W52" s="256">
        <v>15867.978721699941</v>
      </c>
      <c r="X52" s="210">
        <v>14691.71629765644</v>
      </c>
      <c r="Y52" s="15">
        <v>10294.169819452165</v>
      </c>
      <c r="AA52" s="15">
        <v>13528.612983988785</v>
      </c>
      <c r="AB52" s="256">
        <v>10260</v>
      </c>
      <c r="AC52" s="210">
        <v>12063</v>
      </c>
      <c r="AD52" s="15">
        <v>7393</v>
      </c>
      <c r="AF52" s="15">
        <v>11677</v>
      </c>
      <c r="AG52" s="256">
        <v>7407</v>
      </c>
      <c r="AH52" s="210">
        <v>8665</v>
      </c>
      <c r="AI52" s="15"/>
    </row>
    <row r="53" spans="2:35">
      <c r="B53" s="96"/>
      <c r="E53" s="15"/>
      <c r="G53" s="15"/>
      <c r="H53" s="15"/>
      <c r="I53" s="15"/>
      <c r="J53" s="15"/>
      <c r="L53" s="15"/>
      <c r="M53" s="15"/>
      <c r="N53" s="15"/>
      <c r="O53" s="15"/>
      <c r="Q53" s="15"/>
      <c r="R53" s="15"/>
      <c r="S53" s="15"/>
      <c r="T53" s="15"/>
      <c r="V53" s="15"/>
      <c r="W53" s="256"/>
      <c r="X53" s="210"/>
      <c r="Y53" s="15"/>
      <c r="AA53" s="15"/>
      <c r="AB53" s="256"/>
      <c r="AC53" s="210"/>
      <c r="AD53" s="15"/>
      <c r="AF53" s="15"/>
      <c r="AG53" s="256"/>
      <c r="AH53" s="210"/>
      <c r="AI53" s="15"/>
    </row>
    <row r="54" spans="2:35">
      <c r="B54" s="97" t="s">
        <v>9</v>
      </c>
      <c r="E54" s="78">
        <f>SUM(E43:E53)</f>
        <v>128044.15732138896</v>
      </c>
      <c r="G54" s="78">
        <f>SUM(G43:G53)</f>
        <v>111276.33828181062</v>
      </c>
      <c r="H54" s="78">
        <f>SUM(H43:H53)</f>
        <v>97979.288239937261</v>
      </c>
      <c r="I54" s="78">
        <v>101929.74792572141</v>
      </c>
      <c r="J54" s="78">
        <f>SUM(J43:J53)</f>
        <v>103330.85472425414</v>
      </c>
      <c r="L54" s="78">
        <f>SUM(L43:L53)</f>
        <v>107194.65329739492</v>
      </c>
      <c r="M54" s="78">
        <f>SUM(M43:M53)</f>
        <v>103184.55478404371</v>
      </c>
      <c r="N54" s="78">
        <f>SUM(N43:N53)</f>
        <v>98665.207313253995</v>
      </c>
      <c r="O54" s="78">
        <f>SUM(O43:O53)</f>
        <v>148764.427925553</v>
      </c>
      <c r="Q54" s="78">
        <f>SUM(Q43:Q53)</f>
        <v>142969.23549805646</v>
      </c>
      <c r="R54" s="78">
        <f>SUM(R43:R53)</f>
        <v>150698.24970348505</v>
      </c>
      <c r="S54" s="78">
        <f>SUM(S43:S53)</f>
        <v>152147.56274927346</v>
      </c>
      <c r="T54" s="78">
        <f>SUM(T43:T53)</f>
        <v>167261.20690634285</v>
      </c>
      <c r="V54" s="78">
        <f>SUM(V43:V53)</f>
        <v>150479.88181882049</v>
      </c>
      <c r="W54" s="258">
        <f>SUM(W43:W53)</f>
        <v>157911.42048673506</v>
      </c>
      <c r="X54" s="212">
        <f>SUM(X43:X53)</f>
        <v>157253.1468999699</v>
      </c>
      <c r="Y54" s="78">
        <f>SUM(Y43:Y53)</f>
        <v>161960.72201717983</v>
      </c>
      <c r="AA54" s="78">
        <f>SUM(AA43:AA53)</f>
        <v>188663.86611673434</v>
      </c>
      <c r="AB54" s="258">
        <f>SUM(AB43:AB53)</f>
        <v>182552</v>
      </c>
      <c r="AC54" s="212">
        <f>SUM(AC43:AC53)</f>
        <v>192034</v>
      </c>
      <c r="AD54" s="78">
        <f>SUM(AD43:AD53)</f>
        <v>205839</v>
      </c>
      <c r="AF54" s="78">
        <f>SUM(AF43:AF53)</f>
        <v>177638</v>
      </c>
      <c r="AG54" s="78">
        <f>SUM(AG43:AG53)</f>
        <v>176645</v>
      </c>
      <c r="AH54" s="212">
        <f>SUM(AH43:AH53)</f>
        <v>192165</v>
      </c>
      <c r="AI54" s="78"/>
    </row>
    <row r="55" spans="2:35">
      <c r="B55" s="35"/>
      <c r="E55" s="15"/>
      <c r="G55" s="15"/>
      <c r="H55" s="15"/>
      <c r="I55" s="15"/>
      <c r="J55" s="15"/>
      <c r="L55" s="15"/>
      <c r="M55" s="15"/>
      <c r="N55" s="15"/>
      <c r="O55" s="15"/>
      <c r="Q55" s="15"/>
      <c r="R55" s="15"/>
      <c r="S55" s="15"/>
      <c r="T55" s="15"/>
      <c r="V55" s="15"/>
      <c r="W55" s="256"/>
      <c r="X55" s="210"/>
      <c r="Y55" s="15"/>
      <c r="AA55" s="15"/>
      <c r="AB55" s="256"/>
      <c r="AC55" s="210"/>
      <c r="AD55" s="15"/>
      <c r="AF55" s="15"/>
      <c r="AG55" s="256"/>
      <c r="AH55" s="210"/>
      <c r="AI55" s="15"/>
    </row>
    <row r="56" spans="2:35">
      <c r="B56" s="168" t="s">
        <v>144</v>
      </c>
      <c r="E56" s="15"/>
      <c r="G56" s="15"/>
      <c r="H56" s="15"/>
      <c r="I56" s="15"/>
      <c r="J56" s="15"/>
      <c r="L56" s="15"/>
      <c r="M56" s="15"/>
      <c r="N56" s="15"/>
      <c r="O56" s="15"/>
      <c r="Q56" s="15"/>
      <c r="R56" s="15"/>
      <c r="S56" s="15"/>
      <c r="T56" s="15"/>
      <c r="V56" s="15"/>
      <c r="W56" s="256"/>
      <c r="X56" s="210"/>
      <c r="Y56" s="15"/>
      <c r="AA56" s="15"/>
      <c r="AB56" s="256"/>
      <c r="AC56" s="210"/>
      <c r="AD56" s="15"/>
      <c r="AF56" s="15"/>
      <c r="AG56" s="256"/>
      <c r="AH56" s="210"/>
      <c r="AI56" s="15"/>
    </row>
    <row r="57" spans="2:35">
      <c r="B57" s="35" t="s">
        <v>137</v>
      </c>
      <c r="E57" s="15">
        <v>389.67461350503055</v>
      </c>
      <c r="G57" s="15">
        <v>1415.1776699334403</v>
      </c>
      <c r="H57" s="15">
        <v>958.86223857564244</v>
      </c>
      <c r="I57" s="15">
        <v>724.50962864896462</v>
      </c>
      <c r="J57" s="15">
        <v>451.28795190356311</v>
      </c>
      <c r="L57" s="15">
        <v>665.59654176326922</v>
      </c>
      <c r="M57" s="15">
        <v>731.66271229670178</v>
      </c>
      <c r="N57" s="15">
        <v>702.76589675424361</v>
      </c>
      <c r="O57" s="15">
        <v>835.61753863836543</v>
      </c>
      <c r="Q57" s="15">
        <v>1191.2246007127171</v>
      </c>
      <c r="R57" s="15">
        <v>1980.2292987632313</v>
      </c>
      <c r="S57" s="15">
        <v>630.84836854458342</v>
      </c>
      <c r="T57" s="15">
        <v>2289.3651211330134</v>
      </c>
      <c r="V57" s="15">
        <v>2289.6833341244301</v>
      </c>
      <c r="W57" s="256">
        <v>4103.9692223834418</v>
      </c>
      <c r="X57" s="210">
        <v>542.40122501029487</v>
      </c>
      <c r="Y57" s="15">
        <v>307.18760573705924</v>
      </c>
      <c r="AA57" s="15">
        <v>286.09760648414715</v>
      </c>
      <c r="AB57" s="256">
        <v>707</v>
      </c>
      <c r="AC57" s="210">
        <v>2040</v>
      </c>
      <c r="AD57" s="15">
        <v>3880</v>
      </c>
      <c r="AF57" s="15">
        <v>1432</v>
      </c>
      <c r="AG57" s="256">
        <v>700</v>
      </c>
      <c r="AH57" s="210">
        <v>2500</v>
      </c>
      <c r="AI57" s="15"/>
    </row>
    <row r="58" spans="2:35">
      <c r="B58" s="35" t="s">
        <v>114</v>
      </c>
      <c r="E58" s="15">
        <v>6068.7591554020419</v>
      </c>
      <c r="G58" s="15">
        <v>6689.2236808576163</v>
      </c>
      <c r="H58" s="15">
        <v>6673.4668321846066</v>
      </c>
      <c r="I58" s="15">
        <v>6715.2243738475809</v>
      </c>
      <c r="J58" s="15">
        <v>6899.3626443855555</v>
      </c>
      <c r="L58" s="15">
        <v>9860.8485301203491</v>
      </c>
      <c r="M58" s="15">
        <v>10494.056048110106</v>
      </c>
      <c r="N58" s="15">
        <v>10293.870863639153</v>
      </c>
      <c r="O58" s="15">
        <v>10680.109779698954</v>
      </c>
      <c r="Q58" s="15">
        <v>12000.775043318929</v>
      </c>
      <c r="R58" s="15">
        <v>9893.8850411298481</v>
      </c>
      <c r="S58" s="15">
        <v>10527.707969474526</v>
      </c>
      <c r="T58" s="15">
        <v>9620.8341336731919</v>
      </c>
      <c r="V58" s="15">
        <v>9947.4859768328388</v>
      </c>
      <c r="W58" s="256">
        <v>9454.018810476924</v>
      </c>
      <c r="X58" s="210">
        <v>10465.760935930568</v>
      </c>
      <c r="Y58" s="15">
        <v>11247.811608978836</v>
      </c>
      <c r="AA58" s="15">
        <v>12501.701381538154</v>
      </c>
      <c r="AB58" s="256">
        <v>12643</v>
      </c>
      <c r="AC58" s="210">
        <v>13559</v>
      </c>
      <c r="AD58" s="15">
        <v>12999</v>
      </c>
      <c r="AF58" s="15">
        <v>15506</v>
      </c>
      <c r="AG58" s="256">
        <v>17325</v>
      </c>
      <c r="AH58" s="210">
        <v>17565</v>
      </c>
      <c r="AI58" s="15"/>
    </row>
    <row r="59" spans="2:35">
      <c r="B59" s="35" t="s">
        <v>91</v>
      </c>
      <c r="E59" s="15">
        <v>-5.0000000000000001E-4</v>
      </c>
      <c r="G59" s="15">
        <v>-4.9451196193695066E-4</v>
      </c>
      <c r="H59" s="15">
        <v>-4.9468275904655454E-4</v>
      </c>
      <c r="I59" s="15">
        <v>-4.9473109841346736E-4</v>
      </c>
      <c r="J59" s="15">
        <v>-4.947173744440079E-4</v>
      </c>
      <c r="L59" s="15">
        <v>-4.9481673538684845E-4</v>
      </c>
      <c r="M59" s="15">
        <v>0</v>
      </c>
      <c r="N59" s="15">
        <v>-4.9484725296497349E-4</v>
      </c>
      <c r="O59" s="15">
        <v>89129.493713983116</v>
      </c>
      <c r="Q59" s="15">
        <v>89230.487963456864</v>
      </c>
      <c r="R59" s="15">
        <v>75275.685364466844</v>
      </c>
      <c r="S59" s="15">
        <v>75363.796401996195</v>
      </c>
      <c r="T59" s="15">
        <v>61391.131722626087</v>
      </c>
      <c r="V59" s="15">
        <v>61460.289870419918</v>
      </c>
      <c r="W59" s="256">
        <v>47472.324634012577</v>
      </c>
      <c r="X59" s="210">
        <v>47526.013282538683</v>
      </c>
      <c r="Y59" s="15">
        <v>33421.743515061113</v>
      </c>
      <c r="AA59" s="15">
        <v>33458.956545071007</v>
      </c>
      <c r="AB59" s="256">
        <v>25094</v>
      </c>
      <c r="AC59" s="210">
        <v>25122</v>
      </c>
      <c r="AD59" s="15">
        <v>16748</v>
      </c>
      <c r="AF59" s="15">
        <v>16766</v>
      </c>
      <c r="AG59" s="256">
        <v>8383</v>
      </c>
      <c r="AH59" s="210">
        <v>8392</v>
      </c>
      <c r="AI59" s="15"/>
    </row>
    <row r="60" spans="2:35">
      <c r="B60" s="35" t="s">
        <v>342</v>
      </c>
      <c r="E60" s="15">
        <v>402.31654147320745</v>
      </c>
      <c r="G60" s="15">
        <v>265.38729413333465</v>
      </c>
      <c r="H60" s="15">
        <v>154.31787963732057</v>
      </c>
      <c r="I60" s="15">
        <v>168.02601217211284</v>
      </c>
      <c r="J60" s="15">
        <v>255.69254267389547</v>
      </c>
      <c r="L60" s="15">
        <v>243.87089065595657</v>
      </c>
      <c r="M60" s="15">
        <v>321.06852233175897</v>
      </c>
      <c r="N60" s="15">
        <v>209.08664170643235</v>
      </c>
      <c r="O60" s="15">
        <v>377.7754149762996</v>
      </c>
      <c r="Q60" s="15">
        <v>533.85052221959882</v>
      </c>
      <c r="R60" s="15">
        <v>705.49885474182338</v>
      </c>
      <c r="S60" s="15">
        <v>1047.7138132402486</v>
      </c>
      <c r="T60" s="15">
        <v>570.66178328172828</v>
      </c>
      <c r="V60" s="15">
        <v>521.27918261097398</v>
      </c>
      <c r="W60" s="256">
        <v>745.99809002909819</v>
      </c>
      <c r="X60" s="210">
        <v>1185.3368600780548</v>
      </c>
      <c r="Y60" s="15">
        <v>6609.393142358681</v>
      </c>
      <c r="AA60" s="15">
        <v>7647.4857633068441</v>
      </c>
      <c r="AB60" s="256">
        <v>15332</v>
      </c>
      <c r="AC60" s="210">
        <v>19694</v>
      </c>
      <c r="AD60" s="15">
        <v>20073</v>
      </c>
      <c r="AF60" s="15">
        <v>17719</v>
      </c>
      <c r="AG60" s="256">
        <v>16920</v>
      </c>
      <c r="AH60" s="210">
        <v>16412</v>
      </c>
      <c r="AI60" s="15"/>
    </row>
    <row r="61" spans="2:35">
      <c r="B61" s="35" t="s">
        <v>145</v>
      </c>
      <c r="E61" s="15">
        <v>4017.3649398553398</v>
      </c>
      <c r="G61" s="15">
        <v>4163.2943511884005</v>
      </c>
      <c r="H61" s="15">
        <v>4135.8602474679365</v>
      </c>
      <c r="I61" s="15">
        <v>4291.4419990409542</v>
      </c>
      <c r="J61" s="15">
        <v>4536.3750949253972</v>
      </c>
      <c r="L61" s="15">
        <v>4704.359685163151</v>
      </c>
      <c r="M61" s="15">
        <v>8252.5112207356433</v>
      </c>
      <c r="N61" s="15">
        <v>8278.6407877406327</v>
      </c>
      <c r="O61" s="15">
        <v>18469.322514767282</v>
      </c>
      <c r="Q61" s="15">
        <v>17068.846003069033</v>
      </c>
      <c r="R61" s="15">
        <v>17373.83656139638</v>
      </c>
      <c r="S61" s="15">
        <v>17916.245237368195</v>
      </c>
      <c r="T61" s="15">
        <v>11662.248700633922</v>
      </c>
      <c r="V61" s="15">
        <v>10224.652315801199</v>
      </c>
      <c r="W61" s="256">
        <v>9883.1321426211798</v>
      </c>
      <c r="X61" s="210">
        <v>10402.166403073521</v>
      </c>
      <c r="Y61" s="15">
        <v>8957.9390832245481</v>
      </c>
      <c r="AA61" s="15">
        <v>217.09911107513801</v>
      </c>
      <c r="AB61" s="256">
        <v>216</v>
      </c>
      <c r="AC61" s="210">
        <v>216</v>
      </c>
      <c r="AD61" s="15">
        <v>164</v>
      </c>
      <c r="AF61" s="15">
        <v>165</v>
      </c>
      <c r="AG61" s="256">
        <v>166</v>
      </c>
      <c r="AH61" s="210">
        <v>248</v>
      </c>
      <c r="AI61" s="15"/>
    </row>
    <row r="62" spans="2:35">
      <c r="B62" s="35" t="s">
        <v>374</v>
      </c>
      <c r="E62" s="15">
        <v>0</v>
      </c>
      <c r="G62" s="15"/>
      <c r="H62" s="15"/>
      <c r="I62" s="15"/>
      <c r="J62" s="15">
        <v>0</v>
      </c>
      <c r="L62" s="15">
        <v>0</v>
      </c>
      <c r="M62" s="15">
        <v>0</v>
      </c>
      <c r="N62" s="15">
        <v>0</v>
      </c>
      <c r="O62" s="15">
        <v>0</v>
      </c>
      <c r="Q62" s="15">
        <v>0</v>
      </c>
      <c r="R62" s="15">
        <v>0</v>
      </c>
      <c r="S62" s="15">
        <v>0</v>
      </c>
      <c r="T62" s="15">
        <v>0</v>
      </c>
      <c r="V62" s="15">
        <v>0</v>
      </c>
      <c r="W62" s="256">
        <v>0</v>
      </c>
      <c r="X62" s="210">
        <v>0</v>
      </c>
      <c r="Y62" s="15">
        <v>0</v>
      </c>
      <c r="AA62" s="15">
        <v>175808.47202814391</v>
      </c>
      <c r="AB62" s="256">
        <v>166998</v>
      </c>
      <c r="AC62" s="210">
        <v>164656</v>
      </c>
      <c r="AD62" s="15">
        <v>155461</v>
      </c>
      <c r="AF62" s="15">
        <v>155581</v>
      </c>
      <c r="AG62" s="256">
        <v>156262</v>
      </c>
      <c r="AH62" s="210">
        <v>159938</v>
      </c>
      <c r="AI62" s="15"/>
    </row>
    <row r="63" spans="2:35">
      <c r="B63" s="35" t="s">
        <v>92</v>
      </c>
      <c r="E63" s="15">
        <v>2273.1930000000002</v>
      </c>
      <c r="G63" s="15">
        <v>2468.8969999999999</v>
      </c>
      <c r="H63" s="15">
        <v>2637.6080000000002</v>
      </c>
      <c r="I63" s="15">
        <v>2374.1729999999998</v>
      </c>
      <c r="J63" s="15">
        <v>1789.34</v>
      </c>
      <c r="L63" s="15">
        <v>2079.5479999999998</v>
      </c>
      <c r="M63" s="15">
        <v>4073.723</v>
      </c>
      <c r="N63" s="15">
        <v>3994.6619999999998</v>
      </c>
      <c r="O63" s="15">
        <v>20800.756000000001</v>
      </c>
      <c r="Q63" s="15">
        <v>20302.163</v>
      </c>
      <c r="R63" s="15">
        <v>18427.830000000002</v>
      </c>
      <c r="S63" s="15">
        <v>12074.478999999999</v>
      </c>
      <c r="T63" s="15">
        <v>11811.892</v>
      </c>
      <c r="V63" s="15">
        <v>11704.495000000001</v>
      </c>
      <c r="W63" s="256">
        <v>11555.951999999999</v>
      </c>
      <c r="X63" s="210">
        <v>11208.657999999999</v>
      </c>
      <c r="Y63" s="15">
        <v>10705.553</v>
      </c>
      <c r="AA63" s="15">
        <v>10565.294</v>
      </c>
      <c r="AB63" s="256">
        <v>10369</v>
      </c>
      <c r="AC63" s="210">
        <v>10201</v>
      </c>
      <c r="AD63" s="15">
        <v>10055</v>
      </c>
      <c r="AF63" s="15">
        <v>9734</v>
      </c>
      <c r="AG63" s="256">
        <v>9523</v>
      </c>
      <c r="AH63" s="210">
        <v>9393</v>
      </c>
      <c r="AI63" s="15"/>
    </row>
    <row r="64" spans="2:35">
      <c r="B64" s="36"/>
      <c r="E64" s="72"/>
      <c r="G64" s="72"/>
      <c r="H64" s="72"/>
      <c r="I64" s="72"/>
      <c r="J64" s="72"/>
      <c r="L64" s="72"/>
      <c r="M64" s="72"/>
      <c r="N64" s="72"/>
      <c r="O64" s="72"/>
      <c r="Q64" s="72"/>
      <c r="R64" s="72"/>
      <c r="S64" s="72"/>
      <c r="T64" s="72"/>
      <c r="V64" s="72"/>
      <c r="W64" s="259"/>
      <c r="X64" s="213"/>
      <c r="Y64" s="72"/>
      <c r="AA64" s="72"/>
      <c r="AB64" s="259"/>
      <c r="AC64" s="213"/>
      <c r="AD64" s="72"/>
      <c r="AF64" s="72"/>
      <c r="AG64" s="259"/>
      <c r="AH64" s="213"/>
      <c r="AI64" s="72"/>
    </row>
    <row r="65" spans="2:44">
      <c r="B65" s="101" t="s">
        <v>149</v>
      </c>
      <c r="E65" s="89">
        <f t="shared" ref="E65" si="0">SUM(E57:E64)</f>
        <v>13151.307750235621</v>
      </c>
      <c r="G65" s="89">
        <f t="shared" ref="G65:H65" si="1">SUM(G57:G64)</f>
        <v>15001.979501600828</v>
      </c>
      <c r="H65" s="89">
        <f t="shared" si="1"/>
        <v>14560.114703182746</v>
      </c>
      <c r="I65" s="89">
        <v>14273.374518978515</v>
      </c>
      <c r="J65" s="89">
        <f t="shared" ref="J65" si="2">SUM(J57:J64)</f>
        <v>13932.057739171036</v>
      </c>
      <c r="L65" s="89">
        <f t="shared" ref="L65:N65" si="3">SUM(L57:L64)</f>
        <v>17554.223152885988</v>
      </c>
      <c r="M65" s="89">
        <f t="shared" si="3"/>
        <v>23873.021503474207</v>
      </c>
      <c r="N65" s="89">
        <f t="shared" si="3"/>
        <v>23479.025694993208</v>
      </c>
      <c r="O65" s="89">
        <f t="shared" ref="O65:R65" si="4">SUM(O57:O64)</f>
        <v>140293.07496206401</v>
      </c>
      <c r="Q65" s="89">
        <f t="shared" si="4"/>
        <v>140327.34713277715</v>
      </c>
      <c r="R65" s="89">
        <f t="shared" si="4"/>
        <v>123656.96512049813</v>
      </c>
      <c r="S65" s="89">
        <f t="shared" ref="S65" si="5">SUM(S57:S64)</f>
        <v>117560.79079062375</v>
      </c>
      <c r="T65" s="89">
        <f t="shared" ref="T65" si="6">SUM(T57:T64)</f>
        <v>97346.133461347927</v>
      </c>
      <c r="V65" s="89">
        <f t="shared" ref="V65:W65" si="7">SUM(V57:V64)</f>
        <v>96147.885679789353</v>
      </c>
      <c r="W65" s="260">
        <f t="shared" si="7"/>
        <v>83215.39489952322</v>
      </c>
      <c r="X65" s="209">
        <f t="shared" ref="X65:Y65" si="8">SUM(X57:X64)</f>
        <v>81330.336706631118</v>
      </c>
      <c r="Y65" s="89">
        <f t="shared" si="8"/>
        <v>71249.627955360236</v>
      </c>
      <c r="AA65" s="89">
        <f t="shared" ref="AA65" si="9">SUM(AA57:AA64)</f>
        <v>240485.10643561918</v>
      </c>
      <c r="AB65" s="260">
        <f t="shared" ref="AB65:AD65" si="10">SUM(AB57:AB64)</f>
        <v>231359</v>
      </c>
      <c r="AC65" s="209">
        <f t="shared" si="10"/>
        <v>235488</v>
      </c>
      <c r="AD65" s="89">
        <f t="shared" si="10"/>
        <v>219380</v>
      </c>
      <c r="AF65" s="89">
        <f t="shared" ref="AF65:AH65" si="11">SUM(AF57:AF64)</f>
        <v>216903</v>
      </c>
      <c r="AG65" s="89">
        <f t="shared" si="11"/>
        <v>209279</v>
      </c>
      <c r="AH65" s="209">
        <f t="shared" si="11"/>
        <v>214448</v>
      </c>
      <c r="AI65" s="89"/>
    </row>
    <row r="66" spans="2:44">
      <c r="B66" s="98"/>
      <c r="E66" s="33"/>
      <c r="G66" s="33"/>
      <c r="H66" s="33"/>
      <c r="I66" s="33"/>
      <c r="J66" s="33"/>
      <c r="L66" s="33"/>
      <c r="M66" s="33"/>
      <c r="N66" s="33"/>
      <c r="O66" s="33"/>
      <c r="Q66" s="33"/>
      <c r="R66" s="33"/>
      <c r="S66" s="33"/>
      <c r="T66" s="33"/>
      <c r="V66" s="33"/>
      <c r="W66" s="257"/>
      <c r="X66" s="211"/>
      <c r="Y66" s="33"/>
      <c r="AA66" s="33"/>
      <c r="AB66" s="257"/>
      <c r="AC66" s="211"/>
      <c r="AD66" s="33"/>
      <c r="AF66" s="33"/>
      <c r="AG66" s="33"/>
      <c r="AH66" s="211"/>
      <c r="AI66" s="33"/>
    </row>
    <row r="67" spans="2:44">
      <c r="B67" s="145" t="s">
        <v>151</v>
      </c>
      <c r="E67" s="144">
        <f t="shared" ref="E67" si="12">E54+E65</f>
        <v>141195.46507162458</v>
      </c>
      <c r="G67" s="144">
        <f t="shared" ref="G67:H67" si="13">G54+G65</f>
        <v>126278.31778341145</v>
      </c>
      <c r="H67" s="144">
        <f t="shared" si="13"/>
        <v>112539.40294312</v>
      </c>
      <c r="I67" s="144">
        <v>116203.12244469993</v>
      </c>
      <c r="J67" s="144">
        <f t="shared" ref="J67" si="14">J54+J65</f>
        <v>117262.91246342518</v>
      </c>
      <c r="L67" s="144">
        <f t="shared" ref="L67:N67" si="15">L54+L65</f>
        <v>124748.87645028091</v>
      </c>
      <c r="M67" s="144">
        <f t="shared" si="15"/>
        <v>127057.57628751791</v>
      </c>
      <c r="N67" s="144">
        <f t="shared" si="15"/>
        <v>122144.2330082472</v>
      </c>
      <c r="O67" s="144">
        <f t="shared" ref="O67:Q67" si="16">O54+O65</f>
        <v>289057.50288761698</v>
      </c>
      <c r="Q67" s="144">
        <f t="shared" si="16"/>
        <v>283296.58263083361</v>
      </c>
      <c r="R67" s="144">
        <v>274355.2148239832</v>
      </c>
      <c r="S67" s="144">
        <f t="shared" ref="S67" si="17">S54+S65</f>
        <v>269708.35353989725</v>
      </c>
      <c r="T67" s="144">
        <f t="shared" ref="T67" si="18">T54+T65</f>
        <v>264607.34036769078</v>
      </c>
      <c r="V67" s="144">
        <f t="shared" ref="V67:W67" si="19">V54+V65</f>
        <v>246627.76749860984</v>
      </c>
      <c r="W67" s="262">
        <f t="shared" si="19"/>
        <v>241126.8153862583</v>
      </c>
      <c r="X67" s="215">
        <f t="shared" ref="X67:Y67" si="20">X54+X65</f>
        <v>238583.48360660102</v>
      </c>
      <c r="Y67" s="144">
        <f t="shared" si="20"/>
        <v>233210.34997254005</v>
      </c>
      <c r="AA67" s="144">
        <f t="shared" ref="AA67:AD67" si="21">AA54+AA65</f>
        <v>429148.97255235352</v>
      </c>
      <c r="AB67" s="262">
        <f t="shared" si="21"/>
        <v>413911</v>
      </c>
      <c r="AC67" s="215">
        <f t="shared" si="21"/>
        <v>427522</v>
      </c>
      <c r="AD67" s="144">
        <f t="shared" si="21"/>
        <v>425219</v>
      </c>
      <c r="AF67" s="144">
        <f t="shared" ref="AF67:AH67" si="22">AF54+AF65</f>
        <v>394541</v>
      </c>
      <c r="AG67" s="144">
        <f t="shared" si="22"/>
        <v>385924</v>
      </c>
      <c r="AH67" s="215">
        <f t="shared" si="22"/>
        <v>406613</v>
      </c>
      <c r="AI67" s="144"/>
    </row>
    <row r="68" spans="2:44">
      <c r="B68" s="101"/>
      <c r="E68" s="89"/>
      <c r="G68" s="89"/>
      <c r="H68" s="89"/>
      <c r="I68" s="89"/>
      <c r="J68" s="89"/>
      <c r="L68" s="89"/>
      <c r="M68" s="89"/>
      <c r="N68" s="89"/>
      <c r="O68" s="89"/>
      <c r="Q68" s="89"/>
      <c r="R68" s="89"/>
      <c r="S68" s="89"/>
      <c r="T68" s="89"/>
      <c r="V68" s="89"/>
      <c r="W68" s="260"/>
      <c r="X68" s="209"/>
      <c r="Y68" s="89"/>
      <c r="AA68" s="89"/>
      <c r="AB68" s="260"/>
      <c r="AC68" s="209"/>
      <c r="AD68" s="89"/>
      <c r="AF68" s="89"/>
      <c r="AG68" s="260"/>
      <c r="AH68" s="209"/>
      <c r="AI68" s="89"/>
    </row>
    <row r="69" spans="2:44">
      <c r="B69" s="168" t="s">
        <v>148</v>
      </c>
      <c r="E69" s="15"/>
      <c r="G69" s="15"/>
      <c r="H69" s="15"/>
      <c r="I69" s="15"/>
      <c r="J69" s="15"/>
      <c r="L69" s="15"/>
      <c r="M69" s="15"/>
      <c r="N69" s="15"/>
      <c r="O69" s="15"/>
      <c r="Q69" s="15"/>
      <c r="R69" s="15"/>
      <c r="S69" s="15"/>
      <c r="T69" s="15"/>
      <c r="V69" s="15"/>
      <c r="W69" s="256"/>
      <c r="X69" s="210"/>
      <c r="Y69" s="15"/>
      <c r="AA69" s="15"/>
      <c r="AB69" s="256"/>
      <c r="AC69" s="210"/>
      <c r="AD69" s="15"/>
      <c r="AF69" s="15"/>
      <c r="AG69" s="256"/>
      <c r="AH69" s="210"/>
      <c r="AI69" s="15"/>
    </row>
    <row r="70" spans="2:44">
      <c r="B70" s="35" t="s">
        <v>146</v>
      </c>
      <c r="E70" s="15">
        <v>8140.996136600852</v>
      </c>
      <c r="G70" s="15">
        <v>8164.0037566008568</v>
      </c>
      <c r="H70" s="15">
        <v>8192.8143466007714</v>
      </c>
      <c r="I70" s="15">
        <v>8199.2288866008512</v>
      </c>
      <c r="J70" s="15">
        <v>8210.3528256008631</v>
      </c>
      <c r="L70" s="15">
        <v>8247.6627607001064</v>
      </c>
      <c r="M70" s="15">
        <v>8321.160575600863</v>
      </c>
      <c r="N70" s="15">
        <v>8323.631655600906</v>
      </c>
      <c r="O70" s="15">
        <v>8331.9899851039645</v>
      </c>
      <c r="Q70" s="15">
        <v>8401.215379473686</v>
      </c>
      <c r="R70" s="15">
        <v>8492.7396494737859</v>
      </c>
      <c r="S70" s="15">
        <v>8513.3724094737772</v>
      </c>
      <c r="T70" s="15">
        <v>8531.839119473696</v>
      </c>
      <c r="V70" s="15">
        <v>8597.5589489735357</v>
      </c>
      <c r="W70" s="256">
        <v>8040.1228589735028</v>
      </c>
      <c r="X70" s="210">
        <v>8044.6687189735176</v>
      </c>
      <c r="Y70" s="15">
        <v>8055.5652289736272</v>
      </c>
      <c r="AA70" s="15">
        <v>8162.0810389735698</v>
      </c>
      <c r="AB70" s="256">
        <v>8078</v>
      </c>
      <c r="AC70" s="210">
        <v>8006</v>
      </c>
      <c r="AD70" s="15">
        <v>7874</v>
      </c>
      <c r="AF70" s="15">
        <v>7883</v>
      </c>
      <c r="AG70" s="256">
        <v>7907</v>
      </c>
      <c r="AH70" s="210">
        <v>7926</v>
      </c>
      <c r="AI70" s="15"/>
    </row>
    <row r="71" spans="2:44">
      <c r="B71" s="35" t="s">
        <v>252</v>
      </c>
      <c r="E71" s="15"/>
      <c r="G71" s="15">
        <v>-20671.072820000001</v>
      </c>
      <c r="H71" s="15">
        <v>-30461.13882</v>
      </c>
      <c r="I71" s="15">
        <v>-30461.13882</v>
      </c>
      <c r="J71" s="15">
        <v>-30461.13882</v>
      </c>
      <c r="L71" s="15">
        <v>-53391.731939999998</v>
      </c>
      <c r="M71" s="15">
        <v>-65071.79621</v>
      </c>
      <c r="N71" s="15">
        <v>-94612.198170000003</v>
      </c>
      <c r="O71" s="15">
        <v>-94684.713170000003</v>
      </c>
      <c r="Q71" s="15">
        <v>-94684.713170000003</v>
      </c>
      <c r="R71" s="15">
        <v>-126036.60334999999</v>
      </c>
      <c r="S71" s="15">
        <v>-134230.98134999999</v>
      </c>
      <c r="T71" s="15">
        <v>-134230.98134999999</v>
      </c>
      <c r="V71" s="15">
        <v>-157564.95905999999</v>
      </c>
      <c r="W71" s="256">
        <v>-56295.845540000002</v>
      </c>
      <c r="X71" s="210">
        <v>-56350.860540000001</v>
      </c>
      <c r="Y71" s="15">
        <v>-56417.173539999996</v>
      </c>
      <c r="AA71" s="15">
        <v>-102677.31431999999</v>
      </c>
      <c r="AB71" s="256">
        <v>-63803</v>
      </c>
      <c r="AC71" s="210">
        <v>-63803</v>
      </c>
      <c r="AD71" s="15">
        <v>0</v>
      </c>
      <c r="AF71" s="15">
        <v>0</v>
      </c>
      <c r="AG71" s="256">
        <v>0</v>
      </c>
      <c r="AH71" s="210">
        <v>-27424</v>
      </c>
      <c r="AI71" s="15"/>
    </row>
    <row r="72" spans="2:44">
      <c r="B72" s="95" t="s">
        <v>147</v>
      </c>
      <c r="E72" s="15">
        <v>286805.45098821184</v>
      </c>
      <c r="G72" s="15">
        <v>291270.65943464841</v>
      </c>
      <c r="H72" s="15">
        <v>296610.32630159106</v>
      </c>
      <c r="I72" s="15">
        <v>301390.25313194405</v>
      </c>
      <c r="J72" s="15">
        <v>306874.22560029128</v>
      </c>
      <c r="L72" s="15">
        <v>312423.79394762334</v>
      </c>
      <c r="M72" s="15">
        <v>325904.80047503731</v>
      </c>
      <c r="N72" s="15">
        <v>330841.89484428964</v>
      </c>
      <c r="O72" s="15">
        <v>338284.23458050936</v>
      </c>
      <c r="Q72" s="15">
        <v>346254.79656096728</v>
      </c>
      <c r="R72" s="15">
        <v>356536.70506315603</v>
      </c>
      <c r="S72" s="15">
        <v>363730.45873805048</v>
      </c>
      <c r="T72" s="15">
        <v>371764.39188661292</v>
      </c>
      <c r="V72" s="15">
        <v>380167.11807836214</v>
      </c>
      <c r="W72" s="256">
        <v>254737.83765553945</v>
      </c>
      <c r="X72" s="210">
        <v>262168.60852598707</v>
      </c>
      <c r="Y72" s="15">
        <v>269528.99794839113</v>
      </c>
      <c r="AA72" s="15">
        <v>278160.31862585072</v>
      </c>
      <c r="AB72" s="256">
        <v>233724</v>
      </c>
      <c r="AC72" s="210">
        <v>243328</v>
      </c>
      <c r="AD72" s="15">
        <v>187268</v>
      </c>
      <c r="AF72" s="15">
        <v>199433</v>
      </c>
      <c r="AG72" s="256">
        <v>207851</v>
      </c>
      <c r="AH72" s="210">
        <v>217981</v>
      </c>
      <c r="AI72" s="15"/>
    </row>
    <row r="73" spans="2:44">
      <c r="B73" s="95" t="s">
        <v>115</v>
      </c>
      <c r="E73" s="15">
        <v>180346.31663376887</v>
      </c>
      <c r="G73" s="15">
        <v>193108.21181836486</v>
      </c>
      <c r="H73" s="15">
        <v>208612.23646690283</v>
      </c>
      <c r="I73" s="15">
        <v>224332.92087186142</v>
      </c>
      <c r="J73" s="15">
        <v>240226.81258670802</v>
      </c>
      <c r="L73" s="15">
        <v>252388.86492477075</v>
      </c>
      <c r="M73" s="15">
        <v>264988.70502043644</v>
      </c>
      <c r="N73" s="15">
        <v>282966.17313876777</v>
      </c>
      <c r="O73" s="15">
        <v>277989.23737317597</v>
      </c>
      <c r="Q73" s="15">
        <v>294685.14206916926</v>
      </c>
      <c r="R73" s="15">
        <v>313611.40589684469</v>
      </c>
      <c r="S73" s="15">
        <v>339897.28437375091</v>
      </c>
      <c r="T73" s="15">
        <v>364425.36194306571</v>
      </c>
      <c r="V73" s="15">
        <v>395096.6915577944</v>
      </c>
      <c r="W73" s="256">
        <v>419890.98429842852</v>
      </c>
      <c r="X73" s="210">
        <v>448474.07909018768</v>
      </c>
      <c r="Y73" s="15">
        <v>478145.99776856077</v>
      </c>
      <c r="AA73" s="15">
        <v>497181.25656874728</v>
      </c>
      <c r="AB73" s="256">
        <v>525921</v>
      </c>
      <c r="AC73" s="210">
        <v>556827</v>
      </c>
      <c r="AD73" s="15">
        <v>586340</v>
      </c>
      <c r="AF73" s="15">
        <v>601160</v>
      </c>
      <c r="AG73" s="256">
        <v>630389</v>
      </c>
      <c r="AH73" s="210">
        <v>661432</v>
      </c>
      <c r="AI73" s="15"/>
    </row>
    <row r="74" spans="2:44">
      <c r="B74" s="95" t="s">
        <v>116</v>
      </c>
      <c r="E74" s="15">
        <v>-86187.194831523622</v>
      </c>
      <c r="G74" s="15">
        <v>-98336.113799357729</v>
      </c>
      <c r="H74" s="15">
        <v>-113290.13563081899</v>
      </c>
      <c r="I74" s="15">
        <v>-120204.84277592436</v>
      </c>
      <c r="J74" s="15">
        <v>-116662.27801991193</v>
      </c>
      <c r="L74" s="15">
        <v>-130558.38274315654</v>
      </c>
      <c r="M74" s="15">
        <v>-124629.7241890289</v>
      </c>
      <c r="N74" s="15">
        <v>-132749.33934277459</v>
      </c>
      <c r="O74" s="15">
        <v>-114854.81859830335</v>
      </c>
      <c r="Q74" s="15">
        <v>-116873.03332825385</v>
      </c>
      <c r="R74" s="15">
        <v>-123262.66949764932</v>
      </c>
      <c r="S74" s="15">
        <v>-106979.27440844175</v>
      </c>
      <c r="T74" s="15">
        <v>-115535.28573220166</v>
      </c>
      <c r="V74" s="15">
        <v>-152192.7950382916</v>
      </c>
      <c r="W74" s="256">
        <v>-178466.81676025849</v>
      </c>
      <c r="X74" s="210">
        <v>-153417.85268982599</v>
      </c>
      <c r="Y74" s="15">
        <v>-146894.45130088169</v>
      </c>
      <c r="AA74" s="15">
        <v>-141617.97528364678</v>
      </c>
      <c r="AB74" s="256">
        <v>-159223</v>
      </c>
      <c r="AC74" s="210">
        <v>-155447</v>
      </c>
      <c r="AD74" s="15">
        <v>-194372</v>
      </c>
      <c r="AF74" s="15">
        <v>-193035</v>
      </c>
      <c r="AG74" s="256">
        <v>-172704</v>
      </c>
      <c r="AH74" s="210">
        <v>-160767</v>
      </c>
      <c r="AI74" s="15"/>
    </row>
    <row r="75" spans="2:44">
      <c r="B75" s="95"/>
      <c r="E75" s="15"/>
      <c r="G75" s="15"/>
      <c r="H75" s="15"/>
      <c r="I75" s="15"/>
      <c r="J75" s="15"/>
      <c r="L75" s="15"/>
      <c r="M75" s="15"/>
      <c r="N75" s="15"/>
      <c r="O75" s="15"/>
      <c r="Q75" s="15"/>
      <c r="R75" s="15"/>
      <c r="S75" s="15"/>
      <c r="T75" s="15"/>
      <c r="V75" s="15"/>
      <c r="W75" s="256"/>
      <c r="X75" s="210"/>
      <c r="Y75" s="15"/>
      <c r="AA75" s="15"/>
      <c r="AB75" s="256"/>
      <c r="AC75" s="210"/>
      <c r="AD75" s="15"/>
      <c r="AF75" s="15"/>
      <c r="AG75" s="256"/>
      <c r="AH75" s="210"/>
      <c r="AI75" s="15"/>
    </row>
    <row r="76" spans="2:44">
      <c r="B76" s="96"/>
      <c r="E76" s="15"/>
      <c r="G76" s="15"/>
      <c r="H76" s="15"/>
      <c r="I76" s="15"/>
      <c r="J76" s="15"/>
      <c r="L76" s="15"/>
      <c r="M76" s="15"/>
      <c r="N76" s="15"/>
      <c r="O76" s="15"/>
      <c r="Q76" s="15"/>
      <c r="R76" s="15"/>
      <c r="S76" s="15"/>
      <c r="T76" s="15"/>
      <c r="V76" s="15"/>
      <c r="W76" s="256"/>
      <c r="X76" s="210"/>
      <c r="Y76" s="15"/>
      <c r="AA76" s="15"/>
      <c r="AB76" s="256"/>
      <c r="AC76" s="210"/>
      <c r="AD76" s="15"/>
      <c r="AF76" s="15"/>
      <c r="AG76" s="256"/>
      <c r="AH76" s="210"/>
      <c r="AI76" s="15"/>
    </row>
    <row r="77" spans="2:44">
      <c r="B77" s="97" t="s">
        <v>152</v>
      </c>
      <c r="E77" s="78">
        <f t="shared" ref="E77" si="23">SUM(E69:E76)</f>
        <v>389105.56892705796</v>
      </c>
      <c r="G77" s="78">
        <f t="shared" ref="G77:H77" si="24">SUM(G69:G76)</f>
        <v>373535.68839025637</v>
      </c>
      <c r="H77" s="78">
        <f t="shared" si="24"/>
        <v>369664.10266427568</v>
      </c>
      <c r="I77" s="78">
        <v>383256.42129448196</v>
      </c>
      <c r="J77" s="78">
        <f t="shared" ref="J77" si="25">SUM(J69:J76)</f>
        <v>408187.97417268821</v>
      </c>
      <c r="L77" s="78">
        <f t="shared" ref="L77:M77" si="26">SUM(L69:L76)</f>
        <v>389110.20694993774</v>
      </c>
      <c r="M77" s="78">
        <f t="shared" si="26"/>
        <v>409513.14567204571</v>
      </c>
      <c r="N77" s="78">
        <f t="shared" ref="N77:O77" si="27">SUM(N69:N76)</f>
        <v>394770.16212588374</v>
      </c>
      <c r="O77" s="78">
        <f t="shared" si="27"/>
        <v>415065.93017048587</v>
      </c>
      <c r="Q77" s="78">
        <f t="shared" ref="Q77:R77" si="28">SUM(Q69:Q76)</f>
        <v>437783.40751135646</v>
      </c>
      <c r="R77" s="78">
        <f t="shared" si="28"/>
        <v>429341.57776182529</v>
      </c>
      <c r="S77" s="78">
        <f t="shared" ref="S77" si="29">SUM(S69:S76)</f>
        <v>470930.85976283345</v>
      </c>
      <c r="T77" s="78">
        <f t="shared" ref="T77" si="30">SUM(T69:T76)</f>
        <v>494955.32586695068</v>
      </c>
      <c r="V77" s="78">
        <f t="shared" ref="V77:Y77" si="31">SUM(V69:V76)</f>
        <v>474103.61448683846</v>
      </c>
      <c r="W77" s="258">
        <f t="shared" si="31"/>
        <v>447906.28251268296</v>
      </c>
      <c r="X77" s="212">
        <f t="shared" si="31"/>
        <v>508918.6431053222</v>
      </c>
      <c r="Y77" s="78">
        <f t="shared" si="31"/>
        <v>552418.93610504386</v>
      </c>
      <c r="AA77" s="78">
        <f t="shared" ref="AA77" si="32">SUM(AA69:AA76)</f>
        <v>539208.36662992486</v>
      </c>
      <c r="AB77" s="258">
        <f t="shared" ref="AB77:AD77" si="33">SUM(AB69:AB76)</f>
        <v>544697</v>
      </c>
      <c r="AC77" s="212">
        <f t="shared" si="33"/>
        <v>588911</v>
      </c>
      <c r="AD77" s="78">
        <f t="shared" si="33"/>
        <v>587110</v>
      </c>
      <c r="AF77" s="78">
        <f t="shared" ref="AF77:AH77" si="34">SUM(AF69:AF76)</f>
        <v>615441</v>
      </c>
      <c r="AG77" s="78">
        <f t="shared" si="34"/>
        <v>673443</v>
      </c>
      <c r="AH77" s="212">
        <f t="shared" si="34"/>
        <v>699148</v>
      </c>
      <c r="AI77" s="78"/>
    </row>
    <row r="78" spans="2:44">
      <c r="B78" s="102"/>
      <c r="E78" s="31"/>
      <c r="G78" s="31"/>
      <c r="H78" s="31"/>
      <c r="I78" s="31"/>
      <c r="J78" s="31"/>
      <c r="L78" s="31"/>
      <c r="M78" s="31"/>
      <c r="N78" s="31"/>
      <c r="O78" s="31"/>
      <c r="Q78" s="31"/>
      <c r="R78" s="31"/>
      <c r="S78" s="31"/>
      <c r="T78" s="31"/>
      <c r="V78" s="31"/>
      <c r="W78" s="263"/>
      <c r="X78" s="216"/>
      <c r="Y78" s="31"/>
      <c r="AA78" s="31"/>
      <c r="AB78" s="263"/>
      <c r="AC78" s="216"/>
      <c r="AD78" s="31"/>
      <c r="AF78" s="31"/>
      <c r="AG78" s="31"/>
      <c r="AH78" s="216"/>
      <c r="AI78" s="31"/>
    </row>
    <row r="79" spans="2:44" s="100" customFormat="1" ht="16.5" customHeight="1">
      <c r="B79" s="99" t="s">
        <v>153</v>
      </c>
      <c r="E79" s="90">
        <f t="shared" ref="E79" si="35">E67+E77</f>
        <v>530301.03399868251</v>
      </c>
      <c r="G79" s="90">
        <f t="shared" ref="G79:H79" si="36">G67+G77</f>
        <v>499814.00617366785</v>
      </c>
      <c r="H79" s="90">
        <f t="shared" si="36"/>
        <v>482203.50560739567</v>
      </c>
      <c r="I79" s="90">
        <v>499459.54373918189</v>
      </c>
      <c r="J79" s="90">
        <f t="shared" ref="J79" si="37">J67+J77</f>
        <v>525450.8866361134</v>
      </c>
      <c r="L79" s="90">
        <f t="shared" ref="L79:M79" si="38">L67+L77</f>
        <v>513859.08340021863</v>
      </c>
      <c r="M79" s="90">
        <f t="shared" si="38"/>
        <v>536570.72195956367</v>
      </c>
      <c r="N79" s="90">
        <f t="shared" ref="N79:O79" si="39">N67+N77</f>
        <v>516914.39513413096</v>
      </c>
      <c r="O79" s="90">
        <f t="shared" si="39"/>
        <v>704123.43305810285</v>
      </c>
      <c r="Q79" s="90">
        <f t="shared" ref="Q79:R79" si="40">Q67+Q77</f>
        <v>721079.99014219013</v>
      </c>
      <c r="R79" s="90">
        <f t="shared" si="40"/>
        <v>703696.79258580855</v>
      </c>
      <c r="S79" s="90">
        <f t="shared" ref="S79" si="41">S67+S77</f>
        <v>740639.2133027307</v>
      </c>
      <c r="T79" s="90">
        <f t="shared" ref="T79" si="42">T67+T77</f>
        <v>759562.66623464145</v>
      </c>
      <c r="V79" s="90">
        <f t="shared" ref="V79:Y79" si="43">V67+V77</f>
        <v>720731.3819854483</v>
      </c>
      <c r="W79" s="261">
        <f t="shared" si="43"/>
        <v>689033.09789894125</v>
      </c>
      <c r="X79" s="214">
        <f t="shared" si="43"/>
        <v>747502.12671192316</v>
      </c>
      <c r="Y79" s="90">
        <f t="shared" si="43"/>
        <v>785629.28607758391</v>
      </c>
      <c r="AA79" s="90">
        <f t="shared" ref="AA79:AD79" si="44">AA67+AA77</f>
        <v>968357.33918227837</v>
      </c>
      <c r="AB79" s="261">
        <f t="shared" si="44"/>
        <v>958608</v>
      </c>
      <c r="AC79" s="214">
        <f t="shared" si="44"/>
        <v>1016433</v>
      </c>
      <c r="AD79" s="90">
        <f t="shared" si="44"/>
        <v>1012329</v>
      </c>
      <c r="AF79" s="90">
        <f t="shared" ref="AF79:AH79" si="45">AF67+AF77</f>
        <v>1009982</v>
      </c>
      <c r="AG79" s="90">
        <f t="shared" si="45"/>
        <v>1059367</v>
      </c>
      <c r="AH79" s="214">
        <f t="shared" si="45"/>
        <v>1105761</v>
      </c>
      <c r="AI79" s="90"/>
      <c r="AJ79" s="255"/>
      <c r="AK79" s="255"/>
      <c r="AL79" s="255"/>
      <c r="AM79" s="255"/>
      <c r="AN79" s="255"/>
      <c r="AO79" s="255"/>
      <c r="AP79" s="255"/>
      <c r="AQ79" s="255"/>
      <c r="AR79" s="255"/>
    </row>
    <row r="82" spans="23:34">
      <c r="W82" s="64"/>
      <c r="X82" s="64"/>
      <c r="AB82" s="64"/>
      <c r="AC82" s="64"/>
      <c r="AG82" s="64"/>
      <c r="AH82" s="64"/>
    </row>
  </sheetData>
  <phoneticPr fontId="3" type="noConversion"/>
  <hyperlinks>
    <hyperlink ref="AH2" location="Contents!A1" display="Back" xr:uid="{00000000-0004-0000-0200-000000000000}"/>
  </hyperlinks>
  <printOptions horizontalCentered="1" verticalCentered="1"/>
  <pageMargins left="0.25" right="0.25" top="0.75" bottom="0.75" header="0.3" footer="0.3"/>
  <pageSetup paperSize="9" scale="47" orientation="landscape" r:id="rId1"/>
  <headerFooter alignWithMargins="0"/>
  <ignoredErrors>
    <ignoredError sqref="AC21:AC25 AC35:AC42 AC53:AC56 AC64:AC69 AC75:AC7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AI99"/>
  <sheetViews>
    <sheetView showGridLines="0" view="pageBreakPreview" zoomScale="90" zoomScaleSheetLayoutView="90" workbookViewId="0">
      <pane xSplit="2" ySplit="11" topLeftCell="AF12" activePane="bottomRight" state="frozen"/>
      <selection activeCell="AV81" sqref="AV81"/>
      <selection pane="topRight" activeCell="AV81" sqref="AV81"/>
      <selection pane="bottomLeft" activeCell="AV81" sqref="AV81"/>
      <selection pane="bottomRight" activeCell="AH14" sqref="AH14"/>
    </sheetView>
  </sheetViews>
  <sheetFormatPr defaultColWidth="14.42578125" defaultRowHeight="12.75"/>
  <cols>
    <col min="1" max="1" width="1" style="7" customWidth="1"/>
    <col min="2" max="2" width="60.85546875" style="7" bestFit="1" customWidth="1"/>
    <col min="3" max="3" width="0.7109375" style="7" customWidth="1"/>
    <col min="4" max="4" width="0.42578125" style="7" customWidth="1"/>
    <col min="5" max="5" width="17.140625" style="7" hidden="1" customWidth="1"/>
    <col min="6" max="6" width="1.28515625" style="7" hidden="1" customWidth="1"/>
    <col min="7" max="9" width="20" style="7" hidden="1" customWidth="1"/>
    <col min="10" max="10" width="20" style="7" customWidth="1"/>
    <col min="11" max="11" width="1.28515625" style="7" customWidth="1"/>
    <col min="12" max="13" width="20" style="7" hidden="1" customWidth="1"/>
    <col min="14" max="14" width="19" style="7" hidden="1" customWidth="1"/>
    <col min="15" max="15" width="19.140625" style="7" customWidth="1"/>
    <col min="16" max="16" width="1.28515625" style="7" customWidth="1"/>
    <col min="17" max="18" width="20" style="7" hidden="1" customWidth="1"/>
    <col min="19" max="19" width="19" style="7" hidden="1" customWidth="1"/>
    <col min="20" max="20" width="19.140625" style="7" customWidth="1"/>
    <col min="21" max="21" width="1.28515625" style="7" customWidth="1"/>
    <col min="22" max="23" width="20" style="7" hidden="1" customWidth="1"/>
    <col min="24" max="24" width="19" style="7" hidden="1" customWidth="1"/>
    <col min="25" max="25" width="19.140625" style="7" customWidth="1"/>
    <col min="26" max="26" width="1.28515625" style="7" customWidth="1"/>
    <col min="27" max="28" width="20" style="7" customWidth="1"/>
    <col min="29" max="29" width="19" style="7" customWidth="1"/>
    <col min="30" max="30" width="19.140625" style="7" customWidth="1"/>
    <col min="31" max="31" width="1.28515625" style="7" customWidth="1"/>
    <col min="32" max="33" width="20" style="7" customWidth="1"/>
    <col min="34" max="34" width="19" style="7" customWidth="1"/>
    <col min="35" max="35" width="19.140625" style="7" hidden="1" customWidth="1"/>
    <col min="36" max="16384" width="14.42578125" style="199"/>
  </cols>
  <sheetData>
    <row r="2" spans="1:35">
      <c r="AG2" s="110" t="s">
        <v>84</v>
      </c>
    </row>
    <row r="3" spans="1:35">
      <c r="E3" s="158"/>
      <c r="G3" s="158"/>
      <c r="H3" s="158"/>
      <c r="L3" s="158"/>
      <c r="M3" s="158"/>
      <c r="Q3" s="158"/>
      <c r="R3" s="158"/>
      <c r="V3" s="158"/>
      <c r="W3" s="158"/>
      <c r="AA3" s="158"/>
      <c r="AB3" s="158"/>
      <c r="AF3" s="158"/>
      <c r="AG3" s="158"/>
    </row>
    <row r="8" spans="1:35" ht="14.25" customHeight="1">
      <c r="B8" s="22" t="s">
        <v>61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10" spans="1:35">
      <c r="B10" s="333"/>
    </row>
    <row r="11" spans="1:35" s="335" customFormat="1" ht="30" customHeight="1">
      <c r="A11" s="334"/>
      <c r="B11" s="103" t="s">
        <v>161</v>
      </c>
      <c r="C11" s="334"/>
      <c r="D11" s="334"/>
      <c r="E11" s="105" t="s">
        <v>241</v>
      </c>
      <c r="F11" s="334"/>
      <c r="G11" s="105" t="s">
        <v>247</v>
      </c>
      <c r="H11" s="105" t="s">
        <v>261</v>
      </c>
      <c r="I11" s="105" t="s">
        <v>267</v>
      </c>
      <c r="J11" s="105" t="s">
        <v>264</v>
      </c>
      <c r="K11" s="334"/>
      <c r="L11" s="105" t="s">
        <v>277</v>
      </c>
      <c r="M11" s="105" t="s">
        <v>278</v>
      </c>
      <c r="N11" s="105" t="s">
        <v>279</v>
      </c>
      <c r="O11" s="105" t="s">
        <v>280</v>
      </c>
      <c r="P11" s="334"/>
      <c r="Q11" s="105" t="s">
        <v>313</v>
      </c>
      <c r="R11" s="105" t="s">
        <v>314</v>
      </c>
      <c r="S11" s="105" t="s">
        <v>315</v>
      </c>
      <c r="T11" s="105" t="s">
        <v>316</v>
      </c>
      <c r="U11" s="334"/>
      <c r="V11" s="105" t="s">
        <v>337</v>
      </c>
      <c r="W11" s="105" t="s">
        <v>338</v>
      </c>
      <c r="X11" s="105" t="s">
        <v>339</v>
      </c>
      <c r="Y11" s="105" t="s">
        <v>340</v>
      </c>
      <c r="Z11" s="334"/>
      <c r="AA11" s="105" t="s">
        <v>370</v>
      </c>
      <c r="AB11" s="105" t="s">
        <v>371</v>
      </c>
      <c r="AC11" s="105" t="s">
        <v>372</v>
      </c>
      <c r="AD11" s="105" t="s">
        <v>373</v>
      </c>
      <c r="AE11" s="334"/>
      <c r="AF11" s="105" t="s">
        <v>399</v>
      </c>
      <c r="AG11" s="105" t="s">
        <v>398</v>
      </c>
      <c r="AH11" s="105" t="s">
        <v>397</v>
      </c>
      <c r="AI11" s="105" t="s">
        <v>396</v>
      </c>
    </row>
    <row r="12" spans="1:35" ht="12.75" customHeight="1">
      <c r="B12" s="336"/>
      <c r="E12" s="12"/>
      <c r="G12" s="12"/>
      <c r="H12" s="12"/>
      <c r="I12" s="12"/>
      <c r="J12" s="12"/>
      <c r="L12" s="12"/>
      <c r="M12" s="12"/>
      <c r="N12" s="12"/>
      <c r="O12" s="12"/>
      <c r="Q12" s="12"/>
      <c r="R12" s="12"/>
      <c r="S12" s="12"/>
      <c r="T12" s="12"/>
      <c r="V12" s="12"/>
      <c r="W12" s="12"/>
      <c r="X12" s="12"/>
      <c r="Y12" s="12"/>
      <c r="AA12" s="12"/>
      <c r="AB12" s="12"/>
      <c r="AC12" s="12"/>
      <c r="AD12" s="12"/>
      <c r="AF12" s="12"/>
      <c r="AG12" s="12"/>
      <c r="AH12" s="12"/>
      <c r="AI12" s="12"/>
    </row>
    <row r="13" spans="1:35">
      <c r="B13" s="337" t="s">
        <v>180</v>
      </c>
      <c r="E13" s="12"/>
      <c r="G13" s="12"/>
      <c r="H13" s="12"/>
      <c r="I13" s="12"/>
      <c r="J13" s="12"/>
      <c r="L13" s="12"/>
      <c r="M13" s="12"/>
      <c r="N13" s="12"/>
      <c r="O13" s="12"/>
      <c r="Q13" s="12"/>
      <c r="R13" s="12"/>
      <c r="S13" s="12"/>
      <c r="T13" s="12"/>
      <c r="V13" s="12"/>
      <c r="W13" s="12"/>
      <c r="X13" s="195"/>
      <c r="Y13" s="12"/>
      <c r="AA13" s="12"/>
      <c r="AB13" s="12"/>
      <c r="AC13" s="195"/>
      <c r="AD13" s="12"/>
      <c r="AF13" s="12"/>
      <c r="AG13" s="12"/>
      <c r="AH13" s="195"/>
      <c r="AI13" s="12"/>
    </row>
    <row r="14" spans="1:35" ht="12.75" customHeight="1">
      <c r="B14" s="336" t="s">
        <v>181</v>
      </c>
      <c r="E14" s="12">
        <v>58614.137465567161</v>
      </c>
      <c r="G14" s="12">
        <v>12761.895433785383</v>
      </c>
      <c r="H14" s="12">
        <v>28265.919855432308</v>
      </c>
      <c r="I14" s="12">
        <v>43986.604074956456</v>
      </c>
      <c r="J14" s="12">
        <v>59880.496712225045</v>
      </c>
      <c r="L14" s="12">
        <v>12162.05081406988</v>
      </c>
      <c r="M14" s="12">
        <v>24761.891614893648</v>
      </c>
      <c r="N14" s="12">
        <v>42739.358638084253</v>
      </c>
      <c r="O14" s="12">
        <v>37762.424244477952</v>
      </c>
      <c r="Q14" s="12">
        <v>16695.904655871876</v>
      </c>
      <c r="R14" s="12">
        <v>35622.167776505485</v>
      </c>
      <c r="S14" s="12">
        <v>61908.047437257053</v>
      </c>
      <c r="T14" s="12">
        <v>86436.125012358127</v>
      </c>
      <c r="V14" s="12">
        <v>22383.638277628124</v>
      </c>
      <c r="W14" s="12">
        <v>47177.929350736813</v>
      </c>
      <c r="X14" s="195">
        <v>75761.024228849419</v>
      </c>
      <c r="Y14" s="12">
        <v>105432.9426838216</v>
      </c>
      <c r="AA14" s="12">
        <v>27609.20055303042</v>
      </c>
      <c r="AB14" s="12">
        <v>56350.017990033368</v>
      </c>
      <c r="AC14" s="195">
        <v>87255.581190631579</v>
      </c>
      <c r="AD14" s="12">
        <v>116769</v>
      </c>
      <c r="AF14" s="12">
        <v>14820</v>
      </c>
      <c r="AG14" s="12">
        <v>44049</v>
      </c>
      <c r="AH14" s="195">
        <v>75092</v>
      </c>
      <c r="AI14" s="12"/>
    </row>
    <row r="15" spans="1:35" ht="12.75" customHeight="1">
      <c r="B15" s="336"/>
      <c r="E15" s="12"/>
      <c r="G15" s="12"/>
      <c r="H15" s="12"/>
      <c r="I15" s="12"/>
      <c r="J15" s="12"/>
      <c r="L15" s="12"/>
      <c r="M15" s="12"/>
      <c r="N15" s="12"/>
      <c r="O15" s="12"/>
      <c r="Q15" s="12"/>
      <c r="R15" s="12"/>
      <c r="S15" s="12"/>
      <c r="T15" s="12"/>
      <c r="V15" s="12"/>
      <c r="W15" s="12"/>
      <c r="X15" s="195"/>
      <c r="Y15" s="12"/>
      <c r="AA15" s="12"/>
      <c r="AB15" s="12"/>
      <c r="AC15" s="195"/>
      <c r="AD15" s="12"/>
      <c r="AF15" s="12"/>
      <c r="AG15" s="12"/>
      <c r="AH15" s="195"/>
      <c r="AI15" s="12"/>
    </row>
    <row r="16" spans="1:35" ht="25.5">
      <c r="B16" s="337" t="s">
        <v>213</v>
      </c>
      <c r="E16" s="12"/>
      <c r="G16" s="12"/>
      <c r="H16" s="12"/>
      <c r="I16" s="12"/>
      <c r="J16" s="12"/>
      <c r="L16" s="12"/>
      <c r="M16" s="12"/>
      <c r="N16" s="12"/>
      <c r="O16" s="12"/>
      <c r="Q16" s="12"/>
      <c r="R16" s="12"/>
      <c r="S16" s="12"/>
      <c r="T16" s="12"/>
      <c r="V16" s="12"/>
      <c r="W16" s="12"/>
      <c r="X16" s="195"/>
      <c r="Y16" s="12"/>
      <c r="AA16" s="12"/>
      <c r="AB16" s="12"/>
      <c r="AC16" s="195"/>
      <c r="AD16" s="12"/>
      <c r="AF16" s="12"/>
      <c r="AG16" s="12"/>
      <c r="AH16" s="195"/>
      <c r="AI16" s="12"/>
    </row>
    <row r="17" spans="2:35" ht="12.75" customHeight="1">
      <c r="B17" s="336" t="s">
        <v>182</v>
      </c>
      <c r="E17" s="12">
        <v>38579.973010239912</v>
      </c>
      <c r="G17" s="12">
        <v>10034.457314323648</v>
      </c>
      <c r="H17" s="12">
        <v>20294.806613234909</v>
      </c>
      <c r="I17" s="12">
        <v>30511.547297283578</v>
      </c>
      <c r="J17" s="12">
        <v>40632.600085136983</v>
      </c>
      <c r="L17" s="12">
        <v>10448.221634261447</v>
      </c>
      <c r="M17" s="12">
        <v>21865.547756984797</v>
      </c>
      <c r="N17" s="12">
        <v>30087.306493625034</v>
      </c>
      <c r="O17" s="12">
        <v>37441.646206779289</v>
      </c>
      <c r="Q17" s="12">
        <v>8724.6902367388411</v>
      </c>
      <c r="R17" s="12">
        <v>17596.014032070212</v>
      </c>
      <c r="S17" s="12">
        <v>26456.479332681462</v>
      </c>
      <c r="T17" s="12">
        <v>35459.273618284518</v>
      </c>
      <c r="V17" s="12">
        <v>8927.7280178451911</v>
      </c>
      <c r="W17" s="12">
        <v>18015.642666128198</v>
      </c>
      <c r="X17" s="195">
        <v>27212.504209113329</v>
      </c>
      <c r="Y17" s="12">
        <v>36116.626723508663</v>
      </c>
      <c r="AA17" s="12">
        <v>15506.641341809001</v>
      </c>
      <c r="AB17" s="12">
        <v>31221.767000561293</v>
      </c>
      <c r="AC17" s="195">
        <v>46990.609593486559</v>
      </c>
      <c r="AD17" s="12">
        <v>62873</v>
      </c>
      <c r="AF17" s="12">
        <v>15341</v>
      </c>
      <c r="AG17" s="12">
        <v>30829</v>
      </c>
      <c r="AH17" s="195">
        <v>46689</v>
      </c>
      <c r="AI17" s="12"/>
    </row>
    <row r="18" spans="2:35" ht="12.75" customHeight="1">
      <c r="B18" s="336" t="s">
        <v>294</v>
      </c>
      <c r="E18" s="12"/>
      <c r="G18" s="12"/>
      <c r="H18" s="12"/>
      <c r="I18" s="12"/>
      <c r="J18" s="12"/>
      <c r="L18" s="12"/>
      <c r="M18" s="12"/>
      <c r="N18" s="12"/>
      <c r="O18" s="12">
        <v>21672.982702583664</v>
      </c>
      <c r="Q18" s="12">
        <v>0</v>
      </c>
      <c r="R18" s="12">
        <v>0</v>
      </c>
      <c r="S18" s="12">
        <v>0</v>
      </c>
      <c r="T18" s="12">
        <v>0</v>
      </c>
      <c r="V18" s="12">
        <v>0</v>
      </c>
      <c r="W18" s="12">
        <v>0</v>
      </c>
      <c r="X18" s="195">
        <v>0</v>
      </c>
      <c r="Y18" s="12">
        <v>0</v>
      </c>
      <c r="AA18" s="12">
        <v>0</v>
      </c>
      <c r="AB18" s="12">
        <v>0</v>
      </c>
      <c r="AC18" s="195">
        <v>0</v>
      </c>
      <c r="AD18" s="12">
        <v>4085</v>
      </c>
      <c r="AF18" s="12">
        <v>0</v>
      </c>
      <c r="AG18" s="12">
        <v>0</v>
      </c>
      <c r="AH18" s="195">
        <v>0</v>
      </c>
      <c r="AI18" s="12"/>
    </row>
    <row r="19" spans="2:35" ht="12.75" customHeight="1">
      <c r="B19" s="336" t="s">
        <v>183</v>
      </c>
      <c r="E19" s="12">
        <v>9499.0770863131584</v>
      </c>
      <c r="G19" s="12">
        <v>3713.7837996404301</v>
      </c>
      <c r="H19" s="12">
        <v>8808.2009665140213</v>
      </c>
      <c r="I19" s="12">
        <v>13148.837378217288</v>
      </c>
      <c r="J19" s="12">
        <v>17919.262103355646</v>
      </c>
      <c r="L19" s="12">
        <v>5386.152016416715</v>
      </c>
      <c r="M19" s="12">
        <v>11355.374029601431</v>
      </c>
      <c r="N19" s="12">
        <v>16463.724037794025</v>
      </c>
      <c r="O19" s="12">
        <v>23036.443056943641</v>
      </c>
      <c r="Q19" s="12">
        <v>6361.8879732060586</v>
      </c>
      <c r="R19" s="12">
        <v>16328.613499124098</v>
      </c>
      <c r="S19" s="12">
        <v>23505.537585133447</v>
      </c>
      <c r="T19" s="12">
        <v>30564.56179798867</v>
      </c>
      <c r="V19" s="12">
        <v>7683.0199806344117</v>
      </c>
      <c r="W19" s="12">
        <v>15770.093200017029</v>
      </c>
      <c r="X19" s="195">
        <v>23501.303911272782</v>
      </c>
      <c r="Y19" s="12">
        <v>30305.223710534872</v>
      </c>
      <c r="AA19" s="12">
        <v>8641.6184704600109</v>
      </c>
      <c r="AB19" s="12">
        <v>20296.219276487198</v>
      </c>
      <c r="AC19" s="195">
        <v>29314.138908505</v>
      </c>
      <c r="AD19" s="12">
        <v>37520</v>
      </c>
      <c r="AF19" s="12">
        <v>11653</v>
      </c>
      <c r="AG19" s="12">
        <v>19268</v>
      </c>
      <c r="AH19" s="195">
        <v>28625</v>
      </c>
      <c r="AI19" s="12"/>
    </row>
    <row r="20" spans="2:35" ht="12.75" customHeight="1">
      <c r="B20" s="336" t="s">
        <v>184</v>
      </c>
      <c r="E20" s="12">
        <v>0</v>
      </c>
      <c r="G20" s="12">
        <v>0</v>
      </c>
      <c r="H20" s="12">
        <v>0</v>
      </c>
      <c r="I20" s="12">
        <v>0</v>
      </c>
      <c r="J20" s="12">
        <v>0</v>
      </c>
      <c r="L20" s="12">
        <v>0</v>
      </c>
      <c r="M20" s="12">
        <v>0</v>
      </c>
      <c r="N20" s="12">
        <v>0</v>
      </c>
      <c r="O20" s="12">
        <v>0</v>
      </c>
      <c r="Q20" s="12">
        <v>0</v>
      </c>
      <c r="R20" s="12">
        <v>0</v>
      </c>
      <c r="S20" s="12">
        <v>0</v>
      </c>
      <c r="T20" s="12">
        <v>0</v>
      </c>
      <c r="V20" s="12">
        <v>0</v>
      </c>
      <c r="W20" s="12">
        <v>0</v>
      </c>
      <c r="X20" s="195">
        <v>0</v>
      </c>
      <c r="Y20" s="12">
        <v>0</v>
      </c>
      <c r="AA20" s="12">
        <v>0</v>
      </c>
      <c r="AB20" s="12">
        <v>0</v>
      </c>
      <c r="AC20" s="195">
        <v>0</v>
      </c>
      <c r="AD20" s="12">
        <v>0</v>
      </c>
      <c r="AF20" s="12">
        <v>0</v>
      </c>
      <c r="AG20" s="12">
        <v>0</v>
      </c>
      <c r="AH20" s="195">
        <v>0</v>
      </c>
      <c r="AI20" s="12"/>
    </row>
    <row r="21" spans="2:35" ht="12.75" customHeight="1">
      <c r="B21" s="336" t="s">
        <v>208</v>
      </c>
      <c r="E21" s="12">
        <v>80.548325899407303</v>
      </c>
      <c r="G21" s="12">
        <v>11.157374478899294</v>
      </c>
      <c r="H21" s="12">
        <v>12.87497893377296</v>
      </c>
      <c r="I21" s="12">
        <v>12.874944529474583</v>
      </c>
      <c r="J21" s="12">
        <v>12.871463946021191</v>
      </c>
      <c r="L21" s="12">
        <v>0</v>
      </c>
      <c r="M21" s="12">
        <v>0</v>
      </c>
      <c r="N21" s="12">
        <v>0</v>
      </c>
      <c r="O21" s="12">
        <v>51.86</v>
      </c>
      <c r="Q21" s="12">
        <v>132.48500000000001</v>
      </c>
      <c r="R21" s="12">
        <v>259.00700000000001</v>
      </c>
      <c r="S21" s="12">
        <v>377.19499999999999</v>
      </c>
      <c r="T21" s="12">
        <v>485.86200000000002</v>
      </c>
      <c r="V21" s="12">
        <v>100.843</v>
      </c>
      <c r="W21" s="12">
        <v>194.63399999999999</v>
      </c>
      <c r="X21" s="195">
        <v>282.74299999999999</v>
      </c>
      <c r="Y21" s="12">
        <v>360.07900000000001</v>
      </c>
      <c r="AA21" s="12">
        <v>69.373999999999995</v>
      </c>
      <c r="AB21" s="12">
        <v>132.18700000000001</v>
      </c>
      <c r="AC21" s="195">
        <v>185.88200000000001</v>
      </c>
      <c r="AD21" s="12">
        <v>231.34399999999999</v>
      </c>
      <c r="AF21" s="12">
        <v>37</v>
      </c>
      <c r="AG21" s="12">
        <v>72</v>
      </c>
      <c r="AH21" s="195">
        <v>100</v>
      </c>
      <c r="AI21" s="12"/>
    </row>
    <row r="22" spans="2:35" ht="12.75" customHeight="1">
      <c r="B22" s="336" t="s">
        <v>346</v>
      </c>
      <c r="E22" s="12">
        <v>731.30105512123168</v>
      </c>
      <c r="G22" s="12">
        <v>8.6689257005888951</v>
      </c>
      <c r="H22" s="12">
        <v>-272.30671664495975</v>
      </c>
      <c r="I22" s="12">
        <v>-583.51058141143312</v>
      </c>
      <c r="J22" s="12">
        <v>-774.30489544599163</v>
      </c>
      <c r="L22" s="12">
        <v>-954.0994917616531</v>
      </c>
      <c r="M22" s="12">
        <v>-831.25259618133464</v>
      </c>
      <c r="N22" s="12">
        <v>-1120.3728247964207</v>
      </c>
      <c r="O22" s="12">
        <v>-1040.4775763494349</v>
      </c>
      <c r="Q22" s="12">
        <v>-73.471881135681556</v>
      </c>
      <c r="R22" s="12">
        <v>853.3454369339172</v>
      </c>
      <c r="S22" s="12">
        <v>756.65798985118136</v>
      </c>
      <c r="T22" s="12">
        <v>-499.22354588304984</v>
      </c>
      <c r="V22" s="12">
        <v>-225.18960587633356</v>
      </c>
      <c r="W22" s="12">
        <v>-246.12998651315496</v>
      </c>
      <c r="X22" s="195">
        <v>50.192013224592316</v>
      </c>
      <c r="Y22" s="12">
        <v>659.08503716372843</v>
      </c>
      <c r="AA22" s="12">
        <v>73.483561428910562</v>
      </c>
      <c r="AB22" s="12">
        <v>-117.34555279422716</v>
      </c>
      <c r="AC22" s="195">
        <v>-182.88745207892546</v>
      </c>
      <c r="AD22" s="12">
        <v>711.78787836680124</v>
      </c>
      <c r="AF22" s="12">
        <v>364</v>
      </c>
      <c r="AG22" s="12">
        <v>554</v>
      </c>
      <c r="AH22" s="195">
        <v>733</v>
      </c>
      <c r="AI22" s="12"/>
    </row>
    <row r="23" spans="2:35" ht="12.75" customHeight="1">
      <c r="B23" s="336" t="s">
        <v>347</v>
      </c>
      <c r="E23" s="12">
        <v>-1664.829156922151</v>
      </c>
      <c r="G23" s="12">
        <v>-1463.1795553616143</v>
      </c>
      <c r="H23" s="12">
        <v>423.77343059934663</v>
      </c>
      <c r="I23" s="12">
        <v>3166.0239619350414</v>
      </c>
      <c r="J23" s="12">
        <v>3996.734837316862</v>
      </c>
      <c r="L23" s="12">
        <v>-5581.3310478716903</v>
      </c>
      <c r="M23" s="12">
        <v>-9303.8281849107589</v>
      </c>
      <c r="N23" s="12">
        <v>-14995.784766976505</v>
      </c>
      <c r="O23" s="12">
        <v>-11123.090208197151</v>
      </c>
      <c r="Q23" s="12">
        <v>-952.65919940734796</v>
      </c>
      <c r="R23" s="12">
        <v>-1477.1144639673091</v>
      </c>
      <c r="S23" s="12">
        <v>1397.2079225676621</v>
      </c>
      <c r="T23" s="12">
        <v>2662.8607484270292</v>
      </c>
      <c r="V23" s="12">
        <v>-4441.683523121058</v>
      </c>
      <c r="W23" s="12">
        <v>-6257.3876740762016</v>
      </c>
      <c r="X23" s="195">
        <v>-3055.7624592816305</v>
      </c>
      <c r="Y23" s="12">
        <v>-2441.4682847868371</v>
      </c>
      <c r="AA23" s="12">
        <v>-1526.3230744701648</v>
      </c>
      <c r="AB23" s="12">
        <v>-3466.1458470831208</v>
      </c>
      <c r="AC23" s="195">
        <v>772.84515196579434</v>
      </c>
      <c r="AD23" s="12">
        <v>44</v>
      </c>
      <c r="AF23" s="12">
        <v>1599</v>
      </c>
      <c r="AG23" s="12">
        <v>5407</v>
      </c>
      <c r="AH23" s="195">
        <v>8065</v>
      </c>
      <c r="AI23" s="12"/>
    </row>
    <row r="24" spans="2:35" ht="12.75" customHeight="1">
      <c r="B24" s="336" t="s">
        <v>385</v>
      </c>
      <c r="E24" s="12">
        <v>22416.742265502944</v>
      </c>
      <c r="G24" s="12">
        <v>4721.8262076663405</v>
      </c>
      <c r="H24" s="12">
        <v>10232.186402487447</v>
      </c>
      <c r="I24" s="12">
        <v>15677.487595275925</v>
      </c>
      <c r="J24" s="12">
        <v>21179.952828792579</v>
      </c>
      <c r="L24" s="12">
        <v>4638.456995691824</v>
      </c>
      <c r="M24" s="12">
        <v>9356.169283959247</v>
      </c>
      <c r="N24" s="12">
        <v>14185.496549589256</v>
      </c>
      <c r="O24" s="12">
        <v>17530.13463646984</v>
      </c>
      <c r="Q24" s="12">
        <v>4746.7562965143652</v>
      </c>
      <c r="R24" s="12">
        <v>7251.9197234787298</v>
      </c>
      <c r="S24" s="12">
        <v>8144.3991481445937</v>
      </c>
      <c r="T24" s="12">
        <v>15430.813485512781</v>
      </c>
      <c r="V24" s="12">
        <v>5383.1741819647905</v>
      </c>
      <c r="W24" s="12">
        <v>11601.289993149076</v>
      </c>
      <c r="X24" s="195">
        <v>19223.6175905294</v>
      </c>
      <c r="Y24" s="12">
        <v>25719.228166890189</v>
      </c>
      <c r="AA24" s="12">
        <v>7197.8813876632657</v>
      </c>
      <c r="AB24" s="12">
        <v>13701.381404296806</v>
      </c>
      <c r="AC24" s="195">
        <v>20956.446428516421</v>
      </c>
      <c r="AD24" s="12">
        <v>27183</v>
      </c>
      <c r="AF24" s="12">
        <v>4635</v>
      </c>
      <c r="AG24" s="12">
        <v>13926</v>
      </c>
      <c r="AH24" s="195">
        <v>23108</v>
      </c>
      <c r="AI24" s="12"/>
    </row>
    <row r="25" spans="2:35" ht="12.75" customHeight="1">
      <c r="B25" s="336" t="s">
        <v>209</v>
      </c>
      <c r="E25" s="12">
        <v>1251.6396727300125</v>
      </c>
      <c r="G25" s="12">
        <v>100.35523697790512</v>
      </c>
      <c r="H25" s="12">
        <v>169.51558966809316</v>
      </c>
      <c r="I25" s="12">
        <v>220.35236789808221</v>
      </c>
      <c r="J25" s="12">
        <v>265.03255407086215</v>
      </c>
      <c r="L25" s="12">
        <v>67.879490263782557</v>
      </c>
      <c r="M25" s="12">
        <v>97.981424415143977</v>
      </c>
      <c r="N25" s="12">
        <v>131.15469504872345</v>
      </c>
      <c r="O25" s="12">
        <v>495.56516142819112</v>
      </c>
      <c r="Q25" s="12">
        <v>959.08455833209905</v>
      </c>
      <c r="R25" s="12">
        <v>1879.580862141697</v>
      </c>
      <c r="S25" s="12">
        <v>2737.8418738323253</v>
      </c>
      <c r="T25" s="12">
        <v>3777.9460531395412</v>
      </c>
      <c r="V25" s="12">
        <v>739.56799193639529</v>
      </c>
      <c r="W25" s="12">
        <v>1477.7286979462801</v>
      </c>
      <c r="X25" s="195">
        <v>2201.0068978430832</v>
      </c>
      <c r="Y25" s="12">
        <v>2843.5102576660402</v>
      </c>
      <c r="AA25" s="12">
        <v>4356.2431297324392</v>
      </c>
      <c r="AB25" s="12">
        <v>8612.6471902180929</v>
      </c>
      <c r="AC25" s="195">
        <v>12780.984433951468</v>
      </c>
      <c r="AD25" s="12">
        <v>16780</v>
      </c>
      <c r="AF25" s="12">
        <v>3678</v>
      </c>
      <c r="AG25" s="12">
        <v>7361</v>
      </c>
      <c r="AH25" s="195">
        <v>10990</v>
      </c>
      <c r="AI25" s="12"/>
    </row>
    <row r="26" spans="2:35" ht="12.75" customHeight="1">
      <c r="B26" s="336" t="s">
        <v>210</v>
      </c>
      <c r="E26" s="12">
        <v>-389.4302669945111</v>
      </c>
      <c r="G26" s="12">
        <v>-301.65801302311627</v>
      </c>
      <c r="H26" s="12">
        <v>-596.94341017032377</v>
      </c>
      <c r="I26" s="12">
        <v>-888.91736442092031</v>
      </c>
      <c r="J26" s="12">
        <v>-1196.9094949765679</v>
      </c>
      <c r="L26" s="12">
        <v>-469.49976001625578</v>
      </c>
      <c r="M26" s="12">
        <v>-996.69678823937954</v>
      </c>
      <c r="N26" s="12">
        <v>-1513.2850346920532</v>
      </c>
      <c r="O26" s="12">
        <v>-2082.6350630153233</v>
      </c>
      <c r="Q26" s="12">
        <v>-791.334466241879</v>
      </c>
      <c r="R26" s="12">
        <v>-1705.9762659011237</v>
      </c>
      <c r="S26" s="12">
        <v>-2640.2321149711547</v>
      </c>
      <c r="T26" s="12">
        <v>-3693.2436184750604</v>
      </c>
      <c r="V26" s="12">
        <v>-650.60935977426641</v>
      </c>
      <c r="W26" s="12">
        <v>-1230.2044031463677</v>
      </c>
      <c r="X26" s="195">
        <v>-1825.0873229156202</v>
      </c>
      <c r="Y26" s="12">
        <v>-2555.8895190117019</v>
      </c>
      <c r="AA26" s="12">
        <v>-777.86349054474408</v>
      </c>
      <c r="AB26" s="12">
        <v>-1661.8734934016863</v>
      </c>
      <c r="AC26" s="195">
        <v>-2712.6227284281026</v>
      </c>
      <c r="AD26" s="12">
        <v>-3840</v>
      </c>
      <c r="AF26" s="12">
        <v>-994</v>
      </c>
      <c r="AG26" s="12">
        <v>-1919</v>
      </c>
      <c r="AH26" s="195">
        <v>-2473</v>
      </c>
      <c r="AI26" s="12"/>
    </row>
    <row r="27" spans="2:35" ht="12.75" customHeight="1">
      <c r="B27" s="336" t="s">
        <v>348</v>
      </c>
      <c r="E27" s="12">
        <v>-4395.9970407839828</v>
      </c>
      <c r="G27" s="12">
        <v>-1336.7298260261184</v>
      </c>
      <c r="H27" s="12">
        <v>-2331.3908824521004</v>
      </c>
      <c r="I27" s="12">
        <v>-3527.3764081739537</v>
      </c>
      <c r="J27" s="12">
        <v>-5039.4781206903626</v>
      </c>
      <c r="L27" s="12">
        <v>-1323.1764188060006</v>
      </c>
      <c r="M27" s="12">
        <v>-2271.5413207592783</v>
      </c>
      <c r="N27" s="12">
        <v>-3149.1851509533244</v>
      </c>
      <c r="O27" s="12">
        <v>-4130.9880456995033</v>
      </c>
      <c r="Q27" s="12">
        <v>-873.21004899452475</v>
      </c>
      <c r="R27" s="12">
        <v>-1545.8485551003739</v>
      </c>
      <c r="S27" s="12">
        <v>-2380.6711243472714</v>
      </c>
      <c r="T27" s="12">
        <v>-3569.708269172464</v>
      </c>
      <c r="V27" s="12">
        <v>-2079.7041683965963</v>
      </c>
      <c r="W27" s="12">
        <v>-3712.1422669881513</v>
      </c>
      <c r="X27" s="195">
        <v>-5602.1128935695151</v>
      </c>
      <c r="Y27" s="12">
        <v>-7979.0098537070044</v>
      </c>
      <c r="AA27" s="12">
        <v>-2193.2799434032327</v>
      </c>
      <c r="AB27" s="12">
        <v>-3833.3985527322193</v>
      </c>
      <c r="AC27" s="195">
        <v>-5546.836255247772</v>
      </c>
      <c r="AD27" s="12">
        <v>-7547</v>
      </c>
      <c r="AF27" s="12">
        <v>-1608</v>
      </c>
      <c r="AG27" s="12">
        <v>-3010</v>
      </c>
      <c r="AH27" s="195">
        <v>-4580</v>
      </c>
      <c r="AI27" s="12"/>
    </row>
    <row r="28" spans="2:35" ht="12.75" customHeight="1">
      <c r="B28" s="336" t="s">
        <v>328</v>
      </c>
      <c r="E28" s="12"/>
      <c r="G28" s="12"/>
      <c r="H28" s="12"/>
      <c r="I28" s="12"/>
      <c r="J28" s="12"/>
      <c r="L28" s="12"/>
      <c r="M28" s="12"/>
      <c r="N28" s="12"/>
      <c r="O28" s="12"/>
      <c r="Q28" s="12"/>
      <c r="R28" s="12"/>
      <c r="S28" s="12"/>
      <c r="T28" s="12">
        <v>-1324.0281810863614</v>
      </c>
      <c r="V28" s="12">
        <v>0</v>
      </c>
      <c r="W28" s="12">
        <v>0</v>
      </c>
      <c r="X28" s="195">
        <v>0</v>
      </c>
      <c r="Y28" s="12">
        <v>0</v>
      </c>
      <c r="AA28" s="12">
        <v>0</v>
      </c>
      <c r="AB28" s="12">
        <v>0</v>
      </c>
      <c r="AC28" s="195">
        <v>0</v>
      </c>
      <c r="AD28" s="12">
        <v>0</v>
      </c>
      <c r="AF28" s="12">
        <v>0</v>
      </c>
      <c r="AG28" s="12">
        <v>0</v>
      </c>
      <c r="AH28" s="195">
        <v>0</v>
      </c>
      <c r="AI28" s="12"/>
    </row>
    <row r="29" spans="2:35" ht="12.75" customHeight="1">
      <c r="B29" s="336" t="s">
        <v>292</v>
      </c>
      <c r="E29" s="12"/>
      <c r="G29" s="12"/>
      <c r="H29" s="12"/>
      <c r="I29" s="12"/>
      <c r="J29" s="12"/>
      <c r="L29" s="12"/>
      <c r="M29" s="12"/>
      <c r="N29" s="12">
        <v>-280.42386386357879</v>
      </c>
      <c r="O29" s="12">
        <v>-280.42386386357879</v>
      </c>
      <c r="Q29" s="12">
        <v>-239.23109011939653</v>
      </c>
      <c r="R29" s="12">
        <v>-239.23109011939653</v>
      </c>
      <c r="S29" s="12">
        <v>-239.23109011939653</v>
      </c>
      <c r="T29" s="12">
        <v>-239.23109011939653</v>
      </c>
      <c r="V29" s="12">
        <v>0</v>
      </c>
      <c r="W29" s="12">
        <v>0</v>
      </c>
      <c r="X29" s="195">
        <v>0</v>
      </c>
      <c r="Y29" s="12">
        <v>0</v>
      </c>
      <c r="AA29" s="12">
        <v>0</v>
      </c>
      <c r="AB29" s="12">
        <v>0</v>
      </c>
      <c r="AC29" s="195">
        <v>0</v>
      </c>
      <c r="AD29" s="12">
        <v>0</v>
      </c>
      <c r="AF29" s="12">
        <v>0</v>
      </c>
      <c r="AG29" s="12">
        <v>0</v>
      </c>
      <c r="AH29" s="195">
        <v>0</v>
      </c>
      <c r="AI29" s="12"/>
    </row>
    <row r="30" spans="2:35" ht="12.75" customHeight="1">
      <c r="B30" s="336" t="s">
        <v>185</v>
      </c>
      <c r="E30" s="12">
        <v>-586.9347767890705</v>
      </c>
      <c r="G30" s="12">
        <v>-37.893715198549621</v>
      </c>
      <c r="H30" s="12">
        <v>-117.9327227009821</v>
      </c>
      <c r="I30" s="12">
        <v>-100.73349427701172</v>
      </c>
      <c r="J30" s="12">
        <v>-100.42027555320246</v>
      </c>
      <c r="L30" s="12">
        <v>4.8652978863225309</v>
      </c>
      <c r="M30" s="12">
        <v>-50.880173232113869</v>
      </c>
      <c r="N30" s="12">
        <v>-86.872037132273576</v>
      </c>
      <c r="O30" s="12">
        <v>142.91366081114117</v>
      </c>
      <c r="Q30" s="12">
        <v>-20.335992066589963</v>
      </c>
      <c r="R30" s="12">
        <v>-143.84462413956592</v>
      </c>
      <c r="S30" s="12">
        <v>-246.78229512107671</v>
      </c>
      <c r="T30" s="12">
        <v>-324.98710070817236</v>
      </c>
      <c r="V30" s="12">
        <v>82.246687216614603</v>
      </c>
      <c r="W30" s="12">
        <v>15.563172649796543</v>
      </c>
      <c r="X30" s="195">
        <v>29.178963753894831</v>
      </c>
      <c r="Y30" s="12">
        <v>25.114290489989987</v>
      </c>
      <c r="AA30" s="12">
        <v>36.032961879859002</v>
      </c>
      <c r="AB30" s="12">
        <v>-12.090304837128926</v>
      </c>
      <c r="AC30" s="195">
        <v>-11.913575010431417</v>
      </c>
      <c r="AD30" s="12">
        <v>-23.08560841848584</v>
      </c>
      <c r="AF30" s="12">
        <v>-7</v>
      </c>
      <c r="AG30" s="12">
        <v>-26</v>
      </c>
      <c r="AH30" s="195">
        <v>-31</v>
      </c>
      <c r="AI30" s="12"/>
    </row>
    <row r="31" spans="2:35" ht="12.75" customHeight="1">
      <c r="B31" s="336" t="s">
        <v>186</v>
      </c>
      <c r="E31" s="12">
        <v>0</v>
      </c>
      <c r="G31" s="12"/>
      <c r="H31" s="12"/>
      <c r="I31" s="12"/>
      <c r="J31" s="12">
        <v>0</v>
      </c>
      <c r="L31" s="12"/>
      <c r="M31" s="12"/>
      <c r="N31" s="12"/>
      <c r="O31" s="12">
        <v>0</v>
      </c>
      <c r="Q31" s="12"/>
      <c r="R31" s="12"/>
      <c r="S31" s="12"/>
      <c r="T31" s="12">
        <v>0</v>
      </c>
      <c r="V31" s="12">
        <v>0</v>
      </c>
      <c r="W31" s="12">
        <v>0</v>
      </c>
      <c r="X31" s="195">
        <v>0</v>
      </c>
      <c r="Y31" s="12">
        <v>0</v>
      </c>
      <c r="AA31" s="12">
        <v>0</v>
      </c>
      <c r="AB31" s="12">
        <v>0</v>
      </c>
      <c r="AC31" s="195">
        <v>0</v>
      </c>
      <c r="AD31" s="12">
        <v>0</v>
      </c>
      <c r="AF31" s="12">
        <v>0</v>
      </c>
      <c r="AG31" s="12">
        <v>0</v>
      </c>
      <c r="AH31" s="195">
        <v>0</v>
      </c>
      <c r="AI31" s="12"/>
    </row>
    <row r="32" spans="2:35" ht="12.75" customHeight="1">
      <c r="B32" s="336" t="s">
        <v>211</v>
      </c>
      <c r="E32" s="12">
        <v>349.02025511035885</v>
      </c>
      <c r="G32" s="12">
        <v>130.39366572879123</v>
      </c>
      <c r="H32" s="12">
        <v>206.88118681951696</v>
      </c>
      <c r="I32" s="12">
        <v>393.91531815363118</v>
      </c>
      <c r="J32" s="12">
        <v>630.89336558917148</v>
      </c>
      <c r="L32" s="12">
        <v>320.45910022320498</v>
      </c>
      <c r="M32" s="12">
        <v>477.65329500602758</v>
      </c>
      <c r="N32" s="12">
        <v>761.50321436600711</v>
      </c>
      <c r="O32" s="12">
        <v>1135.6814665160693</v>
      </c>
      <c r="Q32" s="12">
        <v>353.79489058042759</v>
      </c>
      <c r="R32" s="12">
        <v>698.97565167966354</v>
      </c>
      <c r="S32" s="12">
        <v>877.7160687153829</v>
      </c>
      <c r="T32" s="12">
        <v>1289.3744553039585</v>
      </c>
      <c r="V32" s="12">
        <v>435.47916137243902</v>
      </c>
      <c r="W32" s="12">
        <v>1147.9212323623969</v>
      </c>
      <c r="X32" s="195">
        <v>1373.7387105331072</v>
      </c>
      <c r="Y32" s="12">
        <v>1577.7937875811481</v>
      </c>
      <c r="AA32" s="12">
        <v>0.43585838521656206</v>
      </c>
      <c r="AB32" s="12">
        <v>-1.4421416147834385</v>
      </c>
      <c r="AC32" s="195">
        <v>-6.3891416147834379</v>
      </c>
      <c r="AD32" s="12">
        <v>-2.0371416147834385</v>
      </c>
      <c r="AF32" s="12">
        <v>0</v>
      </c>
      <c r="AG32" s="12">
        <v>0</v>
      </c>
      <c r="AH32" s="195">
        <v>0</v>
      </c>
      <c r="AI32" s="12"/>
    </row>
    <row r="33" spans="2:35" ht="12.75" customHeight="1">
      <c r="B33" s="336" t="s">
        <v>401</v>
      </c>
      <c r="E33" s="12"/>
      <c r="G33" s="12"/>
      <c r="H33" s="12"/>
      <c r="I33" s="12"/>
      <c r="J33" s="12">
        <v>0</v>
      </c>
      <c r="L33" s="12"/>
      <c r="M33" s="12"/>
      <c r="N33" s="12"/>
      <c r="O33" s="12">
        <v>0</v>
      </c>
      <c r="Q33" s="12"/>
      <c r="R33" s="12"/>
      <c r="S33" s="12"/>
      <c r="T33" s="12">
        <v>0</v>
      </c>
      <c r="V33" s="12"/>
      <c r="W33" s="12"/>
      <c r="X33" s="195"/>
      <c r="Y33" s="12">
        <v>0</v>
      </c>
      <c r="AA33" s="12">
        <v>0</v>
      </c>
      <c r="AB33" s="12">
        <v>0</v>
      </c>
      <c r="AC33" s="195">
        <v>0</v>
      </c>
      <c r="AD33" s="12">
        <v>0</v>
      </c>
      <c r="AF33" s="12">
        <v>-191</v>
      </c>
      <c r="AG33" s="12">
        <v>-301</v>
      </c>
      <c r="AH33" s="195">
        <v>-381</v>
      </c>
      <c r="AI33" s="12"/>
    </row>
    <row r="34" spans="2:35" ht="12.75" customHeight="1">
      <c r="B34" s="336" t="s">
        <v>187</v>
      </c>
      <c r="E34" s="12">
        <v>-3148.2724302457618</v>
      </c>
      <c r="G34" s="12">
        <v>4501.2220869570274</v>
      </c>
      <c r="H34" s="12">
        <v>2627.788202817369</v>
      </c>
      <c r="I34" s="12">
        <v>105.48911144013405</v>
      </c>
      <c r="J34" s="12">
        <v>-1218.869133205088</v>
      </c>
      <c r="L34" s="12">
        <v>8375.801682173902</v>
      </c>
      <c r="M34" s="12">
        <v>2299.4483408511314</v>
      </c>
      <c r="N34" s="12">
        <v>2738.5999839055407</v>
      </c>
      <c r="O34" s="12">
        <v>-1930.4756175751638</v>
      </c>
      <c r="Q34" s="12">
        <v>3441.0724463065499</v>
      </c>
      <c r="R34" s="12">
        <v>5233.9648502293976</v>
      </c>
      <c r="S34" s="12">
        <v>2436.257335246366</v>
      </c>
      <c r="T34" s="12">
        <v>5283.3701696212311</v>
      </c>
      <c r="V34" s="12">
        <v>6738.969583861819</v>
      </c>
      <c r="W34" s="12">
        <v>4102.7965558503602</v>
      </c>
      <c r="X34" s="195">
        <v>-627.8958242093131</v>
      </c>
      <c r="Y34" s="12">
        <v>-371.83672604429188</v>
      </c>
      <c r="AA34" s="12">
        <v>0</v>
      </c>
      <c r="AB34" s="12">
        <v>1790.5704062313316</v>
      </c>
      <c r="AC34" s="195">
        <v>-3288.0130892214047</v>
      </c>
      <c r="AD34" s="12">
        <v>4110</v>
      </c>
      <c r="AF34" s="12">
        <v>-2545</v>
      </c>
      <c r="AG34" s="12">
        <v>-4805</v>
      </c>
      <c r="AH34" s="195">
        <v>-5630</v>
      </c>
      <c r="AI34" s="12"/>
    </row>
    <row r="35" spans="2:35" ht="12.75" customHeight="1">
      <c r="B35" s="336" t="s">
        <v>349</v>
      </c>
      <c r="E35" s="12">
        <v>-99.277219354853443</v>
      </c>
      <c r="G35" s="12">
        <v>-36.099043372027957</v>
      </c>
      <c r="H35" s="12">
        <v>-53.551102732257235</v>
      </c>
      <c r="I35" s="12">
        <v>-56.750084006884634</v>
      </c>
      <c r="J35" s="12">
        <v>-228.689217386987</v>
      </c>
      <c r="L35" s="12">
        <v>-190.94033696653878</v>
      </c>
      <c r="M35" s="12">
        <v>-247.19534615005486</v>
      </c>
      <c r="N35" s="12">
        <v>-267.15267444945249</v>
      </c>
      <c r="O35" s="12">
        <v>-270.4887916831168</v>
      </c>
      <c r="Q35" s="12">
        <v>-130.30915193058249</v>
      </c>
      <c r="R35" s="12">
        <v>-65.878563697434174</v>
      </c>
      <c r="S35" s="12">
        <v>-243.06103775849857</v>
      </c>
      <c r="T35" s="12">
        <v>-684.30486269024698</v>
      </c>
      <c r="V35" s="12">
        <v>-359.90968927446642</v>
      </c>
      <c r="W35" s="12">
        <v>-995.63084808018993</v>
      </c>
      <c r="X35" s="195">
        <v>-1351.7862460714098</v>
      </c>
      <c r="Y35" s="12">
        <v>-1259.9689467967703</v>
      </c>
      <c r="AA35" s="12">
        <v>-248.33397877049703</v>
      </c>
      <c r="AB35" s="12">
        <v>-472.51374373000033</v>
      </c>
      <c r="AC35" s="195">
        <v>-550.67225200122846</v>
      </c>
      <c r="AD35" s="12">
        <v>-998</v>
      </c>
      <c r="AF35" s="12">
        <v>-141</v>
      </c>
      <c r="AG35" s="12">
        <v>-326</v>
      </c>
      <c r="AH35" s="195">
        <v>-475</v>
      </c>
      <c r="AI35" s="12"/>
    </row>
    <row r="36" spans="2:35" ht="12.75" customHeight="1">
      <c r="B36" s="336" t="s">
        <v>17</v>
      </c>
      <c r="E36" s="12">
        <v>55.399000000000001</v>
      </c>
      <c r="G36" s="12">
        <v>69.210999999999999</v>
      </c>
      <c r="H36" s="12">
        <v>104.199</v>
      </c>
      <c r="I36" s="12">
        <v>128.67599999999999</v>
      </c>
      <c r="J36" s="12">
        <v>97.600999999999999</v>
      </c>
      <c r="L36" s="12">
        <v>13.811999999999999</v>
      </c>
      <c r="M36" s="12">
        <v>23.829000000000001</v>
      </c>
      <c r="N36" s="12">
        <v>23.829000000000001</v>
      </c>
      <c r="O36" s="12">
        <v>23.829000000000001</v>
      </c>
      <c r="Q36" s="12">
        <v>0</v>
      </c>
      <c r="R36" s="12">
        <v>0</v>
      </c>
      <c r="S36" s="12">
        <v>0</v>
      </c>
      <c r="T36" s="12">
        <v>0</v>
      </c>
      <c r="V36" s="12">
        <v>0</v>
      </c>
      <c r="W36" s="12">
        <v>0</v>
      </c>
      <c r="X36" s="195">
        <v>0</v>
      </c>
      <c r="Y36" s="12">
        <v>0</v>
      </c>
      <c r="AA36" s="12">
        <v>0</v>
      </c>
      <c r="AB36" s="12">
        <v>0</v>
      </c>
      <c r="AC36" s="195">
        <v>0</v>
      </c>
      <c r="AD36" s="12">
        <v>0</v>
      </c>
      <c r="AF36" s="12">
        <v>0</v>
      </c>
      <c r="AG36" s="12">
        <v>0</v>
      </c>
      <c r="AH36" s="195">
        <v>0</v>
      </c>
      <c r="AI36" s="12"/>
    </row>
    <row r="37" spans="2:35" ht="12.75" customHeight="1">
      <c r="B37" s="336" t="s">
        <v>227</v>
      </c>
      <c r="E37" s="12">
        <v>-4553.4346111336636</v>
      </c>
      <c r="G37" s="12">
        <v>-41.224050257761085</v>
      </c>
      <c r="H37" s="12">
        <v>-41.224050257761085</v>
      </c>
      <c r="I37" s="12">
        <v>-41.224050257761085</v>
      </c>
      <c r="J37" s="12">
        <v>-41.224050257761085</v>
      </c>
      <c r="L37" s="12">
        <v>-0.32602177398999999</v>
      </c>
      <c r="M37" s="12">
        <v>-2.5676992489549999</v>
      </c>
      <c r="N37" s="12">
        <v>-4.1757804523799997</v>
      </c>
      <c r="O37" s="12">
        <v>-5.7969091606000003</v>
      </c>
      <c r="Q37" s="12">
        <v>-1.6141690064149998</v>
      </c>
      <c r="R37" s="12">
        <v>-2.674897524545</v>
      </c>
      <c r="S37" s="12">
        <v>-2.674897524545</v>
      </c>
      <c r="T37" s="12">
        <v>-2.674897524545</v>
      </c>
      <c r="V37" s="12">
        <v>0</v>
      </c>
      <c r="W37" s="12">
        <v>-2.6511326415677732</v>
      </c>
      <c r="X37" s="195">
        <v>0</v>
      </c>
      <c r="Y37" s="12">
        <v>0</v>
      </c>
      <c r="AA37" s="12">
        <v>0</v>
      </c>
      <c r="AB37" s="12">
        <v>0</v>
      </c>
      <c r="AC37" s="195">
        <v>0</v>
      </c>
      <c r="AD37" s="12">
        <v>0</v>
      </c>
      <c r="AF37" s="12">
        <v>0</v>
      </c>
      <c r="AG37" s="12">
        <v>0</v>
      </c>
      <c r="AH37" s="195">
        <v>0</v>
      </c>
      <c r="AI37" s="12"/>
    </row>
    <row r="38" spans="2:35" ht="12.75" customHeight="1">
      <c r="B38" s="336"/>
      <c r="E38" s="12"/>
      <c r="G38" s="12"/>
      <c r="H38" s="12"/>
      <c r="I38" s="12"/>
      <c r="J38" s="12"/>
      <c r="L38" s="12"/>
      <c r="M38" s="12"/>
      <c r="N38" s="12"/>
      <c r="O38" s="12"/>
      <c r="Q38" s="12"/>
      <c r="R38" s="12"/>
      <c r="S38" s="12"/>
      <c r="T38" s="12"/>
      <c r="V38" s="12"/>
      <c r="W38" s="12"/>
      <c r="X38" s="195"/>
      <c r="Y38" s="12"/>
      <c r="AA38" s="12"/>
      <c r="AB38" s="12"/>
      <c r="AC38" s="195"/>
      <c r="AD38" s="12"/>
      <c r="AF38" s="12"/>
      <c r="AG38" s="12"/>
      <c r="AH38" s="195"/>
      <c r="AI38" s="12"/>
    </row>
    <row r="39" spans="2:35">
      <c r="B39" s="337" t="s">
        <v>214</v>
      </c>
      <c r="E39" s="12"/>
      <c r="G39" s="12"/>
      <c r="H39" s="12"/>
      <c r="I39" s="12"/>
      <c r="J39" s="12"/>
      <c r="L39" s="12"/>
      <c r="M39" s="12"/>
      <c r="N39" s="12"/>
      <c r="O39" s="12"/>
      <c r="Q39" s="12"/>
      <c r="R39" s="12"/>
      <c r="S39" s="12"/>
      <c r="T39" s="12"/>
      <c r="V39" s="12"/>
      <c r="W39" s="12"/>
      <c r="X39" s="195"/>
      <c r="Y39" s="12"/>
      <c r="AA39" s="12"/>
      <c r="AB39" s="12"/>
      <c r="AC39" s="195"/>
      <c r="AD39" s="12"/>
      <c r="AF39" s="12"/>
      <c r="AG39" s="12"/>
      <c r="AH39" s="195"/>
      <c r="AI39" s="12"/>
    </row>
    <row r="40" spans="2:35" ht="12.75" customHeight="1">
      <c r="B40" s="336" t="s">
        <v>212</v>
      </c>
      <c r="E40" s="12">
        <v>-7875.1945840797916</v>
      </c>
      <c r="G40" s="12">
        <v>-3756.6880119291291</v>
      </c>
      <c r="H40" s="12">
        <v>-6416.9412960745794</v>
      </c>
      <c r="I40" s="12">
        <v>-7473.6769611832542</v>
      </c>
      <c r="J40" s="12">
        <v>-5724.580831734057</v>
      </c>
      <c r="L40" s="12">
        <v>-5954.1522328922838</v>
      </c>
      <c r="M40" s="12">
        <v>-5068.8190686433818</v>
      </c>
      <c r="N40" s="12">
        <v>-3909.7122403339094</v>
      </c>
      <c r="O40" s="12">
        <v>-1629.5281310039834</v>
      </c>
      <c r="Q40" s="12">
        <v>-5675.9058346562833</v>
      </c>
      <c r="R40" s="12">
        <v>-9122.759155564172</v>
      </c>
      <c r="S40" s="12">
        <v>-9991.9514754634838</v>
      </c>
      <c r="T40" s="12">
        <v>-16409.503399283658</v>
      </c>
      <c r="V40" s="12">
        <v>-7999.0315210342087</v>
      </c>
      <c r="W40" s="12">
        <v>-19320.614604758215</v>
      </c>
      <c r="X40" s="195">
        <v>-3739.8125558125585</v>
      </c>
      <c r="Y40" s="12">
        <v>-14821.793480892295</v>
      </c>
      <c r="AA40" s="12">
        <v>2908.4511117418879</v>
      </c>
      <c r="AB40" s="12">
        <v>-2827.3648316729091</v>
      </c>
      <c r="AC40" s="195">
        <v>-7752.9138095312974</v>
      </c>
      <c r="AD40" s="12">
        <v>-13483</v>
      </c>
      <c r="AF40" s="12">
        <v>-1231</v>
      </c>
      <c r="AG40" s="12">
        <v>3386</v>
      </c>
      <c r="AH40" s="195">
        <v>4976</v>
      </c>
      <c r="AI40" s="12"/>
    </row>
    <row r="41" spans="2:35" ht="12.75" customHeight="1">
      <c r="B41" s="336" t="s">
        <v>189</v>
      </c>
      <c r="E41" s="12">
        <v>1144.4596364683794</v>
      </c>
      <c r="G41" s="12">
        <v>-2095.2276417005201</v>
      </c>
      <c r="H41" s="12">
        <v>-3812.5522492156451</v>
      </c>
      <c r="I41" s="12">
        <v>-11844.085084194592</v>
      </c>
      <c r="J41" s="12">
        <v>-9161.5125563951624</v>
      </c>
      <c r="L41" s="12">
        <v>1055.7839523871971</v>
      </c>
      <c r="M41" s="12">
        <v>-2177</v>
      </c>
      <c r="N41" s="12">
        <v>-85.814909618342881</v>
      </c>
      <c r="O41" s="12">
        <v>-2135.6495667396657</v>
      </c>
      <c r="Q41" s="12">
        <v>-3513.2565371319529</v>
      </c>
      <c r="R41" s="12">
        <v>-2155.9862939715508</v>
      </c>
      <c r="S41" s="12">
        <v>-3201.8511913746797</v>
      </c>
      <c r="T41" s="12">
        <v>-4196.230463062192</v>
      </c>
      <c r="V41" s="12">
        <v>-2614.6196666942037</v>
      </c>
      <c r="W41" s="12">
        <v>-7639.1027139322432</v>
      </c>
      <c r="X41" s="195">
        <v>-15117.495399445394</v>
      </c>
      <c r="Y41" s="12">
        <v>-17339.937977447255</v>
      </c>
      <c r="AA41" s="12">
        <v>-11865.453021697571</v>
      </c>
      <c r="AB41" s="12">
        <v>-23833.231184121363</v>
      </c>
      <c r="AC41" s="195">
        <v>-18122.05114725414</v>
      </c>
      <c r="AD41" s="12">
        <v>-24154</v>
      </c>
      <c r="AF41" s="12">
        <v>12194</v>
      </c>
      <c r="AG41" s="12">
        <v>13458</v>
      </c>
      <c r="AH41" s="195">
        <v>2119</v>
      </c>
      <c r="AI41" s="12"/>
    </row>
    <row r="42" spans="2:35" ht="12.75" customHeight="1">
      <c r="B42" s="336" t="s">
        <v>190</v>
      </c>
      <c r="E42" s="12">
        <v>-3671.1782643200636</v>
      </c>
      <c r="G42" s="12">
        <v>1029.8508648278403</v>
      </c>
      <c r="H42" s="12">
        <v>-2667.4886711027971</v>
      </c>
      <c r="I42" s="12">
        <v>-2671.3662104366531</v>
      </c>
      <c r="J42" s="12">
        <v>-2290.0107325987074</v>
      </c>
      <c r="L42" s="12">
        <v>-117.16629660546018</v>
      </c>
      <c r="M42" s="12">
        <v>253.30505966334749</v>
      </c>
      <c r="N42" s="12">
        <v>-2748.0999982025523</v>
      </c>
      <c r="O42" s="12">
        <v>-4202.9440768754539</v>
      </c>
      <c r="Q42" s="12">
        <v>1513.2168118537297</v>
      </c>
      <c r="R42" s="12">
        <v>-59.133787393717782</v>
      </c>
      <c r="S42" s="12">
        <v>466.91321947474825</v>
      </c>
      <c r="T42" s="12">
        <v>2028.639250297738</v>
      </c>
      <c r="V42" s="12">
        <v>-853.21232078995399</v>
      </c>
      <c r="W42" s="12">
        <v>2140.5238457834625</v>
      </c>
      <c r="X42" s="195">
        <v>3321.2198489554899</v>
      </c>
      <c r="Y42" s="12">
        <v>-584.53678953097472</v>
      </c>
      <c r="AA42" s="12">
        <v>5134.8325954656248</v>
      </c>
      <c r="AB42" s="12">
        <v>5448.9817904349093</v>
      </c>
      <c r="AC42" s="195">
        <v>4425.6786130519804</v>
      </c>
      <c r="AD42" s="12">
        <v>13876</v>
      </c>
      <c r="AF42" s="12">
        <v>-7227</v>
      </c>
      <c r="AG42" s="12">
        <v>-9319</v>
      </c>
      <c r="AH42" s="195">
        <v>-4361</v>
      </c>
      <c r="AI42" s="12"/>
    </row>
    <row r="43" spans="2:35" ht="12.75" customHeight="1">
      <c r="B43" s="336" t="s">
        <v>342</v>
      </c>
      <c r="E43" s="12">
        <v>-2576.5923638794534</v>
      </c>
      <c r="G43" s="12">
        <v>-1567.9495394444871</v>
      </c>
      <c r="H43" s="12">
        <v>844.25060009383196</v>
      </c>
      <c r="I43" s="12">
        <v>-152.55027485413018</v>
      </c>
      <c r="J43" s="12">
        <v>-1049.7660561851792</v>
      </c>
      <c r="L43" s="12">
        <v>1288.2681921280216</v>
      </c>
      <c r="M43" s="12">
        <v>413.371376559331</v>
      </c>
      <c r="N43" s="12">
        <v>2385.8841806344353</v>
      </c>
      <c r="O43" s="12">
        <v>2302.5156910607229</v>
      </c>
      <c r="Q43" s="12">
        <v>-728.22175068912372</v>
      </c>
      <c r="R43" s="12">
        <v>1132.050002182604</v>
      </c>
      <c r="S43" s="12">
        <v>-1211.7591721798294</v>
      </c>
      <c r="T43" s="12">
        <v>-2559.6558338617833</v>
      </c>
      <c r="V43" s="12">
        <v>-56.838324898338939</v>
      </c>
      <c r="W43" s="12">
        <v>427.58674531723079</v>
      </c>
      <c r="X43" s="195">
        <v>2474.3126236648845</v>
      </c>
      <c r="Y43" s="12">
        <v>8713.9609886683229</v>
      </c>
      <c r="AA43" s="12">
        <v>5787.8219604478754</v>
      </c>
      <c r="AB43" s="12">
        <v>10689.009992739122</v>
      </c>
      <c r="AC43" s="195">
        <v>15913.735456971282</v>
      </c>
      <c r="AD43" s="12">
        <v>19017</v>
      </c>
      <c r="AF43" s="12">
        <v>-1412</v>
      </c>
      <c r="AG43" s="12">
        <v>-2632</v>
      </c>
      <c r="AH43" s="195">
        <v>-3977</v>
      </c>
      <c r="AI43" s="12"/>
    </row>
    <row r="44" spans="2:35" ht="12.75" customHeight="1">
      <c r="B44" s="336" t="s">
        <v>191</v>
      </c>
      <c r="E44" s="12">
        <v>11336.136812273493</v>
      </c>
      <c r="G44" s="12">
        <v>-6681.4021010843462</v>
      </c>
      <c r="H44" s="12">
        <v>-4410.0562201728526</v>
      </c>
      <c r="I44" s="12">
        <v>4232.8346061534639</v>
      </c>
      <c r="J44" s="12">
        <v>6533.0689017215163</v>
      </c>
      <c r="L44" s="12">
        <v>-8483.8425215537663</v>
      </c>
      <c r="M44" s="12">
        <v>-3361.4095889500086</v>
      </c>
      <c r="N44" s="12">
        <v>-2751.267708110589</v>
      </c>
      <c r="O44" s="12">
        <v>6913.8545117727654</v>
      </c>
      <c r="Q44" s="12">
        <v>-10462.128837794136</v>
      </c>
      <c r="R44" s="12">
        <v>-1830.5443834524131</v>
      </c>
      <c r="S44" s="12">
        <v>4111.7435229855009</v>
      </c>
      <c r="T44" s="12">
        <v>13722.360572001398</v>
      </c>
      <c r="V44" s="12">
        <v>-15309.492103830868</v>
      </c>
      <c r="W44" s="12">
        <v>-8343.0739506854898</v>
      </c>
      <c r="X44" s="195">
        <v>-3474.1069360808042</v>
      </c>
      <c r="Y44" s="12">
        <v>8279.2600658006013</v>
      </c>
      <c r="AA44" s="12">
        <v>-3990.7141171274911</v>
      </c>
      <c r="AB44" s="12">
        <v>4156.8853313594891</v>
      </c>
      <c r="AC44" s="195">
        <v>9200.1600609328871</v>
      </c>
      <c r="AD44" s="12">
        <v>18991</v>
      </c>
      <c r="AF44" s="12">
        <v>-18965</v>
      </c>
      <c r="AG44" s="12">
        <v>-16178</v>
      </c>
      <c r="AH44" s="195">
        <v>-8810</v>
      </c>
      <c r="AI44" s="12"/>
    </row>
    <row r="45" spans="2:35" ht="12.75" customHeight="1">
      <c r="B45" s="336"/>
      <c r="E45" s="12"/>
      <c r="G45" s="12"/>
      <c r="H45" s="12"/>
      <c r="I45" s="12"/>
      <c r="J45" s="12"/>
      <c r="L45" s="12"/>
      <c r="M45" s="12"/>
      <c r="N45" s="12"/>
      <c r="O45" s="12"/>
      <c r="Q45" s="12"/>
      <c r="R45" s="12"/>
      <c r="S45" s="12"/>
      <c r="T45" s="12"/>
      <c r="V45" s="12"/>
      <c r="W45" s="12"/>
      <c r="X45" s="195"/>
      <c r="Y45" s="12"/>
      <c r="AA45" s="12"/>
      <c r="AB45" s="12"/>
      <c r="AC45" s="195"/>
      <c r="AD45" s="12"/>
      <c r="AF45" s="12"/>
      <c r="AG45" s="12"/>
      <c r="AH45" s="195"/>
      <c r="AI45" s="12"/>
    </row>
    <row r="46" spans="2:35" ht="12.75" customHeight="1">
      <c r="B46" s="338"/>
      <c r="E46" s="27"/>
      <c r="G46" s="27"/>
      <c r="H46" s="27"/>
      <c r="I46" s="27"/>
      <c r="J46" s="27"/>
      <c r="L46" s="27"/>
      <c r="M46" s="27"/>
      <c r="N46" s="27"/>
      <c r="O46" s="27"/>
      <c r="Q46" s="27"/>
      <c r="R46" s="27"/>
      <c r="S46" s="27"/>
      <c r="T46" s="27"/>
      <c r="V46" s="27"/>
      <c r="W46" s="27"/>
      <c r="X46" s="200"/>
      <c r="Y46" s="27"/>
      <c r="AA46" s="27"/>
      <c r="AB46" s="27"/>
      <c r="AC46" s="200"/>
      <c r="AD46" s="27"/>
      <c r="AF46" s="27"/>
      <c r="AG46" s="27"/>
      <c r="AH46" s="200"/>
      <c r="AI46" s="27"/>
    </row>
    <row r="47" spans="2:35" ht="25.5">
      <c r="B47" s="338" t="s">
        <v>192</v>
      </c>
      <c r="E47" s="27">
        <f>SUM(E13:E44)</f>
        <v>115097.29387072279</v>
      </c>
      <c r="G47" s="27">
        <f>SUM(G13:G44)</f>
        <v>19764.770412689188</v>
      </c>
      <c r="H47" s="27">
        <f>SUM(H13:H44)</f>
        <v>51270.009505076341</v>
      </c>
      <c r="I47" s="27">
        <v>84244.452142626513</v>
      </c>
      <c r="J47" s="27">
        <f>SUM(J13:J44)</f>
        <v>124322.74848772561</v>
      </c>
      <c r="L47" s="27">
        <f>SUM(L13:L44)</f>
        <v>20687.217047254657</v>
      </c>
      <c r="M47" s="27">
        <f>SUM(M13:M44)</f>
        <v>46593.38041561882</v>
      </c>
      <c r="N47" s="27">
        <f>SUM(N13:N44)</f>
        <v>78604.709803465899</v>
      </c>
      <c r="O47" s="27">
        <f>SUM(O13:O44)</f>
        <v>119677.35248868029</v>
      </c>
      <c r="Q47" s="27">
        <f>SUM(Q13:Q44)</f>
        <v>19467.213910230028</v>
      </c>
      <c r="R47" s="27">
        <v>68506.646753514186</v>
      </c>
      <c r="S47" s="27">
        <f>SUM(S13:S44)</f>
        <v>113017.7820370298</v>
      </c>
      <c r="T47" s="27">
        <v>163638.39590106806</v>
      </c>
      <c r="V47" s="27">
        <f>SUM(V13:V44)</f>
        <v>17884.376598769501</v>
      </c>
      <c r="W47" s="27">
        <f>SUM(W13:W44)</f>
        <v>54324.771879119049</v>
      </c>
      <c r="X47" s="200">
        <f>SUM(X13:X44)</f>
        <v>120636.78236035371</v>
      </c>
      <c r="Y47" s="27">
        <f>SUM(Y13:Y44)</f>
        <v>172678.38313390798</v>
      </c>
      <c r="AA47" s="27">
        <f>SUM(AA13:AA44)</f>
        <v>56720.0493060308</v>
      </c>
      <c r="AB47" s="27">
        <f>SUM(AB13:AB44)</f>
        <v>116174.26173037417</v>
      </c>
      <c r="AC47" s="200">
        <f>SUM(AC13:AC44)</f>
        <v>189621.76238762488</v>
      </c>
      <c r="AD47" s="27">
        <f>SUM(AD13:AD44)</f>
        <v>272144.00912833354</v>
      </c>
      <c r="AF47" s="27">
        <f>SUM(AF13:AF44)</f>
        <v>30000</v>
      </c>
      <c r="AG47" s="27">
        <f>SUM(AG13:AG44)</f>
        <v>99794</v>
      </c>
      <c r="AH47" s="200">
        <f>SUM(AH13:AH44)</f>
        <v>169779</v>
      </c>
      <c r="AI47" s="27"/>
    </row>
    <row r="48" spans="2:35" ht="12.75" customHeight="1">
      <c r="B48" s="157"/>
      <c r="E48" s="27"/>
      <c r="G48" s="27"/>
      <c r="H48" s="27"/>
      <c r="I48" s="27"/>
      <c r="J48" s="27"/>
      <c r="L48" s="27"/>
      <c r="M48" s="27"/>
      <c r="N48" s="27"/>
      <c r="O48" s="27"/>
      <c r="Q48" s="27"/>
      <c r="R48" s="27"/>
      <c r="S48" s="27"/>
      <c r="T48" s="27"/>
      <c r="V48" s="27"/>
      <c r="W48" s="27"/>
      <c r="X48" s="200"/>
      <c r="Y48" s="27"/>
      <c r="AA48" s="27"/>
      <c r="AB48" s="27"/>
      <c r="AC48" s="200"/>
      <c r="AD48" s="27"/>
      <c r="AF48" s="27"/>
      <c r="AG48" s="27"/>
      <c r="AH48" s="200"/>
      <c r="AI48" s="27"/>
    </row>
    <row r="49" spans="2:35" ht="12.75" customHeight="1">
      <c r="B49" s="157" t="s">
        <v>134</v>
      </c>
      <c r="E49" s="12">
        <v>-1328.2850228259354</v>
      </c>
      <c r="G49" s="27">
        <v>-133.24675399187035</v>
      </c>
      <c r="H49" s="12">
        <v>-254.57440206942115</v>
      </c>
      <c r="I49" s="12">
        <v>-213.05827709006175</v>
      </c>
      <c r="J49" s="12">
        <v>-215.38197795491641</v>
      </c>
      <c r="L49" s="27">
        <v>-30.797235749600866</v>
      </c>
      <c r="M49" s="12">
        <v>-42.504058190483377</v>
      </c>
      <c r="N49" s="12">
        <v>-56.498896632561632</v>
      </c>
      <c r="O49" s="12">
        <v>-84.473073545421741</v>
      </c>
      <c r="Q49" s="27">
        <v>-879.75521577956783</v>
      </c>
      <c r="R49" s="12">
        <v>-1764.531124281571</v>
      </c>
      <c r="S49" s="12">
        <v>-2583.8920987978095</v>
      </c>
      <c r="T49" s="12">
        <v>-3389.6571900858894</v>
      </c>
      <c r="V49" s="27">
        <v>-711.73137885059418</v>
      </c>
      <c r="W49" s="12">
        <v>-1355.2187305870707</v>
      </c>
      <c r="X49" s="195">
        <v>-1944.2844328076869</v>
      </c>
      <c r="Y49" s="12">
        <v>-2520.7640146992167</v>
      </c>
      <c r="AA49" s="12">
        <v>-2873.1380613069268</v>
      </c>
      <c r="AB49" s="12">
        <v>-7034.2867924596039</v>
      </c>
      <c r="AC49" s="195">
        <v>-11118.863567773269</v>
      </c>
      <c r="AD49" s="12">
        <v>-15180</v>
      </c>
      <c r="AF49" s="12">
        <v>-2998</v>
      </c>
      <c r="AG49" s="12">
        <v>-6814</v>
      </c>
      <c r="AH49" s="195">
        <v>-10347</v>
      </c>
      <c r="AI49" s="12"/>
    </row>
    <row r="50" spans="2:35" ht="12.75" customHeight="1">
      <c r="B50" s="157" t="s">
        <v>135</v>
      </c>
      <c r="E50" s="12">
        <v>453.9500675650163</v>
      </c>
      <c r="G50" s="27">
        <v>477.21604285000814</v>
      </c>
      <c r="H50" s="12">
        <v>961.17415567109833</v>
      </c>
      <c r="I50" s="12">
        <v>1436.3206839475431</v>
      </c>
      <c r="J50" s="12">
        <v>1232.1908139712023</v>
      </c>
      <c r="L50" s="27">
        <v>180.19123482410447</v>
      </c>
      <c r="M50" s="12">
        <v>442</v>
      </c>
      <c r="N50" s="12">
        <v>643.95057633654108</v>
      </c>
      <c r="O50" s="12">
        <v>2003.5276973423722</v>
      </c>
      <c r="Q50" s="27">
        <v>398.49293927300135</v>
      </c>
      <c r="R50" s="12">
        <v>907.88575302037339</v>
      </c>
      <c r="S50" s="12">
        <v>1341.3115529521413</v>
      </c>
      <c r="T50" s="12">
        <v>3326.833733933136</v>
      </c>
      <c r="V50" s="27">
        <v>528.74946862580714</v>
      </c>
      <c r="W50" s="12">
        <v>1126.3124066758037</v>
      </c>
      <c r="X50" s="195">
        <v>1804.0359233191716</v>
      </c>
      <c r="Y50" s="12">
        <v>2488.9761267825102</v>
      </c>
      <c r="AA50" s="12">
        <v>726.52420350317129</v>
      </c>
      <c r="AB50" s="12">
        <v>1436.2795818388854</v>
      </c>
      <c r="AC50" s="195">
        <v>2082.8727831410888</v>
      </c>
      <c r="AD50" s="12">
        <v>2837</v>
      </c>
      <c r="AF50" s="12">
        <v>423</v>
      </c>
      <c r="AG50" s="12">
        <v>2257</v>
      </c>
      <c r="AH50" s="195">
        <v>3185</v>
      </c>
      <c r="AI50" s="12"/>
    </row>
    <row r="51" spans="2:35" ht="12.75" customHeight="1">
      <c r="B51" s="157" t="s">
        <v>154</v>
      </c>
      <c r="E51" s="27">
        <v>-18684.546509442171</v>
      </c>
      <c r="G51" s="27">
        <v>-3115.1666386258539</v>
      </c>
      <c r="H51" s="27">
        <v>-8402.0167331069224</v>
      </c>
      <c r="I51" s="12">
        <v>-14175.842123378123</v>
      </c>
      <c r="J51" s="12">
        <v>-22471.668691985818</v>
      </c>
      <c r="L51" s="27">
        <v>-3154.6185199017386</v>
      </c>
      <c r="M51" s="27">
        <v>-11347.420616021387</v>
      </c>
      <c r="N51" s="12">
        <v>-17768.064754395135</v>
      </c>
      <c r="O51" s="12">
        <v>-29462.178227685701</v>
      </c>
      <c r="Q51" s="27">
        <v>-4893.8807084907021</v>
      </c>
      <c r="R51" s="27">
        <v>-9517.3243446072465</v>
      </c>
      <c r="S51" s="12">
        <v>-15293.394962919256</v>
      </c>
      <c r="T51" s="12">
        <v>-27265.135319399214</v>
      </c>
      <c r="V51" s="27">
        <v>-3043.6210586945781</v>
      </c>
      <c r="W51" s="27">
        <v>-8867.6988126320884</v>
      </c>
      <c r="X51" s="195">
        <v>-15781.6731614413</v>
      </c>
      <c r="Y51" s="12">
        <v>-22991.814886733526</v>
      </c>
      <c r="AA51" s="12">
        <v>-2575.3474405573984</v>
      </c>
      <c r="AB51" s="27">
        <v>-13064.397512094989</v>
      </c>
      <c r="AC51" s="195">
        <v>-20609.53699205782</v>
      </c>
      <c r="AD51" s="12">
        <v>-31180</v>
      </c>
      <c r="AF51" s="12">
        <v>-2291</v>
      </c>
      <c r="AG51" s="27">
        <v>-13379</v>
      </c>
      <c r="AH51" s="195">
        <v>-24478</v>
      </c>
      <c r="AI51" s="12"/>
    </row>
    <row r="52" spans="2:35" ht="12.75" customHeight="1">
      <c r="B52" s="157" t="s">
        <v>117</v>
      </c>
      <c r="E52" s="85">
        <f>SUM(E47:E51)</f>
        <v>95538.412406019706</v>
      </c>
      <c r="G52" s="85">
        <f>SUM(G47:G51)</f>
        <v>16993.57306292147</v>
      </c>
      <c r="H52" s="85">
        <f>SUM(H47:H51)</f>
        <v>43574.592525571097</v>
      </c>
      <c r="I52" s="85">
        <f>SUM(I47:I51)</f>
        <v>71291.872426105867</v>
      </c>
      <c r="J52" s="85">
        <f>SUM(J47:J51)</f>
        <v>102867.88863175607</v>
      </c>
      <c r="L52" s="85">
        <f>SUM(L47:L51)</f>
        <v>17681.992526427424</v>
      </c>
      <c r="M52" s="85">
        <f>SUM(M47:M51)</f>
        <v>35645.45574140695</v>
      </c>
      <c r="N52" s="85">
        <f>SUM(N47:N51)</f>
        <v>61424.096728774748</v>
      </c>
      <c r="O52" s="85">
        <f>SUM(O47:O51)</f>
        <v>92134.228884791548</v>
      </c>
      <c r="Q52" s="85">
        <f>SUM(Q47:Q51)</f>
        <v>14092.070925232758</v>
      </c>
      <c r="R52" s="85">
        <f>SUM(R47:R51)</f>
        <v>58132.677037645743</v>
      </c>
      <c r="S52" s="85">
        <f>SUM(S47:S51)</f>
        <v>96481.806528264889</v>
      </c>
      <c r="T52" s="85">
        <v>136310.43712551609</v>
      </c>
      <c r="V52" s="85">
        <f>SUM(V47:V51)</f>
        <v>14657.773629850137</v>
      </c>
      <c r="W52" s="85">
        <f>SUM(W47:W51)</f>
        <v>45228.166742575697</v>
      </c>
      <c r="X52" s="339">
        <f>SUM(X47:X51)</f>
        <v>104714.86068942389</v>
      </c>
      <c r="Y52" s="85">
        <f>SUM(Y47:Y51)</f>
        <v>149654.78035925777</v>
      </c>
      <c r="AA52" s="85">
        <f>SUM(AA47:AA51)</f>
        <v>51998.088007669641</v>
      </c>
      <c r="AB52" s="85">
        <f>SUM(AB47:AB51)</f>
        <v>97511.857007658458</v>
      </c>
      <c r="AC52" s="339">
        <f>SUM(AC47:AC51)</f>
        <v>159976.23461093489</v>
      </c>
      <c r="AD52" s="85">
        <f>SUM(AD47:AD51)</f>
        <v>228621.00912833354</v>
      </c>
      <c r="AF52" s="85">
        <f>SUM(AF47:AF51)</f>
        <v>25134</v>
      </c>
      <c r="AG52" s="85">
        <f>SUM(AG47:AG51)</f>
        <v>81858</v>
      </c>
      <c r="AH52" s="339">
        <f>SUM(AH47:AH51)</f>
        <v>138139</v>
      </c>
      <c r="AI52" s="85"/>
    </row>
    <row r="53" spans="2:35" ht="12.75" customHeight="1">
      <c r="B53" s="157"/>
      <c r="E53" s="12"/>
      <c r="G53" s="12"/>
      <c r="H53" s="12"/>
      <c r="I53" s="12"/>
      <c r="J53" s="12"/>
      <c r="L53" s="12"/>
      <c r="M53" s="12"/>
      <c r="N53" s="12"/>
      <c r="O53" s="12"/>
      <c r="Q53" s="12"/>
      <c r="R53" s="12"/>
      <c r="S53" s="12"/>
      <c r="T53" s="12"/>
      <c r="V53" s="12"/>
      <c r="W53" s="12"/>
      <c r="X53" s="195"/>
      <c r="Y53" s="12"/>
      <c r="AA53" s="12"/>
      <c r="AB53" s="12"/>
      <c r="AC53" s="195"/>
      <c r="AD53" s="12"/>
      <c r="AF53" s="12"/>
      <c r="AG53" s="12"/>
      <c r="AH53" s="195"/>
      <c r="AI53" s="12"/>
    </row>
    <row r="54" spans="2:35" ht="24" customHeight="1">
      <c r="B54" s="338" t="s">
        <v>10</v>
      </c>
      <c r="E54" s="27"/>
      <c r="G54" s="27"/>
      <c r="H54" s="27"/>
      <c r="I54" s="27"/>
      <c r="J54" s="27"/>
      <c r="L54" s="27"/>
      <c r="M54" s="27"/>
      <c r="N54" s="27"/>
      <c r="O54" s="27"/>
      <c r="Q54" s="27"/>
      <c r="R54" s="27"/>
      <c r="S54" s="27"/>
      <c r="T54" s="27"/>
      <c r="V54" s="27"/>
      <c r="W54" s="27"/>
      <c r="X54" s="200"/>
      <c r="Y54" s="27"/>
      <c r="AA54" s="27"/>
      <c r="AB54" s="27"/>
      <c r="AC54" s="200"/>
      <c r="AD54" s="27"/>
      <c r="AF54" s="27"/>
      <c r="AG54" s="27"/>
      <c r="AH54" s="200"/>
      <c r="AI54" s="27"/>
    </row>
    <row r="55" spans="2:35" ht="12.75" customHeight="1">
      <c r="B55" s="157" t="s">
        <v>220</v>
      </c>
      <c r="E55" s="27">
        <v>-328.13260612152982</v>
      </c>
      <c r="G55" s="27">
        <v>0</v>
      </c>
      <c r="H55" s="12">
        <v>-2571.6952258077563</v>
      </c>
      <c r="I55" s="12">
        <v>-2571.6952158885374</v>
      </c>
      <c r="J55" s="12">
        <v>-2571.6956831402181</v>
      </c>
      <c r="L55" s="27">
        <v>-11956.303602200052</v>
      </c>
      <c r="M55" s="12">
        <v>-11956.303386382266</v>
      </c>
      <c r="N55" s="12">
        <v>-11956.302694019023</v>
      </c>
      <c r="O55" s="12">
        <v>-101279.58589024869</v>
      </c>
      <c r="Q55" s="27">
        <v>-521.73914000000104</v>
      </c>
      <c r="R55" s="12">
        <v>-53.465140000001</v>
      </c>
      <c r="S55" s="12">
        <v>-53.465140000001</v>
      </c>
      <c r="T55" s="12">
        <v>-127.66395000000338</v>
      </c>
      <c r="V55" s="27">
        <v>0</v>
      </c>
      <c r="W55" s="12">
        <v>0</v>
      </c>
      <c r="X55" s="195">
        <v>0</v>
      </c>
      <c r="Y55" s="12">
        <v>0</v>
      </c>
      <c r="AA55" s="12">
        <v>0</v>
      </c>
      <c r="AB55" s="12">
        <v>0</v>
      </c>
      <c r="AC55" s="195">
        <v>0</v>
      </c>
      <c r="AD55" s="12">
        <v>0</v>
      </c>
      <c r="AF55" s="12">
        <v>0</v>
      </c>
      <c r="AG55" s="12">
        <v>0</v>
      </c>
      <c r="AH55" s="195">
        <v>0</v>
      </c>
      <c r="AI55" s="12"/>
    </row>
    <row r="56" spans="2:35" ht="12.75" customHeight="1">
      <c r="B56" s="157" t="s">
        <v>345</v>
      </c>
      <c r="E56" s="27"/>
      <c r="G56" s="27"/>
      <c r="H56" s="12"/>
      <c r="I56" s="12"/>
      <c r="J56" s="12"/>
      <c r="L56" s="27"/>
      <c r="M56" s="12"/>
      <c r="N56" s="12"/>
      <c r="O56" s="12">
        <v>-29248.999820000001</v>
      </c>
      <c r="Q56" s="27">
        <v>0</v>
      </c>
      <c r="R56" s="12">
        <v>0</v>
      </c>
      <c r="S56" s="12">
        <v>0</v>
      </c>
      <c r="T56" s="12">
        <v>0</v>
      </c>
      <c r="V56" s="27">
        <v>0</v>
      </c>
      <c r="W56" s="12">
        <v>0</v>
      </c>
      <c r="X56" s="195">
        <v>0</v>
      </c>
      <c r="Y56" s="12">
        <v>0</v>
      </c>
      <c r="AA56" s="12">
        <v>0</v>
      </c>
      <c r="AB56" s="12">
        <v>0</v>
      </c>
      <c r="AC56" s="195">
        <v>0</v>
      </c>
      <c r="AD56" s="12">
        <v>0</v>
      </c>
      <c r="AF56" s="12">
        <v>0</v>
      </c>
      <c r="AG56" s="12">
        <v>0</v>
      </c>
      <c r="AH56" s="195">
        <v>0</v>
      </c>
      <c r="AI56" s="12"/>
    </row>
    <row r="57" spans="2:35" ht="12.75" customHeight="1">
      <c r="B57" s="157" t="s">
        <v>281</v>
      </c>
      <c r="E57" s="27"/>
      <c r="G57" s="27"/>
      <c r="H57" s="12"/>
      <c r="I57" s="12"/>
      <c r="J57" s="12"/>
      <c r="L57" s="27">
        <v>-5112.1934700000011</v>
      </c>
      <c r="M57" s="12">
        <v>-5112.1934700000011</v>
      </c>
      <c r="N57" s="12">
        <v>-5112.1934700000002</v>
      </c>
      <c r="O57" s="12">
        <v>-5112.1934700000002</v>
      </c>
      <c r="Q57" s="27">
        <v>0</v>
      </c>
      <c r="R57" s="12">
        <v>0</v>
      </c>
      <c r="S57" s="12">
        <v>0</v>
      </c>
      <c r="T57" s="12">
        <v>0</v>
      </c>
      <c r="V57" s="27">
        <v>0</v>
      </c>
      <c r="W57" s="12">
        <v>0</v>
      </c>
      <c r="X57" s="195">
        <v>0</v>
      </c>
      <c r="Y57" s="12">
        <v>0</v>
      </c>
      <c r="AA57" s="12">
        <v>0</v>
      </c>
      <c r="AB57" s="12">
        <v>0</v>
      </c>
      <c r="AC57" s="195">
        <v>0</v>
      </c>
      <c r="AD57" s="12">
        <v>0</v>
      </c>
      <c r="AF57" s="12">
        <v>0</v>
      </c>
      <c r="AG57" s="12">
        <v>0</v>
      </c>
      <c r="AH57" s="195">
        <v>0</v>
      </c>
      <c r="AI57" s="12"/>
    </row>
    <row r="58" spans="2:35" ht="12.75" customHeight="1">
      <c r="B58" s="157" t="s">
        <v>293</v>
      </c>
      <c r="E58" s="27"/>
      <c r="G58" s="27"/>
      <c r="H58" s="12"/>
      <c r="I58" s="12"/>
      <c r="J58" s="12"/>
      <c r="L58" s="27"/>
      <c r="M58" s="12"/>
      <c r="N58" s="12">
        <v>280.42404946233285</v>
      </c>
      <c r="O58" s="12">
        <v>280.42399734634444</v>
      </c>
      <c r="Q58" s="27">
        <v>239.23092617120125</v>
      </c>
      <c r="R58" s="12">
        <v>239.23093475687364</v>
      </c>
      <c r="S58" s="12">
        <v>239.23107620643282</v>
      </c>
      <c r="T58" s="12">
        <v>239.23082621514467</v>
      </c>
      <c r="V58" s="27">
        <v>0</v>
      </c>
      <c r="W58" s="12">
        <v>0</v>
      </c>
      <c r="X58" s="195">
        <v>0</v>
      </c>
      <c r="Y58" s="12">
        <v>0</v>
      </c>
      <c r="AA58" s="12">
        <v>0</v>
      </c>
      <c r="AB58" s="12">
        <v>0</v>
      </c>
      <c r="AC58" s="195">
        <v>0</v>
      </c>
      <c r="AD58" s="12">
        <v>0</v>
      </c>
      <c r="AF58" s="12">
        <v>0</v>
      </c>
      <c r="AG58" s="12">
        <v>0</v>
      </c>
      <c r="AH58" s="195">
        <v>0</v>
      </c>
      <c r="AI58" s="12"/>
    </row>
    <row r="59" spans="2:35" ht="12.75" customHeight="1">
      <c r="B59" s="157" t="s">
        <v>329</v>
      </c>
      <c r="E59" s="27"/>
      <c r="G59" s="27"/>
      <c r="H59" s="12"/>
      <c r="I59" s="12"/>
      <c r="J59" s="12"/>
      <c r="L59" s="27"/>
      <c r="M59" s="12"/>
      <c r="N59" s="12"/>
      <c r="O59" s="12"/>
      <c r="Q59" s="27"/>
      <c r="R59" s="12"/>
      <c r="S59" s="12"/>
      <c r="T59" s="12">
        <v>-2351.1640000000002</v>
      </c>
      <c r="V59" s="27">
        <v>0</v>
      </c>
      <c r="W59" s="12">
        <v>0</v>
      </c>
      <c r="X59" s="195">
        <v>0</v>
      </c>
      <c r="Y59" s="12">
        <v>-2483.8429999999998</v>
      </c>
      <c r="AA59" s="12">
        <v>0</v>
      </c>
      <c r="AB59" s="12">
        <v>0</v>
      </c>
      <c r="AC59" s="195">
        <v>0</v>
      </c>
      <c r="AD59" s="12">
        <v>-1745</v>
      </c>
      <c r="AF59" s="12">
        <v>0</v>
      </c>
      <c r="AG59" s="12">
        <v>0</v>
      </c>
      <c r="AH59" s="195">
        <v>0</v>
      </c>
      <c r="AI59" s="12"/>
    </row>
    <row r="60" spans="2:35" ht="12.75" customHeight="1">
      <c r="B60" s="157" t="s">
        <v>357</v>
      </c>
      <c r="E60" s="27">
        <v>0</v>
      </c>
      <c r="F60" s="7">
        <v>0</v>
      </c>
      <c r="G60" s="27"/>
      <c r="H60" s="12"/>
      <c r="I60" s="12"/>
      <c r="J60" s="12">
        <v>0</v>
      </c>
      <c r="L60" s="27">
        <v>0</v>
      </c>
      <c r="M60" s="12">
        <v>0</v>
      </c>
      <c r="N60" s="12">
        <v>0</v>
      </c>
      <c r="O60" s="12">
        <v>0</v>
      </c>
      <c r="P60" s="7">
        <v>0</v>
      </c>
      <c r="Q60" s="27">
        <v>0</v>
      </c>
      <c r="R60" s="12">
        <v>0</v>
      </c>
      <c r="S60" s="12">
        <v>0</v>
      </c>
      <c r="T60" s="12">
        <v>0</v>
      </c>
      <c r="V60" s="195">
        <v>0</v>
      </c>
      <c r="W60" s="12">
        <v>0</v>
      </c>
      <c r="X60" s="195">
        <v>0</v>
      </c>
      <c r="Y60" s="12">
        <v>-232.8116298044805</v>
      </c>
      <c r="AA60" s="12">
        <v>0</v>
      </c>
      <c r="AB60" s="12">
        <v>0</v>
      </c>
      <c r="AC60" s="195">
        <v>0</v>
      </c>
      <c r="AD60" s="12">
        <v>0</v>
      </c>
      <c r="AF60" s="12">
        <v>0</v>
      </c>
      <c r="AG60" s="12">
        <v>0</v>
      </c>
      <c r="AH60" s="195">
        <v>0</v>
      </c>
      <c r="AI60" s="12"/>
    </row>
    <row r="61" spans="2:35" ht="12.75" customHeight="1">
      <c r="B61" s="157" t="s">
        <v>330</v>
      </c>
      <c r="E61" s="27"/>
      <c r="G61" s="27"/>
      <c r="H61" s="12"/>
      <c r="I61" s="12"/>
      <c r="J61" s="12"/>
      <c r="L61" s="27"/>
      <c r="M61" s="12"/>
      <c r="N61" s="12"/>
      <c r="O61" s="12"/>
      <c r="Q61" s="27"/>
      <c r="R61" s="12"/>
      <c r="S61" s="12"/>
      <c r="T61" s="12">
        <v>-3114.0717253241178</v>
      </c>
      <c r="V61" s="27">
        <v>0</v>
      </c>
      <c r="W61" s="12">
        <v>0</v>
      </c>
      <c r="X61" s="195">
        <v>0</v>
      </c>
      <c r="Y61" s="12">
        <v>-4438.0996288432552</v>
      </c>
      <c r="AA61" s="12">
        <v>0</v>
      </c>
      <c r="AB61" s="12">
        <v>0</v>
      </c>
      <c r="AC61" s="195">
        <v>0</v>
      </c>
      <c r="AD61" s="12">
        <v>0</v>
      </c>
      <c r="AF61" s="12">
        <v>0</v>
      </c>
      <c r="AG61" s="12">
        <v>0</v>
      </c>
      <c r="AH61" s="195">
        <v>0</v>
      </c>
      <c r="AI61" s="12"/>
    </row>
    <row r="62" spans="2:35" ht="12.75" customHeight="1">
      <c r="B62" s="157" t="s">
        <v>103</v>
      </c>
      <c r="E62" s="27">
        <v>0</v>
      </c>
      <c r="G62" s="27">
        <v>0</v>
      </c>
      <c r="H62" s="27">
        <v>0</v>
      </c>
      <c r="I62" s="27">
        <v>0</v>
      </c>
      <c r="J62" s="27">
        <v>0</v>
      </c>
      <c r="L62" s="27"/>
      <c r="M62" s="27"/>
      <c r="N62" s="27"/>
      <c r="O62" s="27"/>
      <c r="Q62" s="27"/>
      <c r="R62" s="27"/>
      <c r="S62" s="27"/>
      <c r="T62" s="12">
        <v>0</v>
      </c>
      <c r="V62" s="27">
        <v>0</v>
      </c>
      <c r="W62" s="27">
        <v>0</v>
      </c>
      <c r="X62" s="200">
        <v>0</v>
      </c>
      <c r="Y62" s="12">
        <v>0</v>
      </c>
      <c r="AA62" s="12">
        <v>0</v>
      </c>
      <c r="AB62" s="27">
        <v>0</v>
      </c>
      <c r="AC62" s="200">
        <v>0</v>
      </c>
      <c r="AD62" s="12">
        <v>0</v>
      </c>
      <c r="AF62" s="12">
        <v>0</v>
      </c>
      <c r="AG62" s="27">
        <v>0</v>
      </c>
      <c r="AH62" s="200">
        <v>0</v>
      </c>
      <c r="AI62" s="12"/>
    </row>
    <row r="63" spans="2:35" ht="12.75" customHeight="1">
      <c r="B63" s="157" t="s">
        <v>406</v>
      </c>
      <c r="E63" s="27">
        <v>-22967.649538742739</v>
      </c>
      <c r="G63" s="27">
        <v>-8597.8281166840079</v>
      </c>
      <c r="H63" s="12">
        <v>-15232.902551198778</v>
      </c>
      <c r="I63" s="12">
        <v>-18848.373983770503</v>
      </c>
      <c r="J63" s="12">
        <v>-27455.166438680983</v>
      </c>
      <c r="L63" s="27">
        <v>-5173.8319010552677</v>
      </c>
      <c r="M63" s="12">
        <v>-12078.74076092074</v>
      </c>
      <c r="N63" s="12">
        <v>-15487.66515536004</v>
      </c>
      <c r="O63" s="12">
        <v>-22866.69471295087</v>
      </c>
      <c r="Q63" s="27">
        <v>-7275.5333564580415</v>
      </c>
      <c r="R63" s="12">
        <v>-18791.070402596044</v>
      </c>
      <c r="S63" s="12">
        <v>-27829.936541755731</v>
      </c>
      <c r="T63" s="12">
        <v>-33684.216833130267</v>
      </c>
      <c r="V63" s="27">
        <v>-9215.0571652431809</v>
      </c>
      <c r="W63" s="12">
        <v>-19963.624583517769</v>
      </c>
      <c r="X63" s="195">
        <v>-24631.029738852292</v>
      </c>
      <c r="Y63" s="12">
        <v>-32292.261636848234</v>
      </c>
      <c r="AA63" s="12">
        <v>-10801.93634202196</v>
      </c>
      <c r="AB63" s="12">
        <v>-18407.514540289812</v>
      </c>
      <c r="AC63" s="195">
        <v>-23213.602971205575</v>
      </c>
      <c r="AD63" s="12">
        <v>-27860</v>
      </c>
      <c r="AF63" s="12">
        <v>-6449</v>
      </c>
      <c r="AG63" s="12">
        <v>-12925</v>
      </c>
      <c r="AH63" s="195">
        <v>-20941</v>
      </c>
      <c r="AI63" s="12"/>
    </row>
    <row r="64" spans="2:35" ht="12.75" customHeight="1">
      <c r="B64" s="157" t="s">
        <v>351</v>
      </c>
      <c r="E64" s="27">
        <v>605.66776973525145</v>
      </c>
      <c r="G64" s="27">
        <v>56.625314359423719</v>
      </c>
      <c r="H64" s="12">
        <v>173.26663645399796</v>
      </c>
      <c r="I64" s="12">
        <v>329.02701553300119</v>
      </c>
      <c r="J64" s="12">
        <v>328.75782708154281</v>
      </c>
      <c r="L64" s="27">
        <v>28.673450330549922</v>
      </c>
      <c r="M64" s="12">
        <v>334.25486710205161</v>
      </c>
      <c r="N64" s="12">
        <v>377.59452322447828</v>
      </c>
      <c r="O64" s="12">
        <v>443.38381422427631</v>
      </c>
      <c r="Q64" s="27">
        <v>24.944239230068547</v>
      </c>
      <c r="R64" s="12">
        <v>148.19353371673941</v>
      </c>
      <c r="S64" s="12">
        <v>283.54645753722963</v>
      </c>
      <c r="T64" s="12">
        <v>367.15810155974765</v>
      </c>
      <c r="V64" s="27">
        <v>23.638826770105936</v>
      </c>
      <c r="W64" s="12">
        <v>96.827943585081726</v>
      </c>
      <c r="X64" s="195">
        <v>102.53164167917463</v>
      </c>
      <c r="Y64" s="12">
        <v>120.34666764217339</v>
      </c>
      <c r="AA64" s="12">
        <v>3.8227114676963634</v>
      </c>
      <c r="AB64" s="12">
        <v>51</v>
      </c>
      <c r="AC64" s="195">
        <v>56</v>
      </c>
      <c r="AD64" s="12">
        <v>82</v>
      </c>
      <c r="AF64" s="12">
        <v>7</v>
      </c>
      <c r="AG64" s="12">
        <v>28</v>
      </c>
      <c r="AH64" s="195">
        <v>32</v>
      </c>
      <c r="AI64" s="12"/>
    </row>
    <row r="65" spans="2:35">
      <c r="B65" s="157" t="s">
        <v>414</v>
      </c>
      <c r="E65" s="27">
        <v>-78428.729879870501</v>
      </c>
      <c r="G65" s="27">
        <v>8881.1921651967059</v>
      </c>
      <c r="H65" s="12">
        <v>9055.0578121450344</v>
      </c>
      <c r="I65" s="12">
        <v>-12413.378526803783</v>
      </c>
      <c r="J65" s="12">
        <v>-29616.063523002038</v>
      </c>
      <c r="L65" s="27">
        <v>48824.357114357023</v>
      </c>
      <c r="M65" s="12">
        <v>26558.748008109043</v>
      </c>
      <c r="N65" s="12">
        <v>48456.380132956147</v>
      </c>
      <c r="O65" s="12">
        <v>32413.247912945426</v>
      </c>
      <c r="Q65" s="27">
        <v>23506.560735419476</v>
      </c>
      <c r="R65" s="12">
        <v>31211.356176146699</v>
      </c>
      <c r="S65" s="12">
        <v>10108.863546710802</v>
      </c>
      <c r="T65" s="12">
        <v>-12760.875572181583</v>
      </c>
      <c r="V65" s="27">
        <v>68432.206153630541</v>
      </c>
      <c r="W65" s="12">
        <v>86823.767937360521</v>
      </c>
      <c r="X65" s="195">
        <v>57455.741440453116</v>
      </c>
      <c r="Y65" s="12">
        <v>42037.130101510062</v>
      </c>
      <c r="AA65" s="12">
        <v>39091.471413684863</v>
      </c>
      <c r="AB65" s="12">
        <v>31612.713897085501</v>
      </c>
      <c r="AC65" s="195">
        <v>-11614.558522416095</v>
      </c>
      <c r="AD65" s="12">
        <v>-37410</v>
      </c>
      <c r="AF65" s="12">
        <v>14136</v>
      </c>
      <c r="AG65" s="12">
        <v>-26481</v>
      </c>
      <c r="AH65" s="195">
        <v>-38742</v>
      </c>
      <c r="AI65" s="12"/>
    </row>
    <row r="66" spans="2:35">
      <c r="B66" s="157" t="s">
        <v>350</v>
      </c>
      <c r="E66" s="27"/>
      <c r="G66" s="27"/>
      <c r="H66" s="12"/>
      <c r="I66" s="12"/>
      <c r="J66" s="12"/>
      <c r="L66" s="27"/>
      <c r="M66" s="12"/>
      <c r="N66" s="12"/>
      <c r="O66" s="12"/>
      <c r="Q66" s="27"/>
      <c r="R66" s="12"/>
      <c r="S66" s="12"/>
      <c r="T66" s="12"/>
      <c r="V66" s="12">
        <v>-78822.593660922212</v>
      </c>
      <c r="W66" s="12">
        <v>-78822.593660922212</v>
      </c>
      <c r="X66" s="195">
        <v>-78822.5937600303</v>
      </c>
      <c r="Y66" s="12">
        <v>-78822.594157353495</v>
      </c>
      <c r="AA66" s="12">
        <v>0</v>
      </c>
      <c r="AB66" s="12">
        <v>0</v>
      </c>
      <c r="AC66" s="195">
        <v>0</v>
      </c>
      <c r="AD66" s="12">
        <v>0</v>
      </c>
      <c r="AF66" s="12">
        <v>0</v>
      </c>
      <c r="AG66" s="12">
        <v>0</v>
      </c>
      <c r="AH66" s="195">
        <v>0</v>
      </c>
      <c r="AI66" s="12"/>
    </row>
    <row r="67" spans="2:35" ht="12.75" customHeight="1">
      <c r="B67" s="157" t="s">
        <v>217</v>
      </c>
      <c r="E67" s="27">
        <v>4392.4639782916111</v>
      </c>
      <c r="G67" s="27">
        <v>1335.1935267396755</v>
      </c>
      <c r="H67" s="12">
        <v>2323.1902922023496</v>
      </c>
      <c r="I67" s="12">
        <v>3519.4421871126033</v>
      </c>
      <c r="J67" s="12">
        <v>5040.4694839657732</v>
      </c>
      <c r="L67" s="27">
        <v>1322.0252188641152</v>
      </c>
      <c r="M67" s="12">
        <v>2270.0710753110798</v>
      </c>
      <c r="N67" s="12">
        <v>3146.5917403585777</v>
      </c>
      <c r="O67" s="12">
        <v>4127.186177244208</v>
      </c>
      <c r="Q67" s="27">
        <v>873.32271663001075</v>
      </c>
      <c r="R67" s="12">
        <v>1546.391690515803</v>
      </c>
      <c r="S67" s="12">
        <v>2380.8124091713635</v>
      </c>
      <c r="T67" s="12">
        <v>3569.9921169313775</v>
      </c>
      <c r="V67" s="27">
        <v>31.698315798016896</v>
      </c>
      <c r="W67" s="12">
        <v>31.698315798016928</v>
      </c>
      <c r="X67" s="195">
        <v>31.698315798016928</v>
      </c>
      <c r="Y67" s="12">
        <v>31.698315798016928</v>
      </c>
      <c r="AA67" s="12">
        <v>0</v>
      </c>
      <c r="AB67" s="12">
        <v>0</v>
      </c>
      <c r="AC67" s="195">
        <v>0</v>
      </c>
      <c r="AD67" s="12">
        <v>0</v>
      </c>
      <c r="AF67" s="12">
        <v>0</v>
      </c>
      <c r="AG67" s="12">
        <v>0</v>
      </c>
      <c r="AH67" s="195">
        <v>0</v>
      </c>
      <c r="AI67" s="12"/>
    </row>
    <row r="68" spans="2:35" ht="12.75" customHeight="1">
      <c r="B68" s="157" t="s">
        <v>352</v>
      </c>
      <c r="E68" s="27"/>
      <c r="G68" s="27"/>
      <c r="H68" s="12"/>
      <c r="I68" s="12"/>
      <c r="J68" s="12">
        <v>8828.2841821055426</v>
      </c>
      <c r="L68" s="27"/>
      <c r="M68" s="12"/>
      <c r="N68" s="12"/>
      <c r="O68" s="12">
        <v>15111.796</v>
      </c>
      <c r="Q68" s="27">
        <v>0</v>
      </c>
      <c r="R68" s="12">
        <v>0</v>
      </c>
      <c r="S68" s="12">
        <v>0</v>
      </c>
      <c r="T68" s="12">
        <v>30697.780999044091</v>
      </c>
      <c r="V68" s="27">
        <v>7078.9981755883273</v>
      </c>
      <c r="W68" s="12">
        <v>16299.166194223795</v>
      </c>
      <c r="X68" s="195">
        <v>24395.407530242705</v>
      </c>
      <c r="Y68" s="12">
        <v>31336.483421618992</v>
      </c>
      <c r="AA68" s="12">
        <v>7695.3634401741829</v>
      </c>
      <c r="AB68" s="12">
        <v>18520.158055969274</v>
      </c>
      <c r="AC68" s="195">
        <v>30345.700612439567</v>
      </c>
      <c r="AD68" s="12">
        <v>43258</v>
      </c>
      <c r="AF68" s="12">
        <v>10947</v>
      </c>
      <c r="AG68" s="12">
        <v>34772</v>
      </c>
      <c r="AH68" s="195">
        <v>54797</v>
      </c>
      <c r="AI68" s="12"/>
    </row>
    <row r="69" spans="2:35" ht="12.75" customHeight="1">
      <c r="B69" s="157" t="s">
        <v>354</v>
      </c>
      <c r="E69" s="27"/>
      <c r="G69" s="27"/>
      <c r="H69" s="12"/>
      <c r="I69" s="12"/>
      <c r="J69" s="12"/>
      <c r="L69" s="27"/>
      <c r="M69" s="12"/>
      <c r="N69" s="12"/>
      <c r="O69" s="12">
        <v>-461.80353954893963</v>
      </c>
      <c r="Q69" s="27"/>
      <c r="R69" s="12"/>
      <c r="S69" s="12"/>
      <c r="T69" s="12">
        <v>-52</v>
      </c>
      <c r="V69" s="27"/>
      <c r="W69" s="12"/>
      <c r="X69" s="195"/>
      <c r="Y69" s="12"/>
      <c r="AA69" s="12">
        <v>0</v>
      </c>
      <c r="AB69" s="12">
        <v>0</v>
      </c>
      <c r="AC69" s="195">
        <v>0</v>
      </c>
      <c r="AD69" s="12">
        <v>-118</v>
      </c>
      <c r="AF69" s="12">
        <v>0</v>
      </c>
      <c r="AG69" s="12">
        <v>0</v>
      </c>
      <c r="AH69" s="195">
        <v>0</v>
      </c>
      <c r="AI69" s="12"/>
    </row>
    <row r="70" spans="2:35" ht="12.75" customHeight="1">
      <c r="B70" s="157" t="s">
        <v>253</v>
      </c>
      <c r="E70" s="27">
        <v>60366.254766708829</v>
      </c>
      <c r="G70" s="27">
        <v>27811.011541582422</v>
      </c>
      <c r="H70" s="12">
        <v>27281.267092307724</v>
      </c>
      <c r="I70" s="12">
        <v>27281.267484447046</v>
      </c>
      <c r="J70" s="12">
        <v>27281.267239489353</v>
      </c>
      <c r="L70" s="27"/>
      <c r="M70" s="12"/>
      <c r="N70" s="12"/>
      <c r="O70" s="12"/>
      <c r="Q70" s="27">
        <v>0</v>
      </c>
      <c r="R70" s="12">
        <v>100.03278588592194</v>
      </c>
      <c r="S70" s="12">
        <v>100.03278588592194</v>
      </c>
      <c r="T70" s="12">
        <v>100</v>
      </c>
      <c r="V70" s="27">
        <v>0</v>
      </c>
      <c r="W70" s="12">
        <v>0</v>
      </c>
      <c r="X70" s="195">
        <v>0</v>
      </c>
      <c r="Y70" s="12">
        <v>0</v>
      </c>
      <c r="AA70" s="12">
        <v>0</v>
      </c>
      <c r="AB70" s="12">
        <v>0</v>
      </c>
      <c r="AC70" s="195">
        <v>0</v>
      </c>
      <c r="AD70" s="12">
        <v>125</v>
      </c>
      <c r="AF70" s="12">
        <v>0</v>
      </c>
      <c r="AG70" s="12">
        <v>0</v>
      </c>
      <c r="AH70" s="195">
        <v>0</v>
      </c>
      <c r="AI70" s="12"/>
    </row>
    <row r="71" spans="2:35" ht="12.75" customHeight="1">
      <c r="B71" s="157" t="s">
        <v>219</v>
      </c>
      <c r="E71" s="27"/>
      <c r="G71" s="27"/>
      <c r="H71" s="27"/>
      <c r="I71" s="12"/>
      <c r="J71" s="12"/>
      <c r="L71" s="27"/>
      <c r="M71" s="27"/>
      <c r="N71" s="12"/>
      <c r="O71" s="12"/>
      <c r="Q71" s="27"/>
      <c r="R71" s="27"/>
      <c r="S71" s="12"/>
      <c r="T71" s="12"/>
      <c r="V71" s="27"/>
      <c r="W71" s="27"/>
      <c r="X71" s="195">
        <v>0</v>
      </c>
      <c r="Y71" s="12">
        <v>0</v>
      </c>
      <c r="AA71" s="12">
        <v>0</v>
      </c>
      <c r="AB71" s="27">
        <v>0</v>
      </c>
      <c r="AC71" s="195">
        <v>0</v>
      </c>
      <c r="AD71" s="12">
        <v>0</v>
      </c>
      <c r="AF71" s="12">
        <v>0</v>
      </c>
      <c r="AG71" s="27">
        <v>0</v>
      </c>
      <c r="AH71" s="195">
        <v>0</v>
      </c>
      <c r="AI71" s="12"/>
    </row>
    <row r="72" spans="2:35" ht="12.75" customHeight="1">
      <c r="B72" s="157" t="s">
        <v>242</v>
      </c>
      <c r="E72" s="27">
        <v>-9643.7209909250432</v>
      </c>
      <c r="G72" s="27">
        <v>0</v>
      </c>
      <c r="H72" s="27">
        <v>0</v>
      </c>
      <c r="I72" s="12">
        <v>0</v>
      </c>
      <c r="J72" s="12">
        <v>-14791.335999999999</v>
      </c>
      <c r="L72" s="27"/>
      <c r="M72" s="27"/>
      <c r="N72" s="12"/>
      <c r="O72" s="12">
        <v>-24672.321</v>
      </c>
      <c r="Q72" s="27">
        <v>0</v>
      </c>
      <c r="R72" s="27">
        <v>0</v>
      </c>
      <c r="S72" s="12">
        <v>-14104.915678100169</v>
      </c>
      <c r="T72" s="12">
        <v>-26532.293427045664</v>
      </c>
      <c r="V72" s="27">
        <v>-7536.1932254138974</v>
      </c>
      <c r="W72" s="27">
        <v>-12109.504115709264</v>
      </c>
      <c r="X72" s="195">
        <v>-19024.005406623375</v>
      </c>
      <c r="Y72" s="12">
        <v>-27900.146507328598</v>
      </c>
      <c r="AA72" s="12">
        <v>-15442.220238857637</v>
      </c>
      <c r="AB72" s="27">
        <v>-42687.177597267677</v>
      </c>
      <c r="AC72" s="195">
        <v>-61112.3817225124</v>
      </c>
      <c r="AD72" s="12">
        <v>-75977.357417487379</v>
      </c>
      <c r="AF72" s="12">
        <v>-9464</v>
      </c>
      <c r="AG72" s="27">
        <v>-23572</v>
      </c>
      <c r="AH72" s="195">
        <v>-37286</v>
      </c>
      <c r="AI72" s="12"/>
    </row>
    <row r="73" spans="2:35" ht="12.75" customHeight="1">
      <c r="B73" s="157" t="s">
        <v>348</v>
      </c>
      <c r="E73" s="27">
        <v>5759.6554727956136</v>
      </c>
      <c r="G73" s="27">
        <v>2886.8831119220422</v>
      </c>
      <c r="H73" s="12">
        <v>2833.0748741302646</v>
      </c>
      <c r="I73" s="12">
        <v>2833.0753338480677</v>
      </c>
      <c r="J73" s="12">
        <v>2833.0749616441708</v>
      </c>
      <c r="L73" s="27"/>
      <c r="M73" s="12"/>
      <c r="N73" s="12"/>
      <c r="O73" s="12"/>
      <c r="Q73" s="27"/>
      <c r="R73" s="12"/>
      <c r="S73" s="12"/>
      <c r="T73" s="12"/>
      <c r="V73" s="27">
        <v>308.09780890085779</v>
      </c>
      <c r="W73" s="12">
        <v>648.04277641118097</v>
      </c>
      <c r="X73" s="195">
        <v>729.86973271473471</v>
      </c>
      <c r="Y73" s="12">
        <v>1497.2021745530642</v>
      </c>
      <c r="AA73" s="12">
        <v>919.31102506426248</v>
      </c>
      <c r="AB73" s="12">
        <v>1137.8797728008888</v>
      </c>
      <c r="AC73" s="195">
        <v>1334.2777679302287</v>
      </c>
      <c r="AD73" s="12">
        <v>2657.4325723798624</v>
      </c>
      <c r="AF73" s="12">
        <v>650</v>
      </c>
      <c r="AG73" s="12">
        <v>1232</v>
      </c>
      <c r="AH73" s="195">
        <v>1468</v>
      </c>
      <c r="AI73" s="12"/>
    </row>
    <row r="74" spans="2:35" ht="12.75" customHeight="1">
      <c r="B74" s="340" t="s">
        <v>319</v>
      </c>
      <c r="E74" s="27"/>
      <c r="G74" s="27"/>
      <c r="H74" s="12"/>
      <c r="I74" s="12"/>
      <c r="J74" s="12"/>
      <c r="L74" s="27"/>
      <c r="M74" s="12"/>
      <c r="N74" s="12"/>
      <c r="O74" s="12"/>
      <c r="Q74" s="27"/>
      <c r="R74" s="12">
        <v>-25</v>
      </c>
      <c r="S74" s="12">
        <v>-50</v>
      </c>
      <c r="T74" s="12">
        <v>-135.86577810379873</v>
      </c>
      <c r="V74" s="27">
        <v>0</v>
      </c>
      <c r="W74" s="12">
        <v>0</v>
      </c>
      <c r="X74" s="195">
        <v>-200</v>
      </c>
      <c r="Y74" s="12">
        <v>-200</v>
      </c>
      <c r="AA74" s="12">
        <v>0</v>
      </c>
      <c r="AB74" s="12">
        <v>0</v>
      </c>
      <c r="AC74" s="195">
        <v>0</v>
      </c>
      <c r="AD74" s="12">
        <v>0</v>
      </c>
      <c r="AF74" s="12">
        <v>0</v>
      </c>
      <c r="AG74" s="12">
        <v>0</v>
      </c>
      <c r="AH74" s="195">
        <v>0</v>
      </c>
      <c r="AI74" s="12"/>
    </row>
    <row r="75" spans="2:35" ht="12.75" customHeight="1">
      <c r="B75" s="340" t="s">
        <v>225</v>
      </c>
      <c r="E75" s="27"/>
      <c r="G75" s="27"/>
      <c r="H75" s="27"/>
      <c r="I75" s="27"/>
      <c r="J75" s="27"/>
      <c r="L75" s="27"/>
      <c r="M75" s="27"/>
      <c r="N75" s="27"/>
      <c r="O75" s="27"/>
      <c r="Q75" s="27">
        <v>167.661</v>
      </c>
      <c r="R75" s="27">
        <v>167.661</v>
      </c>
      <c r="S75" s="27">
        <v>167.661</v>
      </c>
      <c r="T75" s="27">
        <v>200</v>
      </c>
      <c r="V75" s="27">
        <v>0</v>
      </c>
      <c r="W75" s="27">
        <v>0</v>
      </c>
      <c r="X75" s="200">
        <v>0</v>
      </c>
      <c r="Y75" s="27">
        <v>0</v>
      </c>
      <c r="AA75" s="27">
        <v>0</v>
      </c>
      <c r="AB75" s="27">
        <v>0</v>
      </c>
      <c r="AC75" s="200">
        <v>0</v>
      </c>
      <c r="AD75" s="27">
        <v>0</v>
      </c>
      <c r="AF75" s="27">
        <v>0</v>
      </c>
      <c r="AG75" s="27">
        <v>0</v>
      </c>
      <c r="AH75" s="200">
        <v>0</v>
      </c>
      <c r="AI75" s="27"/>
    </row>
    <row r="76" spans="2:35" ht="12.75" customHeight="1">
      <c r="B76" s="157" t="s">
        <v>155</v>
      </c>
      <c r="C76" s="85">
        <f>SUM(C62:C71)</f>
        <v>0</v>
      </c>
      <c r="D76" s="85">
        <f>SUM(D62:D71)</f>
        <v>0</v>
      </c>
      <c r="E76" s="85">
        <f>SUM(E55:E75)</f>
        <v>-40244.191028128524</v>
      </c>
      <c r="F76" s="85"/>
      <c r="G76" s="85">
        <f>SUM(G55:G75)</f>
        <v>32373.077543116262</v>
      </c>
      <c r="H76" s="85">
        <f>SUM(H55:H75)</f>
        <v>23861.258930232831</v>
      </c>
      <c r="I76" s="85">
        <v>129.36429447789442</v>
      </c>
      <c r="J76" s="85">
        <f>SUM(J55:J75)</f>
        <v>-30122.407950536846</v>
      </c>
      <c r="K76" s="85"/>
      <c r="L76" s="85">
        <f>SUM(L55:L75)</f>
        <v>27932.726810296364</v>
      </c>
      <c r="M76" s="85">
        <f>SUM(M55:M75)</f>
        <v>15.836333219169319</v>
      </c>
      <c r="N76" s="85">
        <f>SUM(N55:N75)</f>
        <v>19704.82912662247</v>
      </c>
      <c r="O76" s="85">
        <f>SUM(O55:O75)</f>
        <v>-131265.56053098827</v>
      </c>
      <c r="P76" s="85"/>
      <c r="Q76" s="85">
        <f>SUM(Q55:Q75)</f>
        <v>17014.447120992714</v>
      </c>
      <c r="R76" s="85">
        <f>SUM(R55:R75)</f>
        <v>14543.330578425992</v>
      </c>
      <c r="S76" s="85">
        <f>SUM(S55:S75)</f>
        <v>-28758.170084344154</v>
      </c>
      <c r="T76" s="85">
        <v>-43584.36447363042</v>
      </c>
      <c r="U76" s="85"/>
      <c r="V76" s="85">
        <f>SUM(V55:V75)</f>
        <v>-19699.20477089144</v>
      </c>
      <c r="W76" s="85">
        <f>SUM(W55:W75)</f>
        <v>-6996.2191927706444</v>
      </c>
      <c r="X76" s="339">
        <f>SUM(X55:X75)</f>
        <v>-39962.380244618224</v>
      </c>
      <c r="Y76" s="85">
        <f>SUM(Y55:Y75)</f>
        <v>-71346.895879055752</v>
      </c>
      <c r="Z76" s="85"/>
      <c r="AA76" s="85">
        <f>SUM(AA55:AA75)</f>
        <v>21465.81200951141</v>
      </c>
      <c r="AB76" s="85">
        <f>SUM(AB55:AB75)</f>
        <v>-9772.9404117018257</v>
      </c>
      <c r="AC76" s="339">
        <f>SUM(AC55:AC75)</f>
        <v>-64204.564835764271</v>
      </c>
      <c r="AD76" s="85">
        <f>SUM(AD55:AD75)</f>
        <v>-96987.924845107511</v>
      </c>
      <c r="AE76" s="85"/>
      <c r="AF76" s="85">
        <f>SUM(AF55:AF75)</f>
        <v>9827</v>
      </c>
      <c r="AG76" s="85">
        <f>SUM(AG55:AG75)</f>
        <v>-26946</v>
      </c>
      <c r="AH76" s="339">
        <f>SUM(AH55:AH75)</f>
        <v>-40672</v>
      </c>
      <c r="AI76" s="85"/>
    </row>
    <row r="77" spans="2:35" ht="27.75" customHeight="1">
      <c r="B77" s="338"/>
      <c r="E77" s="12"/>
      <c r="G77" s="12"/>
      <c r="H77" s="12"/>
      <c r="I77" s="12"/>
      <c r="J77" s="12"/>
      <c r="L77" s="12"/>
      <c r="M77" s="12"/>
      <c r="N77" s="12"/>
      <c r="O77" s="12"/>
      <c r="Q77" s="12"/>
      <c r="R77" s="12"/>
      <c r="S77" s="12"/>
      <c r="T77" s="12"/>
      <c r="V77" s="12"/>
      <c r="W77" s="12"/>
      <c r="X77" s="195"/>
      <c r="Y77" s="12"/>
      <c r="AA77" s="12"/>
      <c r="AB77" s="12"/>
      <c r="AC77" s="195"/>
      <c r="AD77" s="12"/>
      <c r="AF77" s="12"/>
      <c r="AG77" s="12"/>
      <c r="AH77" s="195"/>
      <c r="AI77" s="12"/>
    </row>
    <row r="78" spans="2:35" ht="12.75" customHeight="1">
      <c r="B78" s="338" t="s">
        <v>11</v>
      </c>
      <c r="E78" s="27"/>
      <c r="G78" s="27"/>
      <c r="H78" s="27"/>
      <c r="I78" s="27"/>
      <c r="J78" s="27"/>
      <c r="L78" s="27"/>
      <c r="M78" s="27"/>
      <c r="N78" s="27"/>
      <c r="O78" s="27"/>
      <c r="Q78" s="27"/>
      <c r="R78" s="27"/>
      <c r="S78" s="27"/>
      <c r="T78" s="27"/>
      <c r="V78" s="27"/>
      <c r="W78" s="27"/>
      <c r="X78" s="200"/>
      <c r="Y78" s="27"/>
      <c r="AA78" s="27"/>
      <c r="AB78" s="27"/>
      <c r="AC78" s="200"/>
      <c r="AD78" s="27"/>
      <c r="AF78" s="27"/>
      <c r="AG78" s="27"/>
      <c r="AH78" s="200"/>
      <c r="AI78" s="27"/>
    </row>
    <row r="79" spans="2:35" ht="12.75" customHeight="1">
      <c r="B79" s="157" t="s">
        <v>215</v>
      </c>
      <c r="E79" s="27"/>
      <c r="G79" s="27"/>
      <c r="H79" s="27"/>
      <c r="I79" s="27"/>
      <c r="J79" s="27"/>
      <c r="L79" s="27"/>
      <c r="M79" s="27"/>
      <c r="N79" s="27"/>
      <c r="O79" s="27"/>
      <c r="Q79" s="27"/>
      <c r="R79" s="27"/>
      <c r="S79" s="27"/>
      <c r="T79" s="27"/>
      <c r="V79" s="27"/>
      <c r="W79" s="27"/>
      <c r="X79" s="200">
        <v>0</v>
      </c>
      <c r="Y79" s="27">
        <v>0</v>
      </c>
      <c r="AA79" s="27">
        <v>0</v>
      </c>
      <c r="AB79" s="27">
        <v>0</v>
      </c>
      <c r="AC79" s="200">
        <v>0</v>
      </c>
      <c r="AD79" s="27">
        <v>0</v>
      </c>
      <c r="AF79" s="27">
        <v>0</v>
      </c>
      <c r="AG79" s="27">
        <v>0</v>
      </c>
      <c r="AH79" s="200">
        <v>0</v>
      </c>
      <c r="AI79" s="27"/>
    </row>
    <row r="80" spans="2:35" ht="12.75" customHeight="1">
      <c r="B80" s="157" t="s">
        <v>216</v>
      </c>
      <c r="E80" s="27"/>
      <c r="G80" s="27">
        <v>0</v>
      </c>
      <c r="H80" s="27">
        <v>0</v>
      </c>
      <c r="I80" s="27">
        <v>0</v>
      </c>
      <c r="J80" s="27">
        <v>0</v>
      </c>
      <c r="L80" s="27"/>
      <c r="M80" s="27"/>
      <c r="N80" s="27"/>
      <c r="O80" s="27"/>
      <c r="Q80" s="27"/>
      <c r="R80" s="27"/>
      <c r="S80" s="27"/>
      <c r="T80" s="27"/>
      <c r="V80" s="27"/>
      <c r="W80" s="27"/>
      <c r="X80" s="200">
        <v>0</v>
      </c>
      <c r="Y80" s="27">
        <v>0</v>
      </c>
      <c r="AA80" s="27">
        <v>0</v>
      </c>
      <c r="AB80" s="27">
        <v>0</v>
      </c>
      <c r="AC80" s="200">
        <v>0</v>
      </c>
      <c r="AD80" s="27">
        <v>0</v>
      </c>
      <c r="AF80" s="27">
        <v>0</v>
      </c>
      <c r="AG80" s="27">
        <v>0</v>
      </c>
      <c r="AH80" s="200">
        <v>0</v>
      </c>
      <c r="AI80" s="27"/>
    </row>
    <row r="81" spans="2:35" ht="12.75" customHeight="1">
      <c r="B81" s="157" t="s">
        <v>156</v>
      </c>
      <c r="E81" s="27">
        <v>534.59005999997441</v>
      </c>
      <c r="G81" s="27">
        <v>625.38985227265857</v>
      </c>
      <c r="H81" s="12">
        <v>932.87217966312062</v>
      </c>
      <c r="I81" s="12">
        <v>1047.9622015276868</v>
      </c>
      <c r="J81" s="12">
        <v>1302.2239229557829</v>
      </c>
      <c r="L81" s="27">
        <v>639.62998999996205</v>
      </c>
      <c r="M81" s="12">
        <v>8100.7097321100982</v>
      </c>
      <c r="N81" s="12">
        <v>8100.7083102621991</v>
      </c>
      <c r="O81" s="12">
        <v>8940.1459664372378</v>
      </c>
      <c r="Q81" s="27">
        <v>1308</v>
      </c>
      <c r="R81" s="12">
        <v>1347.4061297010928</v>
      </c>
      <c r="S81" s="12">
        <v>1347.406621554695</v>
      </c>
      <c r="T81" s="12">
        <v>1347.4073238683566</v>
      </c>
      <c r="V81" s="27">
        <v>0</v>
      </c>
      <c r="W81" s="12">
        <v>0</v>
      </c>
      <c r="X81" s="195">
        <v>0</v>
      </c>
      <c r="Y81" s="12">
        <v>0</v>
      </c>
      <c r="AA81" s="12">
        <v>-6.7083027772605415E-4</v>
      </c>
      <c r="AB81" s="12">
        <v>-3.471131343394518E-4</v>
      </c>
      <c r="AC81" s="195">
        <v>-3.676058631390333E-4</v>
      </c>
      <c r="AD81" s="12">
        <v>-4.3117694556713102E-5</v>
      </c>
      <c r="AF81" s="12">
        <v>1.5325684240087868E-4</v>
      </c>
      <c r="AG81" s="12">
        <v>2.1113645425066351E-4</v>
      </c>
      <c r="AH81" s="195">
        <v>9.0281870216131202E-6</v>
      </c>
      <c r="AI81" s="12"/>
    </row>
    <row r="82" spans="2:35" ht="12.75" customHeight="1">
      <c r="B82" s="157" t="s">
        <v>317</v>
      </c>
      <c r="E82" s="27"/>
      <c r="G82" s="27"/>
      <c r="H82" s="12"/>
      <c r="I82" s="12"/>
      <c r="J82" s="12"/>
      <c r="L82" s="27"/>
      <c r="M82" s="12"/>
      <c r="N82" s="12"/>
      <c r="O82" s="12"/>
      <c r="Q82" s="27">
        <v>-52</v>
      </c>
      <c r="R82" s="12">
        <v>-51.502000000000002</v>
      </c>
      <c r="S82" s="12">
        <v>-51.502000000000002</v>
      </c>
      <c r="T82" s="12">
        <v>-51.502000000000002</v>
      </c>
      <c r="V82" s="27">
        <v>0</v>
      </c>
      <c r="W82" s="12">
        <v>0</v>
      </c>
      <c r="X82" s="195">
        <v>0</v>
      </c>
      <c r="Y82" s="12">
        <v>0</v>
      </c>
      <c r="AA82" s="12">
        <v>0</v>
      </c>
      <c r="AB82" s="12">
        <v>0</v>
      </c>
      <c r="AC82" s="195">
        <v>0</v>
      </c>
      <c r="AD82" s="12">
        <v>0</v>
      </c>
      <c r="AF82" s="12">
        <v>0</v>
      </c>
      <c r="AG82" s="12">
        <v>0</v>
      </c>
      <c r="AH82" s="195">
        <v>0</v>
      </c>
      <c r="AI82" s="12"/>
    </row>
    <row r="83" spans="2:35" ht="12.75" customHeight="1">
      <c r="B83" s="157" t="s">
        <v>188</v>
      </c>
      <c r="E83" s="27">
        <v>99.277219354853443</v>
      </c>
      <c r="G83" s="27">
        <v>36.099043372027957</v>
      </c>
      <c r="H83" s="12">
        <v>53.551102732257235</v>
      </c>
      <c r="I83" s="12">
        <v>56.750084006884634</v>
      </c>
      <c r="J83" s="12">
        <v>228.689217386987</v>
      </c>
      <c r="L83" s="27">
        <v>190.94033696653878</v>
      </c>
      <c r="M83" s="12">
        <v>247.19534615005486</v>
      </c>
      <c r="N83" s="12">
        <v>267.15267444945249</v>
      </c>
      <c r="O83" s="12">
        <v>270.4887916831168</v>
      </c>
      <c r="Q83" s="27">
        <v>130</v>
      </c>
      <c r="R83" s="12">
        <v>65.878563697434174</v>
      </c>
      <c r="S83" s="12">
        <v>243.06103775849857</v>
      </c>
      <c r="T83" s="12">
        <v>684.30486269024698</v>
      </c>
      <c r="V83" s="27">
        <v>359.90968927446642</v>
      </c>
      <c r="W83" s="12">
        <v>995.63084808018993</v>
      </c>
      <c r="X83" s="195">
        <v>1351.7862460714098</v>
      </c>
      <c r="Y83" s="12">
        <v>1259.9689467967703</v>
      </c>
      <c r="AA83" s="12">
        <v>248.33397877049703</v>
      </c>
      <c r="AB83" s="12">
        <v>472.51429566771003</v>
      </c>
      <c r="AC83" s="195">
        <v>550.67233165465848</v>
      </c>
      <c r="AD83" s="12">
        <v>997.73180911576242</v>
      </c>
      <c r="AF83" s="12">
        <v>140</v>
      </c>
      <c r="AG83" s="12">
        <v>326</v>
      </c>
      <c r="AH83" s="195">
        <v>474</v>
      </c>
      <c r="AI83" s="12"/>
    </row>
    <row r="84" spans="2:35" ht="12.75" customHeight="1">
      <c r="B84" s="157" t="s">
        <v>157</v>
      </c>
      <c r="E84" s="27">
        <v>-12008.4944</v>
      </c>
      <c r="G84" s="27">
        <v>-5000</v>
      </c>
      <c r="H84" s="12">
        <v>-13163.144</v>
      </c>
      <c r="I84" s="12">
        <v>-13163.144</v>
      </c>
      <c r="J84" s="12">
        <v>-13163.144</v>
      </c>
      <c r="L84" s="27"/>
      <c r="M84" s="12"/>
      <c r="N84" s="12"/>
      <c r="O84" s="12"/>
      <c r="Q84" s="27"/>
      <c r="R84" s="12">
        <v>-14050</v>
      </c>
      <c r="S84" s="12">
        <v>-14050</v>
      </c>
      <c r="T84" s="12">
        <v>-28100</v>
      </c>
      <c r="V84" s="27">
        <v>1.3087452381849296E-4</v>
      </c>
      <c r="W84" s="12">
        <v>-14050</v>
      </c>
      <c r="X84" s="195">
        <v>-14050</v>
      </c>
      <c r="Y84" s="12">
        <v>-28100</v>
      </c>
      <c r="AA84" s="12">
        <v>0</v>
      </c>
      <c r="AB84" s="12">
        <v>-14050</v>
      </c>
      <c r="AC84" s="195">
        <v>-14050</v>
      </c>
      <c r="AD84" s="12">
        <v>-28200</v>
      </c>
      <c r="AF84" s="12">
        <v>0</v>
      </c>
      <c r="AG84" s="12">
        <v>-8400.0001239541944</v>
      </c>
      <c r="AH84" s="195">
        <v>-8400</v>
      </c>
      <c r="AI84" s="12"/>
    </row>
    <row r="85" spans="2:35" ht="12.75" customHeight="1">
      <c r="B85" s="157" t="s">
        <v>375</v>
      </c>
      <c r="E85" s="27"/>
      <c r="G85" s="27"/>
      <c r="H85" s="12"/>
      <c r="I85" s="12"/>
      <c r="J85" s="12"/>
      <c r="L85" s="27"/>
      <c r="M85" s="12"/>
      <c r="N85" s="12"/>
      <c r="O85" s="12"/>
      <c r="Q85" s="27"/>
      <c r="R85" s="12"/>
      <c r="S85" s="12"/>
      <c r="T85" s="12"/>
      <c r="V85" s="27"/>
      <c r="W85" s="12"/>
      <c r="X85" s="195"/>
      <c r="Y85" s="12"/>
      <c r="AA85" s="12">
        <v>-6300.2039732864296</v>
      </c>
      <c r="AB85" s="12">
        <v>-11322.685769364047</v>
      </c>
      <c r="AC85" s="195">
        <v>-16326.969687702862</v>
      </c>
      <c r="AD85" s="12">
        <v>-20793</v>
      </c>
      <c r="AF85" s="12">
        <v>-2509</v>
      </c>
      <c r="AG85" s="12">
        <v>-9559</v>
      </c>
      <c r="AH85" s="195">
        <v>-16441</v>
      </c>
      <c r="AI85" s="12"/>
    </row>
    <row r="86" spans="2:35" ht="12.75" customHeight="1">
      <c r="B86" s="157" t="s">
        <v>158</v>
      </c>
      <c r="E86" s="27"/>
      <c r="G86" s="27"/>
      <c r="H86" s="27"/>
      <c r="I86" s="27"/>
      <c r="J86" s="27"/>
      <c r="L86" s="27"/>
      <c r="M86" s="27"/>
      <c r="N86" s="27"/>
      <c r="O86" s="27">
        <v>-952.9</v>
      </c>
      <c r="Q86" s="27">
        <v>-297.92448999999999</v>
      </c>
      <c r="R86" s="27">
        <v>-353.77199999999999</v>
      </c>
      <c r="S86" s="27">
        <v>-353.77199999999999</v>
      </c>
      <c r="T86" s="12">
        <v>-353.77199999999999</v>
      </c>
      <c r="V86" s="27">
        <v>0</v>
      </c>
      <c r="W86" s="27">
        <v>0</v>
      </c>
      <c r="X86" s="200">
        <v>0</v>
      </c>
      <c r="Y86" s="12">
        <v>0</v>
      </c>
      <c r="AA86" s="12">
        <v>0</v>
      </c>
      <c r="AB86" s="27">
        <v>0</v>
      </c>
      <c r="AC86" s="200">
        <v>0</v>
      </c>
      <c r="AD86" s="12">
        <v>0</v>
      </c>
      <c r="AF86" s="12">
        <v>0</v>
      </c>
      <c r="AG86" s="27">
        <v>0</v>
      </c>
      <c r="AH86" s="200">
        <v>0</v>
      </c>
      <c r="AI86" s="12"/>
    </row>
    <row r="87" spans="2:35" ht="12.75" customHeight="1">
      <c r="B87" s="157" t="s">
        <v>159</v>
      </c>
      <c r="E87" s="27"/>
      <c r="G87" s="27"/>
      <c r="H87" s="27"/>
      <c r="I87" s="27"/>
      <c r="J87" s="27"/>
      <c r="L87" s="27"/>
      <c r="M87" s="27"/>
      <c r="N87" s="27"/>
      <c r="O87" s="27">
        <v>118000</v>
      </c>
      <c r="Q87" s="27">
        <v>0</v>
      </c>
      <c r="R87" s="27"/>
      <c r="S87" s="27"/>
      <c r="T87" s="12">
        <v>0</v>
      </c>
      <c r="V87" s="27">
        <v>0</v>
      </c>
      <c r="W87" s="27">
        <v>0</v>
      </c>
      <c r="X87" s="200">
        <v>0</v>
      </c>
      <c r="Y87" s="12">
        <v>0</v>
      </c>
      <c r="AA87" s="12">
        <v>0</v>
      </c>
      <c r="AB87" s="27">
        <v>0</v>
      </c>
      <c r="AC87" s="200">
        <v>0</v>
      </c>
      <c r="AD87" s="12">
        <v>0</v>
      </c>
      <c r="AF87" s="12">
        <v>0</v>
      </c>
      <c r="AG87" s="27">
        <v>0</v>
      </c>
      <c r="AH87" s="200">
        <v>0</v>
      </c>
      <c r="AI87" s="12"/>
    </row>
    <row r="88" spans="2:35">
      <c r="B88" s="157" t="s">
        <v>193</v>
      </c>
      <c r="E88" s="27">
        <v>-43521.444975169739</v>
      </c>
      <c r="G88" s="27">
        <v>-13051.177341314389</v>
      </c>
      <c r="H88" s="12">
        <v>-13058.185336163142</v>
      </c>
      <c r="I88" s="12">
        <v>-13052.299571971438</v>
      </c>
      <c r="J88" s="12">
        <v>-13058.185917579311</v>
      </c>
      <c r="L88" s="27"/>
      <c r="M88" s="12"/>
      <c r="N88" s="12"/>
      <c r="O88" s="12">
        <v>-475</v>
      </c>
      <c r="Q88" s="27">
        <v>0</v>
      </c>
      <c r="R88" s="12"/>
      <c r="S88" s="12"/>
      <c r="T88" s="12">
        <v>0</v>
      </c>
      <c r="V88" s="27">
        <v>0</v>
      </c>
      <c r="W88" s="12">
        <v>0</v>
      </c>
      <c r="X88" s="195">
        <v>0</v>
      </c>
      <c r="Y88" s="12">
        <v>0</v>
      </c>
      <c r="AA88" s="12">
        <v>0</v>
      </c>
      <c r="AB88" s="12">
        <v>0</v>
      </c>
      <c r="AC88" s="195">
        <v>0</v>
      </c>
      <c r="AD88" s="12">
        <v>0</v>
      </c>
      <c r="AF88" s="12">
        <v>0</v>
      </c>
      <c r="AG88" s="12">
        <v>0</v>
      </c>
      <c r="AH88" s="195">
        <v>0</v>
      </c>
      <c r="AI88" s="12"/>
    </row>
    <row r="89" spans="2:35">
      <c r="B89" s="157" t="s">
        <v>254</v>
      </c>
      <c r="E89" s="27"/>
      <c r="G89" s="27">
        <v>-20671.072820000001</v>
      </c>
      <c r="H89" s="12">
        <v>-30461.13882</v>
      </c>
      <c r="I89" s="12">
        <v>-30461.13882</v>
      </c>
      <c r="J89" s="12">
        <v>-30461.13882</v>
      </c>
      <c r="L89" s="27">
        <v>-22930.593119999998</v>
      </c>
      <c r="M89" s="12">
        <v>-34610.65739</v>
      </c>
      <c r="N89" s="12">
        <v>-64151.059350000003</v>
      </c>
      <c r="O89" s="12">
        <v>-64223.574350000003</v>
      </c>
      <c r="Q89" s="27">
        <v>0</v>
      </c>
      <c r="R89" s="12">
        <v>-30000.000179999992</v>
      </c>
      <c r="S89" s="12">
        <v>-39546.268179999992</v>
      </c>
      <c r="T89" s="12">
        <v>-39546.268179999992</v>
      </c>
      <c r="V89" s="27">
        <v>-23000.000000000011</v>
      </c>
      <c r="W89" s="12">
        <v>-56295.84519</v>
      </c>
      <c r="X89" s="195">
        <v>-56350.860189999999</v>
      </c>
      <c r="Y89" s="12">
        <v>-56417.173189999994</v>
      </c>
      <c r="AA89" s="12">
        <v>-47999.999744899993</v>
      </c>
      <c r="AB89" s="12">
        <v>-63736.72032</v>
      </c>
      <c r="AC89" s="195">
        <v>-63736.72032</v>
      </c>
      <c r="AD89" s="12">
        <v>-63737</v>
      </c>
      <c r="AF89" s="12">
        <v>0</v>
      </c>
      <c r="AG89" s="12">
        <v>0</v>
      </c>
      <c r="AH89" s="195">
        <v>-27700</v>
      </c>
      <c r="AI89" s="12"/>
    </row>
    <row r="90" spans="2:35">
      <c r="B90" s="157" t="s">
        <v>402</v>
      </c>
      <c r="E90" s="27"/>
      <c r="G90" s="27"/>
      <c r="H90" s="12"/>
      <c r="I90" s="12"/>
      <c r="J90" s="12">
        <v>0</v>
      </c>
      <c r="L90" s="27"/>
      <c r="M90" s="12"/>
      <c r="N90" s="12"/>
      <c r="O90" s="12">
        <v>0</v>
      </c>
      <c r="Q90" s="27"/>
      <c r="R90" s="12"/>
      <c r="S90" s="12"/>
      <c r="T90" s="12">
        <v>0</v>
      </c>
      <c r="V90" s="27"/>
      <c r="W90" s="12"/>
      <c r="X90" s="195"/>
      <c r="Y90" s="12">
        <v>0</v>
      </c>
      <c r="AA90" s="12">
        <v>0</v>
      </c>
      <c r="AB90" s="12">
        <v>0</v>
      </c>
      <c r="AC90" s="195">
        <v>0</v>
      </c>
      <c r="AD90" s="12">
        <v>0</v>
      </c>
      <c r="AF90" s="12">
        <v>-55</v>
      </c>
      <c r="AG90" s="12">
        <v>-55</v>
      </c>
      <c r="AH90" s="195">
        <v>-55</v>
      </c>
      <c r="AI90" s="12"/>
    </row>
    <row r="91" spans="2:35">
      <c r="B91" s="157" t="s">
        <v>218</v>
      </c>
      <c r="E91" s="27"/>
      <c r="G91" s="27"/>
      <c r="H91" s="27"/>
      <c r="I91" s="27"/>
      <c r="J91" s="27"/>
      <c r="L91" s="27"/>
      <c r="M91" s="27"/>
      <c r="N91" s="27"/>
      <c r="O91" s="27"/>
      <c r="Q91" s="27"/>
      <c r="R91" s="27"/>
      <c r="S91" s="27"/>
      <c r="T91" s="27"/>
      <c r="V91" s="27"/>
      <c r="W91" s="27"/>
      <c r="X91" s="200"/>
      <c r="Y91" s="27"/>
      <c r="AA91" s="27"/>
      <c r="AB91" s="27"/>
      <c r="AC91" s="200"/>
      <c r="AD91" s="27"/>
      <c r="AF91" s="27"/>
      <c r="AG91" s="27"/>
      <c r="AH91" s="200"/>
      <c r="AI91" s="27"/>
    </row>
    <row r="92" spans="2:35" ht="12.75" customHeight="1">
      <c r="B92" s="157" t="s">
        <v>102</v>
      </c>
      <c r="C92" s="85">
        <f t="shared" ref="C92:D92" si="0">SUM(C79:C91)</f>
        <v>0</v>
      </c>
      <c r="D92" s="85">
        <f t="shared" si="0"/>
        <v>0</v>
      </c>
      <c r="E92" s="85">
        <f>SUM(E79:E91)</f>
        <v>-54896.07209581491</v>
      </c>
      <c r="F92" s="85"/>
      <c r="G92" s="85">
        <f>SUM(G79:G91)</f>
        <v>-38060.761265669702</v>
      </c>
      <c r="H92" s="85">
        <f>SUM(H79:H91)</f>
        <v>-55696.044873767765</v>
      </c>
      <c r="I92" s="85">
        <v>-55571.870106436865</v>
      </c>
      <c r="J92" s="85">
        <f>SUM(J79:J91)</f>
        <v>-55151.55559723654</v>
      </c>
      <c r="K92" s="85"/>
      <c r="L92" s="85">
        <f>SUM(L79:L91)</f>
        <v>-22100.022793033499</v>
      </c>
      <c r="M92" s="85">
        <f>SUM(M79:M91)</f>
        <v>-26262.752311739845</v>
      </c>
      <c r="N92" s="85">
        <f>SUM(N79:N91)</f>
        <v>-55783.19836528835</v>
      </c>
      <c r="O92" s="85">
        <f>SUM(O79:O91)</f>
        <v>61559.160408120348</v>
      </c>
      <c r="P92" s="85"/>
      <c r="Q92" s="85">
        <f>SUM(Q79:Q91)</f>
        <v>1088.0755100000001</v>
      </c>
      <c r="R92" s="85">
        <f>SUM(R79:R91)</f>
        <v>-43041.989486601466</v>
      </c>
      <c r="S92" s="85">
        <f>SUM(S79:S91)</f>
        <v>-52411.074520686801</v>
      </c>
      <c r="T92" s="85">
        <v>-66019.829993441381</v>
      </c>
      <c r="U92" s="85"/>
      <c r="V92" s="85">
        <f>SUM(V79:V91)</f>
        <v>-22640.09017985102</v>
      </c>
      <c r="W92" s="85">
        <f>SUM(W79:W91)</f>
        <v>-69350.214341919811</v>
      </c>
      <c r="X92" s="339">
        <f>SUM(X79:X91)</f>
        <v>-69049.073943928583</v>
      </c>
      <c r="Y92" s="85">
        <f>SUM(Y79:Y91)</f>
        <v>-83257.204243203218</v>
      </c>
      <c r="Z92" s="85"/>
      <c r="AA92" s="85">
        <f>SUM(AA79:AA91)</f>
        <v>-54051.870410246207</v>
      </c>
      <c r="AB92" s="85">
        <f>SUM(AB79:AB91)</f>
        <v>-88636.892140809476</v>
      </c>
      <c r="AC92" s="339">
        <f>SUM(AC79:AC91)</f>
        <v>-93563.018043654069</v>
      </c>
      <c r="AD92" s="85">
        <f>SUM(AD79:AD91)</f>
        <v>-111732.26823400194</v>
      </c>
      <c r="AE92" s="85"/>
      <c r="AF92" s="85">
        <f>SUM(AF79:AF91)</f>
        <v>-2423.9998467431578</v>
      </c>
      <c r="AG92" s="85">
        <f>SUM(AG79:AG91)</f>
        <v>-17687.999912817741</v>
      </c>
      <c r="AH92" s="339">
        <f>SUM(AH79:AH91)</f>
        <v>-52121.999990971817</v>
      </c>
      <c r="AI92" s="85"/>
    </row>
    <row r="93" spans="2:35" ht="12.75" customHeight="1">
      <c r="B93" s="341"/>
      <c r="E93" s="153"/>
      <c r="G93" s="153"/>
      <c r="H93" s="153"/>
      <c r="I93" s="153"/>
      <c r="J93" s="153"/>
      <c r="L93" s="153"/>
      <c r="M93" s="153"/>
      <c r="N93" s="153"/>
      <c r="O93" s="153"/>
      <c r="Q93" s="153"/>
      <c r="R93" s="153"/>
      <c r="S93" s="153"/>
      <c r="T93" s="153"/>
      <c r="V93" s="153"/>
      <c r="W93" s="153"/>
      <c r="X93" s="342"/>
      <c r="Y93" s="153"/>
      <c r="AA93" s="153"/>
      <c r="AB93" s="153"/>
      <c r="AC93" s="342"/>
      <c r="AD93" s="153"/>
      <c r="AF93" s="153"/>
      <c r="AG93" s="153"/>
      <c r="AH93" s="342"/>
      <c r="AI93" s="153"/>
    </row>
    <row r="94" spans="2:35">
      <c r="B94" s="157" t="s">
        <v>177</v>
      </c>
      <c r="E94" s="27">
        <v>-1641.0727306050387</v>
      </c>
      <c r="G94" s="27">
        <v>-1488.5210008127237</v>
      </c>
      <c r="H94" s="12">
        <v>-4877.1327884533976</v>
      </c>
      <c r="I94" s="12">
        <v>-8966.6305859336298</v>
      </c>
      <c r="J94" s="12">
        <v>-8187.6532943371458</v>
      </c>
      <c r="L94" s="27">
        <v>-955.31263405499419</v>
      </c>
      <c r="M94" s="12">
        <v>2643.9155506332795</v>
      </c>
      <c r="N94" s="12">
        <v>3469.5263131152597</v>
      </c>
      <c r="O94" s="12">
        <v>5521.185613533793</v>
      </c>
      <c r="Q94" s="27">
        <v>3103.1380857461709</v>
      </c>
      <c r="R94" s="12">
        <v>3576.3975875393953</v>
      </c>
      <c r="S94" s="12">
        <v>4547.9860446674957</v>
      </c>
      <c r="T94" s="12">
        <v>3319.9591562183182</v>
      </c>
      <c r="V94" s="27">
        <v>-6041.000753718944</v>
      </c>
      <c r="W94" s="12">
        <v>-9505.9016509814628</v>
      </c>
      <c r="X94" s="195">
        <v>-10217.784303991823</v>
      </c>
      <c r="Y94" s="12">
        <v>-9436.1683115919932</v>
      </c>
      <c r="AA94" s="12">
        <v>931.28530224936924</v>
      </c>
      <c r="AB94" s="12">
        <v>-2191.555029155415</v>
      </c>
      <c r="AC94" s="195">
        <v>-961.20496300816524</v>
      </c>
      <c r="AD94" s="12">
        <v>-8416</v>
      </c>
      <c r="AF94" s="12">
        <v>-529</v>
      </c>
      <c r="AG94" s="12">
        <v>3007</v>
      </c>
      <c r="AH94" s="195">
        <v>6636</v>
      </c>
      <c r="AI94" s="12"/>
    </row>
    <row r="95" spans="2:35" ht="12.75" customHeight="1">
      <c r="B95" s="157" t="s">
        <v>160</v>
      </c>
      <c r="E95" s="27">
        <f>E52+E76+E92+E94</f>
        <v>-1242.9234485287664</v>
      </c>
      <c r="G95" s="27">
        <f>G52+G76+G92+G94</f>
        <v>9817.3683395553035</v>
      </c>
      <c r="H95" s="27">
        <f>H52+H76+H92+H94</f>
        <v>6862.6737935827687</v>
      </c>
      <c r="I95" s="27">
        <v>6882.7360282132704</v>
      </c>
      <c r="J95" s="27">
        <v>9406.2717896455688</v>
      </c>
      <c r="L95" s="27">
        <f>L52+L76+L92+L94</f>
        <v>22559.3839096353</v>
      </c>
      <c r="M95" s="27">
        <f>M52+M76+M92+M94</f>
        <v>12042.455313519557</v>
      </c>
      <c r="N95" s="27">
        <f>N52+N76+N92+N94</f>
        <v>28815.253803224128</v>
      </c>
      <c r="O95" s="27">
        <f>O52+O76+O92+O94</f>
        <v>27949.014375457424</v>
      </c>
      <c r="Q95" s="27">
        <f>Q52+Q76+Q92+Q94</f>
        <v>35297.731641971644</v>
      </c>
      <c r="R95" s="27">
        <f>R52+R76+R92+R94</f>
        <v>33210.415717009659</v>
      </c>
      <c r="S95" s="27">
        <f>S52+S76+S92+S94</f>
        <v>19860.547967901432</v>
      </c>
      <c r="T95" s="27">
        <v>30026.201814662621</v>
      </c>
      <c r="V95" s="27">
        <f>V52+V76+V92+V94</f>
        <v>-33722.522074611268</v>
      </c>
      <c r="W95" s="27">
        <f>W52+W76+W92+W94</f>
        <v>-40624.16844309622</v>
      </c>
      <c r="X95" s="200">
        <f>X52+X76+X92+X94</f>
        <v>-14514.377803114738</v>
      </c>
      <c r="Y95" s="27">
        <f>Y52+Y76+Y92+Y94</f>
        <v>-14385.488074593193</v>
      </c>
      <c r="AA95" s="27">
        <f>AA52+AA76+AA92+AA94</f>
        <v>20343.31490918421</v>
      </c>
      <c r="AB95" s="27">
        <f>AB52+AB76+AB92+AB94</f>
        <v>-3089.5305740082599</v>
      </c>
      <c r="AC95" s="200">
        <f>AC52+AC76+AC92+AC94</f>
        <v>1247.4467685083896</v>
      </c>
      <c r="AD95" s="27">
        <f>AD52+AD76+AD92+AD94</f>
        <v>11484.816049224086</v>
      </c>
      <c r="AF95" s="27">
        <f>AF52+AF76+AF92+AF94</f>
        <v>32008.000153256842</v>
      </c>
      <c r="AG95" s="27">
        <f>AG52+AG76+AG92+AG94</f>
        <v>40231.000087182256</v>
      </c>
      <c r="AH95" s="200">
        <f>AH52+AH76+AH92+AH94</f>
        <v>51981.000009028183</v>
      </c>
      <c r="AI95" s="27"/>
    </row>
    <row r="96" spans="2:35" ht="31.5" customHeight="1">
      <c r="B96" s="157" t="s">
        <v>178</v>
      </c>
      <c r="E96" s="17">
        <v>33690.815422262851</v>
      </c>
      <c r="G96" s="17">
        <f>E97</f>
        <v>32447.891973734084</v>
      </c>
      <c r="H96" s="17">
        <f>G96</f>
        <v>32447.891973734084</v>
      </c>
      <c r="I96" s="17">
        <v>32447.891973734084</v>
      </c>
      <c r="J96" s="17">
        <f>I96</f>
        <v>32447.891973734084</v>
      </c>
      <c r="L96" s="17">
        <f>J97</f>
        <v>41854.163763379649</v>
      </c>
      <c r="M96" s="17">
        <f>L96</f>
        <v>41854.163763379649</v>
      </c>
      <c r="N96" s="17">
        <f>M96</f>
        <v>41854.163763379649</v>
      </c>
      <c r="O96" s="17">
        <f>N96</f>
        <v>41854.163763379649</v>
      </c>
      <c r="Q96" s="17">
        <f>O97</f>
        <v>69803.178138837073</v>
      </c>
      <c r="R96" s="17">
        <f>Q96</f>
        <v>69803.178138837073</v>
      </c>
      <c r="S96" s="17">
        <f>R96</f>
        <v>69803.178138837073</v>
      </c>
      <c r="T96" s="17">
        <v>69803.178138837044</v>
      </c>
      <c r="V96" s="17">
        <f>T97</f>
        <v>99829.379953499665</v>
      </c>
      <c r="W96" s="17">
        <f>$T$97</f>
        <v>99829.379953499665</v>
      </c>
      <c r="X96" s="343">
        <f>$T$97</f>
        <v>99829.379953499665</v>
      </c>
      <c r="Y96" s="17">
        <f>$T$97</f>
        <v>99829.379953499665</v>
      </c>
      <c r="AA96" s="17">
        <f>Y97</f>
        <v>85443.891878906477</v>
      </c>
      <c r="AB96" s="17">
        <f>$Y$97</f>
        <v>85443.891878906477</v>
      </c>
      <c r="AC96" s="343">
        <f>$Y$97</f>
        <v>85443.891878906477</v>
      </c>
      <c r="AD96" s="17">
        <f>$Y$97</f>
        <v>85443.891878906477</v>
      </c>
      <c r="AF96" s="17">
        <f>$AD$97</f>
        <v>96928.707928130563</v>
      </c>
      <c r="AG96" s="17">
        <f>$AD$97</f>
        <v>96928.707928130563</v>
      </c>
      <c r="AH96" s="343">
        <f>$AD$97</f>
        <v>96928.707928130563</v>
      </c>
      <c r="AI96" s="17"/>
    </row>
    <row r="97" spans="2:35" ht="28.5" customHeight="1" thickBot="1">
      <c r="B97" s="338" t="s">
        <v>179</v>
      </c>
      <c r="E97" s="344">
        <f>E95+E96</f>
        <v>32447.891973734084</v>
      </c>
      <c r="G97" s="344">
        <f>G95+G96</f>
        <v>42265.260313289386</v>
      </c>
      <c r="H97" s="344">
        <f>H95+H96</f>
        <v>39310.565767316853</v>
      </c>
      <c r="I97" s="344">
        <v>39330.628001947356</v>
      </c>
      <c r="J97" s="344">
        <f>J95+J96</f>
        <v>41854.163763379649</v>
      </c>
      <c r="L97" s="344">
        <f>L95+L96</f>
        <v>64413.547673014953</v>
      </c>
      <c r="M97" s="344">
        <f>M95+M96</f>
        <v>53896.619076899209</v>
      </c>
      <c r="N97" s="344">
        <f>N95+N96</f>
        <v>70669.417566603777</v>
      </c>
      <c r="O97" s="344">
        <f>O95+O96</f>
        <v>69803.178138837073</v>
      </c>
      <c r="Q97" s="344">
        <f>Q95+Q96</f>
        <v>105100.90978080872</v>
      </c>
      <c r="R97" s="344">
        <f>R95+R96</f>
        <v>103013.59385584673</v>
      </c>
      <c r="S97" s="344">
        <f>S95+S96</f>
        <v>89663.726106738497</v>
      </c>
      <c r="T97" s="344">
        <v>99829.379953499665</v>
      </c>
      <c r="V97" s="344">
        <f>V95+V96</f>
        <v>66106.857878888404</v>
      </c>
      <c r="W97" s="344">
        <f>W95+W96</f>
        <v>59205.211510403446</v>
      </c>
      <c r="X97" s="345">
        <f>X95+X96</f>
        <v>85315.002150384928</v>
      </c>
      <c r="Y97" s="344">
        <f>Y95+Y96</f>
        <v>85443.891878906477</v>
      </c>
      <c r="AA97" s="344">
        <f>AA95+AA96</f>
        <v>105787.20678809068</v>
      </c>
      <c r="AB97" s="344">
        <f>AB95+AB96</f>
        <v>82354.361304898222</v>
      </c>
      <c r="AC97" s="345">
        <f>AC95+AC96</f>
        <v>86691.338647414872</v>
      </c>
      <c r="AD97" s="344">
        <f>AD95+AD96</f>
        <v>96928.707928130563</v>
      </c>
      <c r="AF97" s="344">
        <f>AF95+AF96</f>
        <v>128936.70808138741</v>
      </c>
      <c r="AG97" s="344">
        <f>AG95+AG96</f>
        <v>137159.70801531282</v>
      </c>
      <c r="AH97" s="345">
        <f>AH95+AH96</f>
        <v>148909.70793715876</v>
      </c>
      <c r="AI97" s="344"/>
    </row>
    <row r="98" spans="2:35" ht="12.75" customHeight="1" thickTop="1">
      <c r="B98" s="17"/>
      <c r="E98" s="346"/>
      <c r="G98" s="346"/>
      <c r="H98" s="346"/>
      <c r="L98" s="346"/>
      <c r="M98" s="346"/>
      <c r="Q98" s="346"/>
      <c r="R98" s="346"/>
      <c r="V98" s="346"/>
      <c r="W98" s="346"/>
      <c r="X98" s="199"/>
      <c r="AB98" s="346"/>
      <c r="AC98" s="199"/>
      <c r="AG98" s="346"/>
      <c r="AH98" s="199"/>
    </row>
    <row r="99" spans="2:35" ht="12.75" hidden="1" customHeight="1">
      <c r="C99" s="7">
        <f t="shared" ref="C99:E99" si="1">C95+C96-C97</f>
        <v>0</v>
      </c>
      <c r="D99" s="7">
        <f t="shared" si="1"/>
        <v>0</v>
      </c>
      <c r="E99" s="7">
        <f t="shared" si="1"/>
        <v>0</v>
      </c>
      <c r="G99" s="7">
        <f t="shared" ref="G99:H99" si="2">G95+G96-G97</f>
        <v>0</v>
      </c>
      <c r="H99" s="7">
        <f t="shared" si="2"/>
        <v>0</v>
      </c>
      <c r="L99" s="7">
        <f t="shared" ref="L99:M99" si="3">L95+L96-L97</f>
        <v>0</v>
      </c>
      <c r="M99" s="7">
        <f t="shared" si="3"/>
        <v>0</v>
      </c>
      <c r="Q99" s="7">
        <f t="shared" ref="Q99" si="4">Q95+Q96-Q97</f>
        <v>0</v>
      </c>
      <c r="R99" s="7">
        <v>0</v>
      </c>
      <c r="V99" s="7">
        <f t="shared" ref="V99" si="5">V95+V96-V97</f>
        <v>0</v>
      </c>
      <c r="W99" s="7">
        <v>0</v>
      </c>
    </row>
  </sheetData>
  <phoneticPr fontId="3" type="noConversion"/>
  <hyperlinks>
    <hyperlink ref="AG2" location="Contents!A1" display="Back" xr:uid="{00000000-0004-0000-0300-000000000000}"/>
  </hyperlinks>
  <printOptions horizontalCentered="1" verticalCentered="1"/>
  <pageMargins left="0.25" right="0.25" top="0.75" bottom="0.75" header="0.3" footer="0.3"/>
  <pageSetup paperSize="9" scale="3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CU121"/>
  <sheetViews>
    <sheetView showGridLines="0" zoomScaleNormal="100" zoomScaleSheetLayoutView="80" workbookViewId="0">
      <pane xSplit="2" ySplit="9" topLeftCell="BF10" activePane="bottomRight" state="frozen"/>
      <selection activeCell="AV81" sqref="AV81"/>
      <selection pane="topRight" activeCell="AV81" sqref="AV81"/>
      <selection pane="bottomLeft" activeCell="AV81" sqref="AV81"/>
      <selection pane="bottomRight" activeCell="BU10" sqref="BU10"/>
    </sheetView>
  </sheetViews>
  <sheetFormatPr defaultColWidth="14.42578125" defaultRowHeight="12.75"/>
  <cols>
    <col min="1" max="1" width="1" style="7" customWidth="1"/>
    <col min="2" max="2" width="40" style="7" customWidth="1"/>
    <col min="3" max="11" width="11.7109375" style="44" hidden="1" customWidth="1"/>
    <col min="12" max="12" width="11.7109375" style="44" customWidth="1"/>
    <col min="13" max="14" width="11.7109375" style="44" hidden="1" customWidth="1"/>
    <col min="15" max="15" width="13.140625" style="44" hidden="1" customWidth="1"/>
    <col min="16" max="16" width="11.7109375" style="44" hidden="1" customWidth="1"/>
    <col min="17" max="17" width="11.7109375" style="44" customWidth="1"/>
    <col min="18" max="19" width="11.7109375" style="44" hidden="1" customWidth="1"/>
    <col min="20" max="20" width="13.140625" style="44" hidden="1" customWidth="1"/>
    <col min="21" max="21" width="11.7109375" style="44" hidden="1" customWidth="1"/>
    <col min="22" max="22" width="11.7109375" style="44" customWidth="1"/>
    <col min="23" max="24" width="11.7109375" style="44" hidden="1" customWidth="1"/>
    <col min="25" max="25" width="13.140625" style="44" hidden="1" customWidth="1"/>
    <col min="26" max="26" width="11.7109375" style="44" hidden="1" customWidth="1"/>
    <col min="27" max="29" width="11.7109375" style="44" customWidth="1"/>
    <col min="30" max="30" width="13.140625" style="44" customWidth="1"/>
    <col min="31" max="32" width="11.7109375" style="44" customWidth="1"/>
    <col min="33" max="33" width="12.42578125" style="44" bestFit="1" customWidth="1"/>
    <col min="34" max="34" width="11.7109375" style="44" customWidth="1"/>
    <col min="35" max="35" width="13.140625" style="44" customWidth="1"/>
    <col min="36" max="36" width="11.7109375" style="44" hidden="1" customWidth="1"/>
    <col min="37" max="37" width="11.7109375" style="44" customWidth="1"/>
    <col min="38" max="38" width="1.7109375" style="44" customWidth="1"/>
    <col min="39" max="42" width="11.7109375" style="44" hidden="1" customWidth="1"/>
    <col min="43" max="43" width="11.7109375" style="44" customWidth="1"/>
    <col min="44" max="47" width="11.7109375" style="44" hidden="1" customWidth="1"/>
    <col min="48" max="48" width="11.7109375" style="44" customWidth="1"/>
    <col min="49" max="52" width="11.7109375" style="44" hidden="1" customWidth="1"/>
    <col min="53" max="53" width="11.7109375" style="44" customWidth="1"/>
    <col min="54" max="57" width="11.7109375" style="44" hidden="1" customWidth="1"/>
    <col min="58" max="58" width="11.7109375" style="44" customWidth="1"/>
    <col min="59" max="62" width="11.7109375" style="44" hidden="1" customWidth="1"/>
    <col min="63" max="71" width="11.7109375" style="44" customWidth="1"/>
    <col min="72" max="72" width="11.7109375" style="44" hidden="1" customWidth="1"/>
    <col min="73" max="73" width="11.7109375" style="44" customWidth="1"/>
    <col min="74" max="99" width="14.42578125" style="199"/>
    <col min="100" max="16384" width="14.42578125" style="7"/>
  </cols>
  <sheetData>
    <row r="1" spans="2:99">
      <c r="B1" s="64"/>
    </row>
    <row r="2" spans="2:99">
      <c r="BF2" s="28"/>
      <c r="BG2" s="167"/>
      <c r="BH2" s="28"/>
      <c r="BU2" s="110" t="s">
        <v>84</v>
      </c>
    </row>
    <row r="3" spans="2:99">
      <c r="BF3" s="28"/>
      <c r="BG3" s="28"/>
      <c r="BH3" s="28"/>
    </row>
    <row r="5" spans="2:99">
      <c r="U5" s="28"/>
      <c r="V5" s="28"/>
      <c r="BE5" s="28"/>
      <c r="BF5" s="28"/>
    </row>
    <row r="6" spans="2:99" ht="14.25" customHeight="1">
      <c r="B6" s="22" t="s">
        <v>36</v>
      </c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47"/>
      <c r="AH6" s="347"/>
      <c r="AI6" s="347"/>
      <c r="AJ6" s="347"/>
      <c r="AK6" s="347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</row>
    <row r="7" spans="2:99">
      <c r="B7" s="79"/>
    </row>
    <row r="8" spans="2:99" s="80" customFormat="1" ht="13.5" customHeight="1">
      <c r="B8" s="355" t="s">
        <v>63</v>
      </c>
      <c r="C8" s="358" t="s">
        <v>235</v>
      </c>
      <c r="D8" s="352"/>
      <c r="E8" s="352"/>
      <c r="F8" s="352"/>
      <c r="G8" s="360"/>
      <c r="H8" s="358" t="s">
        <v>248</v>
      </c>
      <c r="I8" s="352"/>
      <c r="J8" s="352"/>
      <c r="K8" s="352"/>
      <c r="L8" s="360"/>
      <c r="M8" s="358" t="s">
        <v>271</v>
      </c>
      <c r="N8" s="352"/>
      <c r="O8" s="352"/>
      <c r="P8" s="352"/>
      <c r="Q8" s="360"/>
      <c r="R8" s="358" t="s">
        <v>308</v>
      </c>
      <c r="S8" s="352"/>
      <c r="T8" s="352"/>
      <c r="U8" s="352"/>
      <c r="V8" s="352"/>
      <c r="W8" s="352" t="s">
        <v>336</v>
      </c>
      <c r="X8" s="352"/>
      <c r="Y8" s="352"/>
      <c r="Z8" s="352"/>
      <c r="AA8" s="352"/>
      <c r="AB8" s="352" t="s">
        <v>365</v>
      </c>
      <c r="AC8" s="352"/>
      <c r="AD8" s="352"/>
      <c r="AE8" s="352"/>
      <c r="AF8" s="352"/>
      <c r="AG8" s="352" t="s">
        <v>391</v>
      </c>
      <c r="AH8" s="352"/>
      <c r="AI8" s="352"/>
      <c r="AJ8" s="352"/>
      <c r="AK8" s="352"/>
      <c r="AL8" s="117"/>
      <c r="AM8" s="352" t="s">
        <v>235</v>
      </c>
      <c r="AN8" s="352"/>
      <c r="AO8" s="352"/>
      <c r="AP8" s="352"/>
      <c r="AQ8" s="352"/>
      <c r="AR8" s="352" t="s">
        <v>248</v>
      </c>
      <c r="AS8" s="352"/>
      <c r="AT8" s="352"/>
      <c r="AU8" s="352"/>
      <c r="AV8" s="352"/>
      <c r="AW8" s="352" t="s">
        <v>271</v>
      </c>
      <c r="AX8" s="352"/>
      <c r="AY8" s="352"/>
      <c r="AZ8" s="352"/>
      <c r="BA8" s="352"/>
      <c r="BB8" s="352" t="s">
        <v>308</v>
      </c>
      <c r="BC8" s="352"/>
      <c r="BD8" s="352"/>
      <c r="BE8" s="352"/>
      <c r="BF8" s="352"/>
      <c r="BG8" s="352" t="s">
        <v>336</v>
      </c>
      <c r="BH8" s="352"/>
      <c r="BI8" s="352"/>
      <c r="BJ8" s="352"/>
      <c r="BK8" s="352"/>
      <c r="BL8" s="352" t="s">
        <v>365</v>
      </c>
      <c r="BM8" s="352"/>
      <c r="BN8" s="352"/>
      <c r="BO8" s="352"/>
      <c r="BP8" s="352"/>
      <c r="BQ8" s="352" t="s">
        <v>391</v>
      </c>
      <c r="BR8" s="352"/>
      <c r="BS8" s="352"/>
      <c r="BT8" s="352"/>
      <c r="BU8" s="352"/>
      <c r="BV8" s="252"/>
      <c r="BW8" s="252"/>
      <c r="BX8" s="252"/>
      <c r="BY8" s="252"/>
      <c r="BZ8" s="252"/>
      <c r="CA8" s="252"/>
      <c r="CB8" s="252"/>
      <c r="CC8" s="252"/>
      <c r="CD8" s="252"/>
      <c r="CE8" s="252"/>
      <c r="CF8" s="252"/>
      <c r="CG8" s="252"/>
      <c r="CH8" s="252"/>
      <c r="CI8" s="252"/>
      <c r="CJ8" s="252"/>
      <c r="CK8" s="252"/>
      <c r="CL8" s="252"/>
      <c r="CM8" s="252"/>
      <c r="CN8" s="252"/>
      <c r="CO8" s="252"/>
      <c r="CP8" s="252"/>
      <c r="CQ8" s="252"/>
      <c r="CR8" s="252"/>
      <c r="CS8" s="252"/>
      <c r="CT8" s="252"/>
      <c r="CU8" s="252"/>
    </row>
    <row r="9" spans="2:99" s="52" customFormat="1" ht="13.5" customHeight="1">
      <c r="B9" s="356"/>
      <c r="C9" s="81" t="s">
        <v>234</v>
      </c>
      <c r="D9" s="81" t="s">
        <v>236</v>
      </c>
      <c r="E9" s="81" t="s">
        <v>238</v>
      </c>
      <c r="F9" s="81" t="s">
        <v>239</v>
      </c>
      <c r="G9" s="81" t="s">
        <v>235</v>
      </c>
      <c r="H9" s="81" t="s">
        <v>245</v>
      </c>
      <c r="I9" s="81" t="s">
        <v>249</v>
      </c>
      <c r="J9" s="81" t="s">
        <v>250</v>
      </c>
      <c r="K9" s="81" t="s">
        <v>251</v>
      </c>
      <c r="L9" s="81" t="s">
        <v>248</v>
      </c>
      <c r="M9" s="81" t="s">
        <v>268</v>
      </c>
      <c r="N9" s="81" t="s">
        <v>269</v>
      </c>
      <c r="O9" s="81" t="s">
        <v>270</v>
      </c>
      <c r="P9" s="81" t="s">
        <v>272</v>
      </c>
      <c r="Q9" s="81" t="s">
        <v>271</v>
      </c>
      <c r="R9" s="81" t="s">
        <v>304</v>
      </c>
      <c r="S9" s="81" t="s">
        <v>305</v>
      </c>
      <c r="T9" s="81" t="s">
        <v>306</v>
      </c>
      <c r="U9" s="81" t="s">
        <v>307</v>
      </c>
      <c r="V9" s="81" t="s">
        <v>308</v>
      </c>
      <c r="W9" s="81" t="s">
        <v>332</v>
      </c>
      <c r="X9" s="81" t="s">
        <v>333</v>
      </c>
      <c r="Y9" s="81" t="s">
        <v>334</v>
      </c>
      <c r="Z9" s="81" t="s">
        <v>335</v>
      </c>
      <c r="AA9" s="81" t="s">
        <v>336</v>
      </c>
      <c r="AB9" s="81" t="s">
        <v>361</v>
      </c>
      <c r="AC9" s="81" t="s">
        <v>362</v>
      </c>
      <c r="AD9" s="81" t="s">
        <v>363</v>
      </c>
      <c r="AE9" s="81" t="s">
        <v>364</v>
      </c>
      <c r="AF9" s="81" t="s">
        <v>365</v>
      </c>
      <c r="AG9" s="81" t="s">
        <v>387</v>
      </c>
      <c r="AH9" s="81" t="s">
        <v>388</v>
      </c>
      <c r="AI9" s="81" t="s">
        <v>389</v>
      </c>
      <c r="AJ9" s="81" t="s">
        <v>390</v>
      </c>
      <c r="AK9" s="81" t="s">
        <v>391</v>
      </c>
      <c r="AL9" s="53"/>
      <c r="AM9" s="81" t="s">
        <v>234</v>
      </c>
      <c r="AN9" s="81" t="s">
        <v>236</v>
      </c>
      <c r="AO9" s="81" t="s">
        <v>238</v>
      </c>
      <c r="AP9" s="81" t="s">
        <v>239</v>
      </c>
      <c r="AQ9" s="81" t="s">
        <v>235</v>
      </c>
      <c r="AR9" s="81" t="s">
        <v>245</v>
      </c>
      <c r="AS9" s="81" t="s">
        <v>249</v>
      </c>
      <c r="AT9" s="81" t="s">
        <v>250</v>
      </c>
      <c r="AU9" s="81" t="s">
        <v>251</v>
      </c>
      <c r="AV9" s="81" t="s">
        <v>248</v>
      </c>
      <c r="AW9" s="81" t="s">
        <v>268</v>
      </c>
      <c r="AX9" s="81" t="s">
        <v>269</v>
      </c>
      <c r="AY9" s="81" t="s">
        <v>270</v>
      </c>
      <c r="AZ9" s="81" t="s">
        <v>272</v>
      </c>
      <c r="BA9" s="81" t="s">
        <v>271</v>
      </c>
      <c r="BB9" s="81" t="s">
        <v>304</v>
      </c>
      <c r="BC9" s="81" t="s">
        <v>305</v>
      </c>
      <c r="BD9" s="81" t="s">
        <v>306</v>
      </c>
      <c r="BE9" s="81" t="s">
        <v>307</v>
      </c>
      <c r="BF9" s="81" t="s">
        <v>308</v>
      </c>
      <c r="BG9" s="81" t="s">
        <v>332</v>
      </c>
      <c r="BH9" s="81" t="s">
        <v>333</v>
      </c>
      <c r="BI9" s="240" t="s">
        <v>334</v>
      </c>
      <c r="BJ9" s="81" t="s">
        <v>335</v>
      </c>
      <c r="BK9" s="81" t="s">
        <v>336</v>
      </c>
      <c r="BL9" s="81" t="s">
        <v>361</v>
      </c>
      <c r="BM9" s="81" t="s">
        <v>362</v>
      </c>
      <c r="BN9" s="240" t="s">
        <v>363</v>
      </c>
      <c r="BO9" s="81" t="s">
        <v>364</v>
      </c>
      <c r="BP9" s="81" t="s">
        <v>365</v>
      </c>
      <c r="BQ9" s="81" t="s">
        <v>387</v>
      </c>
      <c r="BR9" s="81" t="s">
        <v>388</v>
      </c>
      <c r="BS9" s="240" t="s">
        <v>389</v>
      </c>
      <c r="BT9" s="81" t="s">
        <v>390</v>
      </c>
      <c r="BU9" s="81" t="s">
        <v>391</v>
      </c>
      <c r="BV9" s="253"/>
      <c r="BW9" s="253"/>
      <c r="BX9" s="253"/>
      <c r="BY9" s="253"/>
      <c r="BZ9" s="253"/>
      <c r="CA9" s="253"/>
      <c r="CB9" s="253"/>
      <c r="CC9" s="253"/>
      <c r="CD9" s="253"/>
      <c r="CE9" s="253"/>
      <c r="CF9" s="253"/>
      <c r="CG9" s="253"/>
      <c r="CH9" s="253"/>
      <c r="CI9" s="253"/>
      <c r="CJ9" s="253"/>
      <c r="CK9" s="253"/>
      <c r="CL9" s="253"/>
      <c r="CM9" s="253"/>
      <c r="CN9" s="253"/>
      <c r="CO9" s="253"/>
      <c r="CP9" s="253"/>
      <c r="CQ9" s="253"/>
      <c r="CR9" s="253"/>
      <c r="CS9" s="253"/>
      <c r="CT9" s="253"/>
      <c r="CU9" s="253"/>
    </row>
    <row r="10" spans="2:99">
      <c r="B10" s="27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65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241"/>
      <c r="BJ10" s="112"/>
      <c r="BK10" s="112"/>
      <c r="BL10" s="112"/>
      <c r="BM10" s="112"/>
      <c r="BN10" s="241"/>
      <c r="BO10" s="112"/>
      <c r="BP10" s="112"/>
      <c r="BQ10" s="112"/>
      <c r="BR10" s="112"/>
      <c r="BS10" s="241"/>
      <c r="BT10" s="112"/>
      <c r="BU10" s="112"/>
    </row>
    <row r="11" spans="2:99">
      <c r="B11" s="27" t="s">
        <v>14</v>
      </c>
      <c r="C11" s="112">
        <v>5.3925038189118091E-2</v>
      </c>
      <c r="D11" s="112">
        <v>5.38888752432004E-2</v>
      </c>
      <c r="E11" s="112">
        <v>6.039614821860486E-2</v>
      </c>
      <c r="F11" s="112">
        <v>4.7097201982035153E-2</v>
      </c>
      <c r="G11" s="112">
        <v>5.386472773689472E-2</v>
      </c>
      <c r="H11" s="112">
        <v>6.6335770167810892E-2</v>
      </c>
      <c r="I11" s="112">
        <v>6.1453680992009027E-2</v>
      </c>
      <c r="J11" s="112">
        <v>6.25969158134317E-2</v>
      </c>
      <c r="K11" s="112">
        <v>5.699489719508341E-2</v>
      </c>
      <c r="L11" s="112">
        <v>6.1780687490938353E-2</v>
      </c>
      <c r="M11" s="112">
        <v>6.336265897013045E-2</v>
      </c>
      <c r="N11" s="112">
        <v>5.8334304606246654E-2</v>
      </c>
      <c r="O11" s="112">
        <v>6.7763979556779236E-2</v>
      </c>
      <c r="P11" s="112">
        <v>5.9776725866292423E-2</v>
      </c>
      <c r="Q11" s="112">
        <v>6.2222991378698612E-2</v>
      </c>
      <c r="R11" s="112">
        <v>5.4688753622606917E-2</v>
      </c>
      <c r="S11" s="112">
        <v>6.2927022076207859E-2</v>
      </c>
      <c r="T11" s="112">
        <v>6.9460587906320773E-2</v>
      </c>
      <c r="U11" s="112">
        <v>6.1569647845940788E-2</v>
      </c>
      <c r="V11" s="112">
        <v>6.2231981764095445E-2</v>
      </c>
      <c r="W11" s="112">
        <v>5.9280437681758127E-2</v>
      </c>
      <c r="X11" s="112">
        <v>6.2978422643288887E-2</v>
      </c>
      <c r="Y11" s="241">
        <v>6.9628717577475852E-2</v>
      </c>
      <c r="Z11" s="112">
        <v>8.5954934525249299E-2</v>
      </c>
      <c r="AA11" s="112">
        <v>6.9684158760997095E-2</v>
      </c>
      <c r="AB11" s="112">
        <v>8.3827857167482964E-2</v>
      </c>
      <c r="AC11" s="112">
        <v>8.1129096161029979E-2</v>
      </c>
      <c r="AD11" s="241">
        <v>8.0775769533367112E-2</v>
      </c>
      <c r="AE11" s="112">
        <v>7.5108495634364586E-2</v>
      </c>
      <c r="AF11" s="112">
        <v>8.0051150685344186E-2</v>
      </c>
      <c r="AG11" s="112">
        <v>7.2367282017507806E-2</v>
      </c>
      <c r="AH11" s="112">
        <v>6.5800380538591552E-2</v>
      </c>
      <c r="AI11" s="241">
        <v>6.4164952927012284E-2</v>
      </c>
      <c r="AJ11" s="112"/>
      <c r="AK11" s="112">
        <v>6.7257983264455451E-2</v>
      </c>
      <c r="AL11" s="65"/>
      <c r="AM11" s="112">
        <v>5.7875123648667856E-2</v>
      </c>
      <c r="AN11" s="112">
        <v>5.7101998834008044E-2</v>
      </c>
      <c r="AO11" s="112">
        <v>6.3964812656371689E-2</v>
      </c>
      <c r="AP11" s="112">
        <v>4.9640426944078289E-2</v>
      </c>
      <c r="AQ11" s="112">
        <v>5.7171202242863442E-2</v>
      </c>
      <c r="AR11" s="112">
        <v>7.0347139941325965E-2</v>
      </c>
      <c r="AS11" s="112">
        <v>6.5018017654446661E-2</v>
      </c>
      <c r="AT11" s="112">
        <v>6.6492726683182402E-2</v>
      </c>
      <c r="AU11" s="112">
        <v>6.0082847926658745E-2</v>
      </c>
      <c r="AV11" s="112">
        <v>6.5407166668881439E-2</v>
      </c>
      <c r="AW11" s="112">
        <v>6.6599463245884796E-2</v>
      </c>
      <c r="AX11" s="112">
        <v>6.0789573718192116E-2</v>
      </c>
      <c r="AY11" s="112">
        <v>7.0472512265910919E-2</v>
      </c>
      <c r="AZ11" s="112">
        <v>6.1821643273608957E-2</v>
      </c>
      <c r="BA11" s="112">
        <v>6.4815632208392593E-2</v>
      </c>
      <c r="BB11" s="112">
        <v>5.6200153225063408E-2</v>
      </c>
      <c r="BC11" s="112">
        <v>6.4376366596186937E-2</v>
      </c>
      <c r="BD11" s="112">
        <v>7.0749951559119964E-2</v>
      </c>
      <c r="BE11" s="112">
        <v>6.2964283038250538E-2</v>
      </c>
      <c r="BF11" s="112">
        <v>6.3657251427337969E-2</v>
      </c>
      <c r="BG11" s="112">
        <v>6.0411788145273461E-2</v>
      </c>
      <c r="BH11" s="112">
        <v>6.4154415462091066E-2</v>
      </c>
      <c r="BI11" s="241">
        <v>7.1010839425879185E-2</v>
      </c>
      <c r="BJ11" s="112">
        <v>8.7572338482793805E-2</v>
      </c>
      <c r="BK11" s="112">
        <v>7.1015293821968903E-2</v>
      </c>
      <c r="BL11" s="112">
        <v>8.5006536468083135E-2</v>
      </c>
      <c r="BM11" s="112">
        <v>8.3149980680315191E-2</v>
      </c>
      <c r="BN11" s="241">
        <v>8.4678968236509805E-2</v>
      </c>
      <c r="BO11" s="112">
        <v>7.9106287913251083E-2</v>
      </c>
      <c r="BP11" s="112">
        <v>8.2913655683825901E-2</v>
      </c>
      <c r="BQ11" s="112">
        <v>7.4659440271376928E-2</v>
      </c>
      <c r="BR11" s="112">
        <v>6.8309595146241575E-2</v>
      </c>
      <c r="BS11" s="241">
        <v>6.8120911051848573E-2</v>
      </c>
      <c r="BT11" s="112"/>
      <c r="BU11" s="112">
        <v>7.0240765703378116E-2</v>
      </c>
    </row>
    <row r="12" spans="2:99">
      <c r="B12" s="27" t="s">
        <v>15</v>
      </c>
      <c r="C12" s="112">
        <v>0.25654689814067921</v>
      </c>
      <c r="D12" s="112">
        <v>0.25142231263335196</v>
      </c>
      <c r="E12" s="112">
        <v>0.25977398841528682</v>
      </c>
      <c r="F12" s="112">
        <v>0.26995109464037409</v>
      </c>
      <c r="G12" s="112">
        <v>0.25941734576383924</v>
      </c>
      <c r="H12" s="112">
        <v>0.26821299858127873</v>
      </c>
      <c r="I12" s="112">
        <v>0.26214367657463544</v>
      </c>
      <c r="J12" s="112">
        <v>0.27226466296949769</v>
      </c>
      <c r="K12" s="112">
        <v>0.30209178658458735</v>
      </c>
      <c r="L12" s="112">
        <v>0.27632726621868148</v>
      </c>
      <c r="M12" s="112">
        <v>0.30498509093710446</v>
      </c>
      <c r="N12" s="112">
        <v>0.32602382960396215</v>
      </c>
      <c r="O12" s="112">
        <v>0.31820292206869105</v>
      </c>
      <c r="P12" s="112">
        <v>0.35111574100157006</v>
      </c>
      <c r="Q12" s="112">
        <v>0.32560591753652651</v>
      </c>
      <c r="R12" s="112">
        <v>0.40567300722767496</v>
      </c>
      <c r="S12" s="112">
        <v>0.40547476493510071</v>
      </c>
      <c r="T12" s="112">
        <v>0.40728929572371891</v>
      </c>
      <c r="U12" s="112">
        <v>0.40905424819816971</v>
      </c>
      <c r="V12" s="112">
        <v>0.4069309186775415</v>
      </c>
      <c r="W12" s="112">
        <v>0.39935452817665645</v>
      </c>
      <c r="X12" s="112">
        <v>0.4200589721372241</v>
      </c>
      <c r="Y12" s="241">
        <v>0.40831231931591733</v>
      </c>
      <c r="Z12" s="112">
        <v>0.43186416815490475</v>
      </c>
      <c r="AA12" s="112">
        <v>0.41511805915900951</v>
      </c>
      <c r="AB12" s="112">
        <v>0.43242500692264679</v>
      </c>
      <c r="AC12" s="112">
        <v>0.43629019219839893</v>
      </c>
      <c r="AD12" s="241">
        <v>0.41245432631639278</v>
      </c>
      <c r="AE12" s="112">
        <v>0.41269787115082651</v>
      </c>
      <c r="AF12" s="112">
        <v>0.42294359221753725</v>
      </c>
      <c r="AG12" s="112">
        <v>0.45871857927602083</v>
      </c>
      <c r="AH12" s="112">
        <v>0.44404735051480443</v>
      </c>
      <c r="AI12" s="241">
        <v>0.43726921429466087</v>
      </c>
      <c r="AJ12" s="112"/>
      <c r="AK12" s="112">
        <v>0.44619014460646961</v>
      </c>
      <c r="AL12" s="65"/>
      <c r="AM12" s="112">
        <v>0.27533932195842609</v>
      </c>
      <c r="AN12" s="112">
        <v>0.26641336524545062</v>
      </c>
      <c r="AO12" s="112">
        <v>0.27512341419255704</v>
      </c>
      <c r="AP12" s="112">
        <v>0.28452831650340848</v>
      </c>
      <c r="AQ12" s="112">
        <v>0.27534162137546048</v>
      </c>
      <c r="AR12" s="112">
        <v>0.28443202359072767</v>
      </c>
      <c r="AS12" s="112">
        <v>0.27734810863075038</v>
      </c>
      <c r="AT12" s="112">
        <v>0.28920945361392725</v>
      </c>
      <c r="AU12" s="112">
        <v>0.31845894573909583</v>
      </c>
      <c r="AV12" s="112">
        <v>0.29254746506858487</v>
      </c>
      <c r="AW12" s="112">
        <v>0.32056488292234786</v>
      </c>
      <c r="AX12" s="112">
        <v>0.33974605092789772</v>
      </c>
      <c r="AY12" s="112">
        <v>0.33092152313376244</v>
      </c>
      <c r="AZ12" s="112">
        <v>0.36312714979573807</v>
      </c>
      <c r="BA12" s="112">
        <v>0.33917291548198636</v>
      </c>
      <c r="BB12" s="112">
        <v>0.41688434376831579</v>
      </c>
      <c r="BC12" s="112">
        <v>0.41481371995249838</v>
      </c>
      <c r="BD12" s="112">
        <v>0.41484961201111614</v>
      </c>
      <c r="BE12" s="112">
        <v>0.41831987615057276</v>
      </c>
      <c r="BF12" s="112">
        <v>0.41625066516456616</v>
      </c>
      <c r="BG12" s="112">
        <v>0.40697609691380227</v>
      </c>
      <c r="BH12" s="112">
        <v>0.42790271153198073</v>
      </c>
      <c r="BI12" s="241">
        <v>0.41641727079474977</v>
      </c>
      <c r="BJ12" s="112">
        <v>0.43999050573579401</v>
      </c>
      <c r="BK12" s="112">
        <v>0.42304781267564967</v>
      </c>
      <c r="BL12" s="112">
        <v>0.43850521011456761</v>
      </c>
      <c r="BM12" s="112">
        <v>0.44715795896828475</v>
      </c>
      <c r="BN12" s="241">
        <v>0.43238469901211457</v>
      </c>
      <c r="BO12" s="112">
        <v>0.43466449887868636</v>
      </c>
      <c r="BP12" s="112">
        <v>0.43806739913890563</v>
      </c>
      <c r="BQ12" s="112">
        <v>0.47324801230676905</v>
      </c>
      <c r="BR12" s="112">
        <v>0.46098053675597761</v>
      </c>
      <c r="BS12" s="241">
        <v>0.46422814782645067</v>
      </c>
      <c r="BT12" s="112"/>
      <c r="BU12" s="112">
        <v>0.46597795362416716</v>
      </c>
    </row>
    <row r="13" spans="2:99">
      <c r="B13" s="27" t="s">
        <v>16</v>
      </c>
      <c r="C13" s="112">
        <v>0.54440977062651419</v>
      </c>
      <c r="D13" s="112">
        <v>0.53934400511372416</v>
      </c>
      <c r="E13" s="112">
        <v>0.52239309470379669</v>
      </c>
      <c r="F13" s="112">
        <v>0.50635606019328194</v>
      </c>
      <c r="G13" s="112">
        <v>0.52806152756228486</v>
      </c>
      <c r="H13" s="112">
        <v>0.47944286688669635</v>
      </c>
      <c r="I13" s="112">
        <v>0.47380892361919502</v>
      </c>
      <c r="J13" s="112">
        <v>0.47584745277727181</v>
      </c>
      <c r="K13" s="112">
        <v>0.45609473149829349</v>
      </c>
      <c r="L13" s="112">
        <v>0.47118174207892455</v>
      </c>
      <c r="M13" s="112">
        <v>0.4446206334868672</v>
      </c>
      <c r="N13" s="112">
        <v>0.42008677197695982</v>
      </c>
      <c r="O13" s="112">
        <v>0.41113318949584071</v>
      </c>
      <c r="P13" s="112">
        <v>0.37703004454997552</v>
      </c>
      <c r="Q13" s="112">
        <v>0.41256255830422273</v>
      </c>
      <c r="R13" s="112">
        <v>0.36692982436982502</v>
      </c>
      <c r="S13" s="112">
        <v>0.34266306217914605</v>
      </c>
      <c r="T13" s="112">
        <v>0.32158482829777452</v>
      </c>
      <c r="U13" s="112">
        <v>0.33646472216280787</v>
      </c>
      <c r="V13" s="112">
        <v>0.34152758641193615</v>
      </c>
      <c r="W13" s="112">
        <v>0.33156469060297744</v>
      </c>
      <c r="X13" s="112">
        <v>0.32101629794649855</v>
      </c>
      <c r="Y13" s="241">
        <v>0.31327886975063851</v>
      </c>
      <c r="Z13" s="112">
        <v>0.29089163958287662</v>
      </c>
      <c r="AA13" s="112">
        <v>0.31387407789957622</v>
      </c>
      <c r="AB13" s="112">
        <v>0.29310733050885462</v>
      </c>
      <c r="AC13" s="112">
        <v>0.2947116203654977</v>
      </c>
      <c r="AD13" s="241">
        <v>0.32168032146172953</v>
      </c>
      <c r="AE13" s="112">
        <v>0.34150321144343493</v>
      </c>
      <c r="AF13" s="112">
        <v>0.31380772053035622</v>
      </c>
      <c r="AG13" s="112">
        <v>0.29584844438435587</v>
      </c>
      <c r="AH13" s="112">
        <v>0.31119252211002318</v>
      </c>
      <c r="AI13" s="241">
        <v>0.32013460800980931</v>
      </c>
      <c r="AJ13" s="112"/>
      <c r="AK13" s="112">
        <v>0.30961197222425585</v>
      </c>
      <c r="AL13" s="65"/>
      <c r="AM13" s="112">
        <v>0.5110371407500206</v>
      </c>
      <c r="AN13" s="112">
        <v>0.5118773965097011</v>
      </c>
      <c r="AO13" s="112">
        <v>0.49417244109533931</v>
      </c>
      <c r="AP13" s="112">
        <v>0.47969953842036028</v>
      </c>
      <c r="AQ13" s="112">
        <v>0.49909168993618813</v>
      </c>
      <c r="AR13" s="112">
        <v>0.44796441802153641</v>
      </c>
      <c r="AS13" s="112">
        <v>0.44328964284192784</v>
      </c>
      <c r="AT13" s="112">
        <v>0.4432260501994828</v>
      </c>
      <c r="AU13" s="112">
        <v>0.42662625704822621</v>
      </c>
      <c r="AV13" s="112">
        <v>0.44014051439881424</v>
      </c>
      <c r="AW13" s="112">
        <v>0.41624975484298243</v>
      </c>
      <c r="AX13" s="112">
        <v>0.3956784406188612</v>
      </c>
      <c r="AY13" s="112">
        <v>0.38759612706230773</v>
      </c>
      <c r="AZ13" s="112">
        <v>0.35571870493287555</v>
      </c>
      <c r="BA13" s="112">
        <v>0.38808584539657898</v>
      </c>
      <c r="BB13" s="112">
        <v>0.34943405393744759</v>
      </c>
      <c r="BC13" s="112">
        <v>0.32752318018287568</v>
      </c>
      <c r="BD13" s="112">
        <v>0.30899173212242853</v>
      </c>
      <c r="BE13" s="112">
        <v>0.32143475720139925</v>
      </c>
      <c r="BF13" s="112">
        <v>0.32644690396272935</v>
      </c>
      <c r="BG13" s="112">
        <v>0.31880779091245687</v>
      </c>
      <c r="BH13" s="112">
        <v>0.3083376705026003</v>
      </c>
      <c r="BI13" s="241">
        <v>0.29964753614433193</v>
      </c>
      <c r="BJ13" s="112">
        <v>0.277548430437279</v>
      </c>
      <c r="BK13" s="112">
        <v>0.30076742227814574</v>
      </c>
      <c r="BL13" s="112">
        <v>0.28316791674559294</v>
      </c>
      <c r="BM13" s="112">
        <v>0.27714324557174824</v>
      </c>
      <c r="BN13" s="241">
        <v>0.28890296130927623</v>
      </c>
      <c r="BO13" s="112">
        <v>0.3064534696701684</v>
      </c>
      <c r="BP13" s="112">
        <v>0.28927054882095521</v>
      </c>
      <c r="BQ13" s="112">
        <v>0.2735451775601479</v>
      </c>
      <c r="BR13" s="112">
        <v>0.28492571679319939</v>
      </c>
      <c r="BS13" s="241">
        <v>0.27821890639154534</v>
      </c>
      <c r="BT13" s="112"/>
      <c r="BU13" s="112">
        <v>0.27899438327284548</v>
      </c>
    </row>
    <row r="14" spans="2:99">
      <c r="B14" s="27" t="s">
        <v>196</v>
      </c>
      <c r="C14" s="112">
        <v>3.7353913759524779E-2</v>
      </c>
      <c r="D14" s="112">
        <v>3.4117452181507003E-2</v>
      </c>
      <c r="E14" s="112">
        <v>2.6784082811552923E-2</v>
      </c>
      <c r="F14" s="112">
        <v>3.2334447242519888E-2</v>
      </c>
      <c r="G14" s="112">
        <v>3.2600471653355743E-2</v>
      </c>
      <c r="H14" s="112">
        <v>4.950392554766668E-2</v>
      </c>
      <c r="I14" s="112">
        <v>6.3878256358380459E-2</v>
      </c>
      <c r="J14" s="112">
        <v>5.330368313247548E-2</v>
      </c>
      <c r="K14" s="112">
        <v>4.7259133297042538E-2</v>
      </c>
      <c r="L14" s="112">
        <v>5.3516261776604873E-2</v>
      </c>
      <c r="M14" s="112">
        <v>6.405853191606814E-2</v>
      </c>
      <c r="N14" s="112">
        <v>6.963609887848754E-2</v>
      </c>
      <c r="O14" s="112">
        <v>7.2911229399897762E-2</v>
      </c>
      <c r="P14" s="112">
        <v>7.6584484786982335E-2</v>
      </c>
      <c r="Q14" s="112">
        <v>7.0898430354669181E-2</v>
      </c>
      <c r="R14" s="112">
        <v>5.834284681730359E-2</v>
      </c>
      <c r="S14" s="112">
        <v>5.7875300722833388E-2</v>
      </c>
      <c r="T14" s="112">
        <v>5.5024980182340789E-2</v>
      </c>
      <c r="U14" s="112">
        <v>5.5049153024844415E-2</v>
      </c>
      <c r="V14" s="112">
        <v>5.6521400340777003E-2</v>
      </c>
      <c r="W14" s="112">
        <v>5.4599403738644844E-2</v>
      </c>
      <c r="X14" s="112">
        <v>4.9376115685313644E-2</v>
      </c>
      <c r="Y14" s="241">
        <v>4.4661457603104568E-2</v>
      </c>
      <c r="Z14" s="112">
        <v>4.3735243078367562E-2</v>
      </c>
      <c r="AA14" s="112">
        <v>4.8034466426324168E-2</v>
      </c>
      <c r="AB14" s="112">
        <v>4.130053023064395E-2</v>
      </c>
      <c r="AC14" s="112">
        <v>4.0191086128016487E-2</v>
      </c>
      <c r="AD14" s="241">
        <v>3.85531889784691E-2</v>
      </c>
      <c r="AE14" s="112">
        <v>3.3246512300224608E-2</v>
      </c>
      <c r="AF14" s="112">
        <v>3.8167619732525054E-2</v>
      </c>
      <c r="AG14" s="112">
        <v>2.7559631906625741E-2</v>
      </c>
      <c r="AH14" s="112">
        <v>2.5806731163290016E-2</v>
      </c>
      <c r="AI14" s="241">
        <v>3.2220878930636604E-2</v>
      </c>
      <c r="AJ14" s="112"/>
      <c r="AK14" s="112">
        <v>2.8637670782391832E-2</v>
      </c>
      <c r="AL14" s="65"/>
      <c r="AM14" s="112">
        <v>4.0090140873195144E-2</v>
      </c>
      <c r="AN14" s="112">
        <v>3.6151704890770665E-2</v>
      </c>
      <c r="AO14" s="112">
        <v>2.8366690422253937E-2</v>
      </c>
      <c r="AP14" s="112">
        <v>3.4080490954254847E-2</v>
      </c>
      <c r="AQ14" s="112">
        <v>3.4601644376728309E-2</v>
      </c>
      <c r="AR14" s="112">
        <v>5.2497462068157842E-2</v>
      </c>
      <c r="AS14" s="112">
        <v>6.7583219306008788E-2</v>
      </c>
      <c r="AT14" s="112">
        <v>5.6621116035466629E-2</v>
      </c>
      <c r="AU14" s="112">
        <v>4.981960594319388E-2</v>
      </c>
      <c r="AV14" s="112">
        <v>5.6657625863663033E-2</v>
      </c>
      <c r="AW14" s="112">
        <v>6.7330884013889966E-2</v>
      </c>
      <c r="AX14" s="112">
        <v>7.2567056293799295E-2</v>
      </c>
      <c r="AY14" s="112">
        <v>7.5825498174906122E-2</v>
      </c>
      <c r="AZ14" s="112">
        <v>7.9204383147116156E-2</v>
      </c>
      <c r="BA14" s="112">
        <v>7.3852550065500983E-2</v>
      </c>
      <c r="BB14" s="112">
        <v>5.9955229921401794E-2</v>
      </c>
      <c r="BC14" s="112">
        <v>5.9208293246191569E-2</v>
      </c>
      <c r="BD14" s="112">
        <v>5.6046382557149214E-2</v>
      </c>
      <c r="BE14" s="112">
        <v>5.6296090254490311E-2</v>
      </c>
      <c r="BF14" s="112">
        <v>5.7815883256893505E-2</v>
      </c>
      <c r="BG14" s="112">
        <v>5.5641417987240469E-2</v>
      </c>
      <c r="BH14" s="112">
        <v>5.0298113331954643E-2</v>
      </c>
      <c r="BI14" s="241">
        <v>4.5547982279738254E-2</v>
      </c>
      <c r="BJ14" s="112">
        <v>4.4558204036104596E-2</v>
      </c>
      <c r="BK14" s="112">
        <v>4.8952040284314706E-2</v>
      </c>
      <c r="BL14" s="112">
        <v>4.1881245063774088E-2</v>
      </c>
      <c r="BM14" s="112">
        <v>4.1192225640382725E-2</v>
      </c>
      <c r="BN14" s="241">
        <v>4.041613325114006E-2</v>
      </c>
      <c r="BO14" s="112">
        <v>3.5016121038239742E-2</v>
      </c>
      <c r="BP14" s="112">
        <v>3.9532434620620158E-2</v>
      </c>
      <c r="BQ14" s="112">
        <v>2.8432554531149408E-2</v>
      </c>
      <c r="BR14" s="112">
        <v>2.6790838341403465E-2</v>
      </c>
      <c r="BS14" s="241">
        <v>3.4207390912341151E-2</v>
      </c>
      <c r="BT14" s="112"/>
      <c r="BU14" s="112">
        <v>2.9907705020045073E-2</v>
      </c>
    </row>
    <row r="15" spans="2:99">
      <c r="B15" s="27" t="s">
        <v>17</v>
      </c>
      <c r="C15" s="112">
        <v>0.10776437928416671</v>
      </c>
      <c r="D15" s="112">
        <v>0.12122735482821886</v>
      </c>
      <c r="E15" s="112">
        <v>0.13065268585075893</v>
      </c>
      <c r="F15" s="112">
        <v>0.14426119594178879</v>
      </c>
      <c r="G15" s="112">
        <v>0.12605592728362536</v>
      </c>
      <c r="H15" s="112">
        <v>0.13650443881654825</v>
      </c>
      <c r="I15" s="112">
        <v>0.13871546245578187</v>
      </c>
      <c r="J15" s="112">
        <v>0.13598728530732557</v>
      </c>
      <c r="K15" s="112">
        <v>0.13755945142499321</v>
      </c>
      <c r="L15" s="112">
        <v>0.13719404243485084</v>
      </c>
      <c r="M15" s="112">
        <v>0.12297308468982854</v>
      </c>
      <c r="N15" s="112">
        <v>0.12591899493434383</v>
      </c>
      <c r="O15" s="112">
        <v>0.12998867947879131</v>
      </c>
      <c r="P15" s="112">
        <v>0.13549300379517953</v>
      </c>
      <c r="Q15" s="112">
        <v>0.12871010242588141</v>
      </c>
      <c r="R15" s="112">
        <v>0.11436556796258815</v>
      </c>
      <c r="S15" s="112">
        <v>0.13105985008671206</v>
      </c>
      <c r="T15" s="112">
        <v>0.14664030788984511</v>
      </c>
      <c r="U15" s="112">
        <v>0.13786222876823725</v>
      </c>
      <c r="V15" s="112">
        <v>0.13278869331424278</v>
      </c>
      <c r="W15" s="112">
        <v>0.15520093979996313</v>
      </c>
      <c r="X15" s="112">
        <v>0.14657019158767481</v>
      </c>
      <c r="Y15" s="241">
        <v>0.16411863575286378</v>
      </c>
      <c r="Z15" s="112">
        <v>0.14755401465860174</v>
      </c>
      <c r="AA15" s="112">
        <v>0.15328923775409284</v>
      </c>
      <c r="AB15" s="112">
        <v>0.14933927517037179</v>
      </c>
      <c r="AC15" s="112">
        <v>0.14767800514705476</v>
      </c>
      <c r="AD15" s="241">
        <v>0.14653639371004143</v>
      </c>
      <c r="AE15" s="112">
        <v>0.13744390947114948</v>
      </c>
      <c r="AF15" s="112">
        <v>0.14502991683423738</v>
      </c>
      <c r="AG15" s="112">
        <v>0.14550606241548963</v>
      </c>
      <c r="AH15" s="112">
        <v>0.15315301567329093</v>
      </c>
      <c r="AI15" s="241">
        <v>0.1462103458378809</v>
      </c>
      <c r="AJ15" s="112"/>
      <c r="AK15" s="112">
        <v>0.1483022291224273</v>
      </c>
      <c r="AL15" s="112"/>
      <c r="AM15" s="112">
        <v>0.11565827276969223</v>
      </c>
      <c r="AN15" s="112">
        <v>0.12845553452007294</v>
      </c>
      <c r="AO15" s="112">
        <v>0.13837264163348045</v>
      </c>
      <c r="AP15" s="112">
        <v>0.15205122717789704</v>
      </c>
      <c r="AQ15" s="112">
        <v>0.13379384206875972</v>
      </c>
      <c r="AR15" s="112">
        <v>0.14475895637825201</v>
      </c>
      <c r="AS15" s="112">
        <v>0.14676101156686647</v>
      </c>
      <c r="AT15" s="112">
        <v>0.14445065346794175</v>
      </c>
      <c r="AU15" s="112">
        <v>0.14501234334282534</v>
      </c>
      <c r="AV15" s="112">
        <v>0.14524722800005646</v>
      </c>
      <c r="AW15" s="112">
        <v>0.129255014974894</v>
      </c>
      <c r="AX15" s="112">
        <v>0.13121887844125049</v>
      </c>
      <c r="AY15" s="112">
        <v>0.13518433936311286</v>
      </c>
      <c r="AZ15" s="112">
        <v>0.14012811885066315</v>
      </c>
      <c r="BA15" s="112">
        <v>0.1340730568475435</v>
      </c>
      <c r="BB15" s="112">
        <v>0.11752621914776742</v>
      </c>
      <c r="BC15" s="112">
        <v>0.13407844002224747</v>
      </c>
      <c r="BD15" s="112">
        <v>0.14936232175018624</v>
      </c>
      <c r="BE15" s="112">
        <v>0.14098499335528716</v>
      </c>
      <c r="BF15" s="112">
        <v>0.13582988999217985</v>
      </c>
      <c r="BG15" s="112">
        <v>0.15816290604122685</v>
      </c>
      <c r="BH15" s="112">
        <v>0.14930708917137339</v>
      </c>
      <c r="BI15" s="241">
        <v>0.1673763713553009</v>
      </c>
      <c r="BJ15" s="112">
        <v>0.1503305213080286</v>
      </c>
      <c r="BK15" s="112">
        <v>0.15621743093992096</v>
      </c>
      <c r="BL15" s="112">
        <v>0.15143909160798236</v>
      </c>
      <c r="BM15" s="112">
        <v>0.15135658913926692</v>
      </c>
      <c r="BN15" s="241">
        <v>0.15361723819095935</v>
      </c>
      <c r="BO15" s="112">
        <v>0.14475962249965454</v>
      </c>
      <c r="BP15" s="112">
        <v>0.15021596173569307</v>
      </c>
      <c r="BQ15" s="112">
        <v>0.15011481533055659</v>
      </c>
      <c r="BR15" s="112">
        <v>0.15899331296317798</v>
      </c>
      <c r="BS15" s="241">
        <v>0.15522464381781431</v>
      </c>
      <c r="BT15" s="112"/>
      <c r="BU15" s="112">
        <v>0.15487919237956432</v>
      </c>
    </row>
    <row r="16" spans="2:99">
      <c r="B16" s="153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242"/>
      <c r="Z16" s="152"/>
      <c r="AA16" s="152"/>
      <c r="AB16" s="152"/>
      <c r="AC16" s="152"/>
      <c r="AD16" s="242"/>
      <c r="AE16" s="152"/>
      <c r="AF16" s="152"/>
      <c r="AG16" s="152"/>
      <c r="AH16" s="152"/>
      <c r="AI16" s="242"/>
      <c r="AJ16" s="152"/>
      <c r="AK16" s="152"/>
      <c r="AL16" s="34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242"/>
      <c r="BJ16" s="152"/>
      <c r="BK16" s="152"/>
      <c r="BL16" s="152"/>
      <c r="BM16" s="152"/>
      <c r="BN16" s="242"/>
      <c r="BO16" s="152"/>
      <c r="BP16" s="152"/>
      <c r="BQ16" s="152"/>
      <c r="BR16" s="152"/>
      <c r="BS16" s="242"/>
      <c r="BT16" s="152"/>
      <c r="BU16" s="152"/>
    </row>
    <row r="17" spans="2:73">
      <c r="B17" s="85"/>
      <c r="C17" s="66">
        <f t="shared" ref="C17" si="0">SUM(C10:C15)</f>
        <v>1.0000000000000031</v>
      </c>
      <c r="D17" s="66">
        <f t="shared" ref="D17:G17" si="1">SUM(D10:D15)</f>
        <v>1.0000000000000024</v>
      </c>
      <c r="E17" s="66">
        <f t="shared" ref="E17:F17" si="2">SUM(E10:E15)</f>
        <v>1</v>
      </c>
      <c r="F17" s="66">
        <f t="shared" si="2"/>
        <v>0.99999999999999989</v>
      </c>
      <c r="G17" s="66">
        <f t="shared" si="1"/>
        <v>1</v>
      </c>
      <c r="H17" s="66">
        <f t="shared" ref="H17" si="3">SUM(H10:H15)</f>
        <v>1.0000000000000009</v>
      </c>
      <c r="I17" s="66">
        <f t="shared" ref="I17:M17" si="4">SUM(I10:I15)</f>
        <v>1.0000000000000018</v>
      </c>
      <c r="J17" s="66">
        <f t="shared" si="4"/>
        <v>1.0000000000000022</v>
      </c>
      <c r="K17" s="66">
        <f t="shared" si="4"/>
        <v>1</v>
      </c>
      <c r="L17" s="66">
        <f t="shared" si="4"/>
        <v>1</v>
      </c>
      <c r="M17" s="66">
        <f t="shared" si="4"/>
        <v>0.99999999999999889</v>
      </c>
      <c r="N17" s="66">
        <f t="shared" ref="N17:O17" si="5">SUM(N10:N15)</f>
        <v>1</v>
      </c>
      <c r="O17" s="66">
        <f t="shared" si="5"/>
        <v>1.0000000000000002</v>
      </c>
      <c r="P17" s="66">
        <v>0.99999999999999978</v>
      </c>
      <c r="Q17" s="66">
        <v>0.99999999999999845</v>
      </c>
      <c r="R17" s="66">
        <f t="shared" ref="R17" si="6">SUM(R10:R15)</f>
        <v>0.99999999999999867</v>
      </c>
      <c r="S17" s="66">
        <v>1</v>
      </c>
      <c r="T17" s="66">
        <f t="shared" ref="T17" si="7">SUM(T10:T15)</f>
        <v>1</v>
      </c>
      <c r="U17" s="66">
        <f t="shared" ref="U17" si="8">SUM(U10:U15)</f>
        <v>1</v>
      </c>
      <c r="V17" s="66">
        <f t="shared" ref="V17:AA17" si="9">SUM(V10:V15)</f>
        <v>1.000000580508593</v>
      </c>
      <c r="W17" s="66">
        <f t="shared" si="9"/>
        <v>1</v>
      </c>
      <c r="X17" s="66">
        <f t="shared" si="9"/>
        <v>1</v>
      </c>
      <c r="Y17" s="66">
        <f t="shared" si="9"/>
        <v>1</v>
      </c>
      <c r="Z17" s="66">
        <f t="shared" si="9"/>
        <v>0.99999999999999989</v>
      </c>
      <c r="AA17" s="66">
        <f t="shared" si="9"/>
        <v>0.99999999999999978</v>
      </c>
      <c r="AB17" s="66">
        <f t="shared" ref="AB17" si="10">SUM(AB10:AB15)</f>
        <v>1</v>
      </c>
      <c r="AC17" s="66">
        <f t="shared" ref="AC17:AD17" si="11">SUM(AC10:AC15)</f>
        <v>0.99999999999999778</v>
      </c>
      <c r="AD17" s="66">
        <f t="shared" si="11"/>
        <v>1</v>
      </c>
      <c r="AE17" s="66">
        <f t="shared" ref="AE17:AF17" si="12">SUM(AE10:AE15)</f>
        <v>1</v>
      </c>
      <c r="AF17" s="66">
        <f t="shared" si="12"/>
        <v>1</v>
      </c>
      <c r="AG17" s="66">
        <f t="shared" ref="AG17" si="13">SUM(AG10:AG15)</f>
        <v>0.99999999999999978</v>
      </c>
      <c r="AH17" s="66">
        <f t="shared" ref="AH17" si="14">SUM(AH10:AH15)</f>
        <v>1</v>
      </c>
      <c r="AI17" s="66">
        <f t="shared" ref="AI17" si="15">SUM(AI10:AI15)</f>
        <v>1</v>
      </c>
      <c r="AJ17" s="66"/>
      <c r="AK17" s="66">
        <f t="shared" ref="AK17" si="16">SUM(AK10:AK15)</f>
        <v>1</v>
      </c>
      <c r="AL17" s="34"/>
      <c r="AM17" s="66">
        <f t="shared" ref="AM17" si="17">SUM(AM10:AM15)</f>
        <v>1.000000000000002</v>
      </c>
      <c r="AN17" s="66">
        <f t="shared" ref="AN17:AY17" si="18">SUM(AN10:AN15)</f>
        <v>1.0000000000000033</v>
      </c>
      <c r="AO17" s="66">
        <f t="shared" ref="AO17:AP17" si="19">SUM(AO10:AO15)</f>
        <v>1.0000000000000024</v>
      </c>
      <c r="AP17" s="66">
        <f t="shared" si="19"/>
        <v>0.99999999999999889</v>
      </c>
      <c r="AQ17" s="66">
        <f t="shared" si="18"/>
        <v>1</v>
      </c>
      <c r="AR17" s="66">
        <f t="shared" si="18"/>
        <v>0.99999999999999989</v>
      </c>
      <c r="AS17" s="66">
        <f t="shared" si="18"/>
        <v>1</v>
      </c>
      <c r="AT17" s="66">
        <v>1.0000000000000009</v>
      </c>
      <c r="AU17" s="66">
        <f t="shared" ref="AU17" si="20">SUM(AU10:AU15)</f>
        <v>1</v>
      </c>
      <c r="AV17" s="66">
        <f t="shared" si="18"/>
        <v>1.0000000000000002</v>
      </c>
      <c r="AW17" s="66">
        <f t="shared" si="18"/>
        <v>0.999999999999999</v>
      </c>
      <c r="AX17" s="66">
        <f t="shared" si="18"/>
        <v>1.0000000000000009</v>
      </c>
      <c r="AY17" s="66">
        <f t="shared" si="18"/>
        <v>1</v>
      </c>
      <c r="AZ17" s="66">
        <v>1.000000000000002</v>
      </c>
      <c r="BA17" s="66">
        <v>1.0000000000000024</v>
      </c>
      <c r="BB17" s="66">
        <f t="shared" ref="BB17" si="21">SUM(BB10:BB15)</f>
        <v>0.999999999999996</v>
      </c>
      <c r="BC17" s="66">
        <v>1.0000000000000002</v>
      </c>
      <c r="BD17" s="66">
        <f t="shared" ref="BD17" si="22">SUM(BD10:BD15)</f>
        <v>1</v>
      </c>
      <c r="BE17" s="66">
        <f t="shared" ref="BE17" si="23">SUM(BE10:BE15)</f>
        <v>1</v>
      </c>
      <c r="BF17" s="66">
        <f t="shared" ref="BF17:BH17" si="24">SUM(BF10:BF15)</f>
        <v>1.0000005938037069</v>
      </c>
      <c r="BG17" s="66">
        <f t="shared" si="24"/>
        <v>0.99999999999999989</v>
      </c>
      <c r="BH17" s="66">
        <f t="shared" si="24"/>
        <v>1.0000000000000002</v>
      </c>
      <c r="BI17" s="251">
        <f t="shared" ref="BI17:BM17" si="25">SUM(BI10:BI15)</f>
        <v>1</v>
      </c>
      <c r="BJ17" s="66">
        <f t="shared" si="25"/>
        <v>1</v>
      </c>
      <c r="BK17" s="66">
        <f t="shared" si="25"/>
        <v>1</v>
      </c>
      <c r="BL17" s="66">
        <f t="shared" ref="BL17" si="26">SUM(BL10:BL15)</f>
        <v>1.0000000000000002</v>
      </c>
      <c r="BM17" s="66">
        <f t="shared" si="25"/>
        <v>0.99999999999999778</v>
      </c>
      <c r="BN17" s="251">
        <f t="shared" ref="BN17" si="27">SUM(BN10:BN15)</f>
        <v>1</v>
      </c>
      <c r="BO17" s="66">
        <f t="shared" ref="BO17:BQ17" si="28">SUM(BO10:BO15)</f>
        <v>1</v>
      </c>
      <c r="BP17" s="66">
        <f t="shared" si="28"/>
        <v>0.99999999999999989</v>
      </c>
      <c r="BQ17" s="66">
        <f t="shared" si="28"/>
        <v>0.99999999999999989</v>
      </c>
      <c r="BR17" s="66">
        <f t="shared" ref="BR17" si="29">SUM(BR10:BR15)</f>
        <v>1</v>
      </c>
      <c r="BS17" s="251">
        <f t="shared" ref="BS17" si="30">SUM(BS10:BS15)</f>
        <v>1</v>
      </c>
      <c r="BT17" s="66"/>
      <c r="BU17" s="66">
        <f t="shared" ref="BU17" si="31">SUM(BU10:BU15)</f>
        <v>1.0000000000000002</v>
      </c>
    </row>
    <row r="18" spans="2:73"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182"/>
      <c r="P18" s="34"/>
      <c r="Q18" s="34"/>
      <c r="R18" s="34"/>
      <c r="S18" s="34"/>
      <c r="T18" s="182"/>
      <c r="U18" s="34"/>
      <c r="V18" s="34"/>
      <c r="W18" s="34"/>
      <c r="X18" s="34"/>
      <c r="Y18" s="182"/>
      <c r="Z18" s="34"/>
      <c r="AA18" s="34"/>
      <c r="AB18" s="34"/>
      <c r="AC18" s="34"/>
      <c r="AD18" s="182"/>
      <c r="AE18" s="34"/>
      <c r="AF18" s="34"/>
      <c r="AG18" s="34"/>
      <c r="AH18" s="34"/>
      <c r="AI18" s="182"/>
      <c r="AJ18" s="34"/>
      <c r="AK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</row>
    <row r="19" spans="2:73" ht="12.75" hidden="1" customHeight="1">
      <c r="B19" s="79"/>
    </row>
    <row r="20" spans="2:73" ht="12.75" hidden="1" customHeight="1"/>
    <row r="21" spans="2:73" ht="12.75" customHeight="1">
      <c r="B21" s="355" t="s">
        <v>64</v>
      </c>
      <c r="C21" s="358" t="s">
        <v>235</v>
      </c>
      <c r="D21" s="352"/>
      <c r="E21" s="352"/>
      <c r="F21" s="352"/>
      <c r="G21" s="360"/>
      <c r="H21" s="358" t="s">
        <v>248</v>
      </c>
      <c r="I21" s="352"/>
      <c r="J21" s="352"/>
      <c r="K21" s="352"/>
      <c r="L21" s="360"/>
      <c r="M21" s="358" t="s">
        <v>271</v>
      </c>
      <c r="N21" s="352"/>
      <c r="O21" s="352"/>
      <c r="P21" s="352"/>
      <c r="Q21" s="360"/>
      <c r="R21" s="358" t="str">
        <f>$R$8</f>
        <v>FY 2017-18</v>
      </c>
      <c r="S21" s="352"/>
      <c r="T21" s="352"/>
      <c r="U21" s="352"/>
      <c r="V21" s="352"/>
      <c r="W21" s="352" t="str">
        <f>W8</f>
        <v>FY 2018-19</v>
      </c>
      <c r="X21" s="352"/>
      <c r="Y21" s="352"/>
      <c r="Z21" s="352"/>
      <c r="AA21" s="352"/>
      <c r="AB21" s="352" t="str">
        <f>AB8</f>
        <v>FY 2019-20</v>
      </c>
      <c r="AC21" s="352"/>
      <c r="AD21" s="352"/>
      <c r="AE21" s="352"/>
      <c r="AF21" s="352"/>
      <c r="AG21" s="352" t="str">
        <f>AG8</f>
        <v>FY 2020-21</v>
      </c>
      <c r="AH21" s="352"/>
      <c r="AI21" s="352"/>
      <c r="AJ21" s="352"/>
      <c r="AK21" s="352"/>
      <c r="AL21" s="117"/>
      <c r="AM21" s="352" t="s">
        <v>235</v>
      </c>
      <c r="AN21" s="352"/>
      <c r="AO21" s="352"/>
      <c r="AP21" s="352"/>
      <c r="AQ21" s="352"/>
      <c r="AR21" s="352" t="s">
        <v>248</v>
      </c>
      <c r="AS21" s="352"/>
      <c r="AT21" s="352"/>
      <c r="AU21" s="352"/>
      <c r="AV21" s="352"/>
      <c r="AW21" s="352" t="s">
        <v>271</v>
      </c>
      <c r="AX21" s="352"/>
      <c r="AY21" s="352"/>
      <c r="AZ21" s="352"/>
      <c r="BA21" s="352"/>
      <c r="BB21" s="352" t="str">
        <f>BB8</f>
        <v>FY 2017-18</v>
      </c>
      <c r="BC21" s="352"/>
      <c r="BD21" s="352"/>
      <c r="BE21" s="352"/>
      <c r="BF21" s="352"/>
      <c r="BG21" s="352" t="str">
        <f>BG8</f>
        <v>FY 2018-19</v>
      </c>
      <c r="BH21" s="352"/>
      <c r="BI21" s="352"/>
      <c r="BJ21" s="352"/>
      <c r="BK21" s="352"/>
      <c r="BL21" s="352" t="str">
        <f>BL8</f>
        <v>FY 2019-20</v>
      </c>
      <c r="BM21" s="352"/>
      <c r="BN21" s="352"/>
      <c r="BO21" s="352"/>
      <c r="BP21" s="352"/>
      <c r="BQ21" s="352" t="str">
        <f>BQ8</f>
        <v>FY 2020-21</v>
      </c>
      <c r="BR21" s="352"/>
      <c r="BS21" s="352"/>
      <c r="BT21" s="352"/>
      <c r="BU21" s="352"/>
    </row>
    <row r="22" spans="2:73">
      <c r="B22" s="356"/>
      <c r="C22" s="81" t="s">
        <v>234</v>
      </c>
      <c r="D22" s="81" t="s">
        <v>236</v>
      </c>
      <c r="E22" s="81" t="s">
        <v>238</v>
      </c>
      <c r="F22" s="81" t="s">
        <v>239</v>
      </c>
      <c r="G22" s="81" t="s">
        <v>235</v>
      </c>
      <c r="H22" s="81" t="s">
        <v>245</v>
      </c>
      <c r="I22" s="81" t="s">
        <v>249</v>
      </c>
      <c r="J22" s="81" t="s">
        <v>250</v>
      </c>
      <c r="K22" s="81" t="s">
        <v>251</v>
      </c>
      <c r="L22" s="81" t="s">
        <v>248</v>
      </c>
      <c r="M22" s="81" t="s">
        <v>268</v>
      </c>
      <c r="N22" s="81" t="s">
        <v>269</v>
      </c>
      <c r="O22" s="81" t="s">
        <v>270</v>
      </c>
      <c r="P22" s="81" t="s">
        <v>272</v>
      </c>
      <c r="Q22" s="81" t="s">
        <v>271</v>
      </c>
      <c r="R22" s="81" t="s">
        <v>304</v>
      </c>
      <c r="S22" s="81" t="s">
        <v>305</v>
      </c>
      <c r="T22" s="81" t="s">
        <v>306</v>
      </c>
      <c r="U22" s="81" t="s">
        <v>307</v>
      </c>
      <c r="V22" s="81" t="s">
        <v>308</v>
      </c>
      <c r="W22" s="81" t="str">
        <f>W9</f>
        <v>QE Jun-18</v>
      </c>
      <c r="X22" s="81" t="str">
        <f t="shared" ref="X22:AA22" si="32">X9</f>
        <v>QE Sep-18</v>
      </c>
      <c r="Y22" s="81" t="str">
        <f t="shared" si="32"/>
        <v>QE Dec-18</v>
      </c>
      <c r="Z22" s="81" t="str">
        <f t="shared" si="32"/>
        <v>QE Mar-19</v>
      </c>
      <c r="AA22" s="81" t="str">
        <f t="shared" si="32"/>
        <v>FY 2018-19</v>
      </c>
      <c r="AB22" s="81" t="str">
        <f>AB9</f>
        <v>QE Jun-19</v>
      </c>
      <c r="AC22" s="81" t="str">
        <f t="shared" ref="AC22:AK22" si="33">AC9</f>
        <v>QE Sep-19</v>
      </c>
      <c r="AD22" s="81" t="str">
        <f t="shared" si="33"/>
        <v>QE Dec-19</v>
      </c>
      <c r="AE22" s="81" t="str">
        <f t="shared" si="33"/>
        <v>QE Mar-20</v>
      </c>
      <c r="AF22" s="81" t="str">
        <f t="shared" si="33"/>
        <v>FY 2019-20</v>
      </c>
      <c r="AG22" s="81" t="str">
        <f>AG9</f>
        <v>QE Jun-20</v>
      </c>
      <c r="AH22" s="81" t="str">
        <f t="shared" si="33"/>
        <v>QE Sep-20</v>
      </c>
      <c r="AI22" s="81" t="str">
        <f t="shared" si="33"/>
        <v>QE Dec-20</v>
      </c>
      <c r="AJ22" s="81" t="str">
        <f t="shared" si="33"/>
        <v>QE Mar-21</v>
      </c>
      <c r="AK22" s="81" t="str">
        <f t="shared" si="33"/>
        <v>FY 2020-21</v>
      </c>
      <c r="AL22" s="53"/>
      <c r="AM22" s="81" t="s">
        <v>234</v>
      </c>
      <c r="AN22" s="81" t="s">
        <v>236</v>
      </c>
      <c r="AO22" s="81" t="s">
        <v>238</v>
      </c>
      <c r="AP22" s="81" t="s">
        <v>239</v>
      </c>
      <c r="AQ22" s="81" t="s">
        <v>235</v>
      </c>
      <c r="AR22" s="81" t="s">
        <v>245</v>
      </c>
      <c r="AS22" s="81" t="s">
        <v>249</v>
      </c>
      <c r="AT22" s="81" t="s">
        <v>250</v>
      </c>
      <c r="AU22" s="81" t="s">
        <v>251</v>
      </c>
      <c r="AV22" s="81" t="s">
        <v>248</v>
      </c>
      <c r="AW22" s="81" t="s">
        <v>268</v>
      </c>
      <c r="AX22" s="81" t="s">
        <v>269</v>
      </c>
      <c r="AY22" s="81" t="s">
        <v>270</v>
      </c>
      <c r="AZ22" s="81" t="s">
        <v>272</v>
      </c>
      <c r="BA22" s="81" t="s">
        <v>271</v>
      </c>
      <c r="BB22" s="81" t="s">
        <v>304</v>
      </c>
      <c r="BC22" s="81" t="s">
        <v>305</v>
      </c>
      <c r="BD22" s="81" t="s">
        <v>306</v>
      </c>
      <c r="BE22" s="81" t="s">
        <v>307</v>
      </c>
      <c r="BF22" s="81" t="s">
        <v>308</v>
      </c>
      <c r="BG22" s="81" t="str">
        <f>BG9</f>
        <v>QE Jun-18</v>
      </c>
      <c r="BH22" s="81" t="str">
        <f t="shared" ref="BH22:BK22" si="34">BH9</f>
        <v>QE Sep-18</v>
      </c>
      <c r="BI22" s="81" t="str">
        <f t="shared" si="34"/>
        <v>QE Dec-18</v>
      </c>
      <c r="BJ22" s="81" t="str">
        <f t="shared" si="34"/>
        <v>QE Mar-19</v>
      </c>
      <c r="BK22" s="81" t="str">
        <f t="shared" si="34"/>
        <v>FY 2018-19</v>
      </c>
      <c r="BL22" s="81" t="str">
        <f>BL9</f>
        <v>QE Jun-19</v>
      </c>
      <c r="BM22" s="81" t="str">
        <f t="shared" ref="BM22:BP22" si="35">BM9</f>
        <v>QE Sep-19</v>
      </c>
      <c r="BN22" s="81" t="str">
        <f t="shared" si="35"/>
        <v>QE Dec-19</v>
      </c>
      <c r="BO22" s="81" t="str">
        <f t="shared" si="35"/>
        <v>QE Mar-20</v>
      </c>
      <c r="BP22" s="81" t="str">
        <f t="shared" si="35"/>
        <v>FY 2019-20</v>
      </c>
      <c r="BQ22" s="81" t="str">
        <f>BQ9</f>
        <v>QE Jun-20</v>
      </c>
      <c r="BR22" s="81" t="str">
        <f t="shared" ref="BR22:BU22" si="36">BR9</f>
        <v>QE Sep-20</v>
      </c>
      <c r="BS22" s="81" t="str">
        <f t="shared" si="36"/>
        <v>QE Dec-20</v>
      </c>
      <c r="BT22" s="81" t="str">
        <f t="shared" si="36"/>
        <v>QE Mar-21</v>
      </c>
      <c r="BU22" s="81" t="str">
        <f t="shared" si="36"/>
        <v>FY 2020-21</v>
      </c>
    </row>
    <row r="23" spans="2:73">
      <c r="B23" s="1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3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243"/>
      <c r="BJ23" s="82"/>
      <c r="BK23" s="82"/>
      <c r="BL23" s="82"/>
      <c r="BM23" s="82"/>
      <c r="BN23" s="243"/>
      <c r="BO23" s="82"/>
      <c r="BP23" s="82"/>
      <c r="BQ23" s="82"/>
      <c r="BR23" s="82"/>
      <c r="BS23" s="243"/>
      <c r="BT23" s="82"/>
      <c r="BU23" s="82"/>
    </row>
    <row r="24" spans="2:73">
      <c r="B24" s="27" t="s">
        <v>18</v>
      </c>
      <c r="C24" s="112">
        <v>0.53821567669326797</v>
      </c>
      <c r="D24" s="112">
        <v>0.52507539634118572</v>
      </c>
      <c r="E24" s="112">
        <v>0.51151701531162153</v>
      </c>
      <c r="F24" s="112">
        <v>0.48494525309929015</v>
      </c>
      <c r="G24" s="112">
        <v>0.51486079546116126</v>
      </c>
      <c r="H24" s="112">
        <v>0.48466606225502123</v>
      </c>
      <c r="I24" s="112">
        <v>0.47391151179101437</v>
      </c>
      <c r="J24" s="112">
        <v>0.47309221377756128</v>
      </c>
      <c r="K24" s="112">
        <v>0.44620754323771977</v>
      </c>
      <c r="L24" s="112">
        <v>0.46923737584670122</v>
      </c>
      <c r="M24" s="112">
        <v>0.42665250015823397</v>
      </c>
      <c r="N24" s="112">
        <v>0.40245733136512696</v>
      </c>
      <c r="O24" s="112">
        <v>0.3882464814463748</v>
      </c>
      <c r="P24" s="112">
        <v>0.36708093219865218</v>
      </c>
      <c r="Q24" s="112">
        <v>0.39561241539926789</v>
      </c>
      <c r="R24" s="112">
        <v>0.34360099397347132</v>
      </c>
      <c r="S24" s="112">
        <v>0.32097264245526891</v>
      </c>
      <c r="T24" s="112">
        <v>0.30046389577171106</v>
      </c>
      <c r="U24" s="112">
        <v>0.30902916832545418</v>
      </c>
      <c r="V24" s="112">
        <v>0.31805282358945303</v>
      </c>
      <c r="W24" s="112">
        <v>0.30584316794155547</v>
      </c>
      <c r="X24" s="112">
        <v>0.2942641727552181</v>
      </c>
      <c r="Y24" s="241">
        <v>0.29053264032323939</v>
      </c>
      <c r="Z24" s="112">
        <v>0.26980412358213807</v>
      </c>
      <c r="AA24" s="112">
        <v>0.28983891386768768</v>
      </c>
      <c r="AB24" s="112">
        <v>0.26823820627662753</v>
      </c>
      <c r="AC24" s="112">
        <v>0.26531352325624796</v>
      </c>
      <c r="AD24" s="241">
        <v>0.29142691977721874</v>
      </c>
      <c r="AE24" s="112">
        <v>0.31223797130299852</v>
      </c>
      <c r="AF24" s="112">
        <v>0.28527159059110618</v>
      </c>
      <c r="AG24" s="112">
        <v>0.26390995795394467</v>
      </c>
      <c r="AH24" s="112">
        <v>0.27650498558480152</v>
      </c>
      <c r="AI24" s="241">
        <v>0.28682423003542845</v>
      </c>
      <c r="AJ24" s="112"/>
      <c r="AK24" s="112">
        <v>0.27626952343490763</v>
      </c>
      <c r="AL24" s="113"/>
      <c r="AM24" s="112">
        <v>0.5043893206590857</v>
      </c>
      <c r="AN24" s="112">
        <v>0.49675802209679298</v>
      </c>
      <c r="AO24" s="112">
        <v>0.48265372009614038</v>
      </c>
      <c r="AP24" s="112">
        <v>0.45713255862889773</v>
      </c>
      <c r="AQ24" s="112">
        <v>0.48508063383037375</v>
      </c>
      <c r="AR24" s="112">
        <v>0.4535034636161977</v>
      </c>
      <c r="AS24" s="112">
        <v>0.44339818116638435</v>
      </c>
      <c r="AT24" s="112">
        <v>0.44029933485937628</v>
      </c>
      <c r="AU24" s="112">
        <v>0.41620338661740564</v>
      </c>
      <c r="AV24" s="112">
        <v>0.43808201549967685</v>
      </c>
      <c r="AW24" s="112">
        <v>0.3973637413033419</v>
      </c>
      <c r="AX24" s="112">
        <v>0.37730698343055041</v>
      </c>
      <c r="AY24" s="112">
        <v>0.36379463511493959</v>
      </c>
      <c r="AZ24" s="112">
        <v>0.34542924083528626</v>
      </c>
      <c r="BA24" s="112">
        <v>0.37042944212723372</v>
      </c>
      <c r="BB24" s="112">
        <v>0.32546045096493065</v>
      </c>
      <c r="BC24" s="112">
        <v>0.30533318348990574</v>
      </c>
      <c r="BD24" s="112">
        <v>0.28747874183334909</v>
      </c>
      <c r="BE24" s="112">
        <v>0.29337775123234228</v>
      </c>
      <c r="BF24" s="112">
        <v>0.30243450974310487</v>
      </c>
      <c r="BG24" s="112">
        <v>0.29259538023260412</v>
      </c>
      <c r="BH24" s="112">
        <v>0.28108600426547886</v>
      </c>
      <c r="BI24" s="241">
        <v>0.27644979674009867</v>
      </c>
      <c r="BJ24" s="112">
        <v>0.25606411311241917</v>
      </c>
      <c r="BK24" s="112">
        <v>0.27627312879549049</v>
      </c>
      <c r="BL24" s="112">
        <v>0.25794911493663836</v>
      </c>
      <c r="BM24" s="112">
        <v>0.24701285681676624</v>
      </c>
      <c r="BN24" s="241">
        <v>0.25718767273835347</v>
      </c>
      <c r="BO24" s="112">
        <v>0.27563053156114692</v>
      </c>
      <c r="BP24" s="112">
        <v>0.25971401113129661</v>
      </c>
      <c r="BQ24" s="112">
        <v>0.24059507285077703</v>
      </c>
      <c r="BR24" s="112">
        <v>0.24891541476662299</v>
      </c>
      <c r="BS24" s="241">
        <v>0.24285484561404649</v>
      </c>
      <c r="BT24" s="112"/>
      <c r="BU24" s="112">
        <v>0.24417325097423295</v>
      </c>
    </row>
    <row r="25" spans="2:73">
      <c r="B25" s="27" t="s">
        <v>19</v>
      </c>
      <c r="C25" s="112">
        <v>0.31430551973599619</v>
      </c>
      <c r="D25" s="112">
        <v>0.31767475272414447</v>
      </c>
      <c r="E25" s="112">
        <v>0.32468427815662482</v>
      </c>
      <c r="F25" s="112">
        <v>0.35249716824033195</v>
      </c>
      <c r="G25" s="112">
        <v>0.32729845976039401</v>
      </c>
      <c r="H25" s="112">
        <v>0.33357162799301832</v>
      </c>
      <c r="I25" s="112">
        <v>0.33155287700949976</v>
      </c>
      <c r="J25" s="112">
        <v>0.34326198187622853</v>
      </c>
      <c r="K25" s="112">
        <v>0.3834326261112338</v>
      </c>
      <c r="L25" s="112">
        <v>0.34820541482516121</v>
      </c>
      <c r="M25" s="112">
        <v>0.37404810423029433</v>
      </c>
      <c r="N25" s="112">
        <v>0.37490942955276907</v>
      </c>
      <c r="O25" s="112">
        <v>0.37712724614672599</v>
      </c>
      <c r="P25" s="112">
        <v>0.41890643462159188</v>
      </c>
      <c r="Q25" s="112">
        <v>0.38687028292656095</v>
      </c>
      <c r="R25" s="112">
        <v>0.46145120535140915</v>
      </c>
      <c r="S25" s="112">
        <v>0.4711977894329803</v>
      </c>
      <c r="T25" s="112">
        <v>0.45442359853463671</v>
      </c>
      <c r="U25" s="112">
        <v>0.47220966524094232</v>
      </c>
      <c r="V25" s="112">
        <v>0.46497023082827726</v>
      </c>
      <c r="W25" s="112">
        <v>0.46772201370382205</v>
      </c>
      <c r="X25" s="112">
        <v>0.48796323877818032</v>
      </c>
      <c r="Y25" s="241">
        <v>0.47321713914193558</v>
      </c>
      <c r="Z25" s="112">
        <v>0.49503133924416087</v>
      </c>
      <c r="AA25" s="112">
        <v>0.48116393525350648</v>
      </c>
      <c r="AB25" s="112">
        <v>0.49869928137811043</v>
      </c>
      <c r="AC25" s="112">
        <v>0.50497501905376641</v>
      </c>
      <c r="AD25" s="241">
        <v>0.48706288778153589</v>
      </c>
      <c r="AE25" s="112">
        <v>0.48297430109670836</v>
      </c>
      <c r="AF25" s="112">
        <v>0.49302337678997699</v>
      </c>
      <c r="AG25" s="112">
        <v>0.55257183568156898</v>
      </c>
      <c r="AH25" s="112">
        <v>0.54440732116849166</v>
      </c>
      <c r="AI25" s="241">
        <v>0.53357033025999712</v>
      </c>
      <c r="AJ25" s="112"/>
      <c r="AK25" s="112">
        <v>0.54308154320789204</v>
      </c>
      <c r="AL25" s="113"/>
      <c r="AM25" s="112">
        <v>0.33732884443001437</v>
      </c>
      <c r="AN25" s="112">
        <v>0.33661610634444883</v>
      </c>
      <c r="AO25" s="112">
        <v>0.34386909823431594</v>
      </c>
      <c r="AP25" s="112">
        <v>0.3715318361099928</v>
      </c>
      <c r="AQ25" s="112">
        <v>0.34738960225866106</v>
      </c>
      <c r="AR25" s="112">
        <v>0.35374293440053384</v>
      </c>
      <c r="AS25" s="112">
        <v>0.35078306885456345</v>
      </c>
      <c r="AT25" s="112">
        <v>0.36462539479822254</v>
      </c>
      <c r="AU25" s="112">
        <v>0.40420678514265285</v>
      </c>
      <c r="AV25" s="112">
        <v>0.36864480595244525</v>
      </c>
      <c r="AW25" s="112">
        <v>0.39315589615047125</v>
      </c>
      <c r="AX25" s="112">
        <v>0.39068922753564278</v>
      </c>
      <c r="AY25" s="112">
        <v>0.3922010580505455</v>
      </c>
      <c r="AZ25" s="112">
        <v>0.43323691270951198</v>
      </c>
      <c r="BA25" s="112">
        <v>0.4029899787027742</v>
      </c>
      <c r="BB25" s="112">
        <v>0.47420408181856494</v>
      </c>
      <c r="BC25" s="112">
        <v>0.48205048691346591</v>
      </c>
      <c r="BD25" s="112">
        <v>0.46285884632889629</v>
      </c>
      <c r="BE25" s="112">
        <v>0.48290584818715082</v>
      </c>
      <c r="BF25" s="112">
        <v>0.47561922424813274</v>
      </c>
      <c r="BG25" s="112">
        <v>0.47664835665427191</v>
      </c>
      <c r="BH25" s="112">
        <v>0.49707495102116295</v>
      </c>
      <c r="BI25" s="241">
        <v>0.48261044365482181</v>
      </c>
      <c r="BJ25" s="112">
        <v>0.50434628610118937</v>
      </c>
      <c r="BK25" s="112">
        <v>0.49035532388012237</v>
      </c>
      <c r="BL25" s="112">
        <v>0.50571134801140338</v>
      </c>
      <c r="BM25" s="112">
        <v>0.51755368992427608</v>
      </c>
      <c r="BN25" s="241">
        <v>0.51059845101937695</v>
      </c>
      <c r="BO25" s="112">
        <v>0.5086815252331689</v>
      </c>
      <c r="BP25" s="112">
        <v>0.51065312812205921</v>
      </c>
      <c r="BQ25" s="112">
        <v>0.57007397281733541</v>
      </c>
      <c r="BR25" s="112">
        <v>0.56516760844352376</v>
      </c>
      <c r="BS25" s="241">
        <v>0.56646651091432731</v>
      </c>
      <c r="BT25" s="112"/>
      <c r="BU25" s="112">
        <v>0.56716632855767191</v>
      </c>
    </row>
    <row r="26" spans="2:73">
      <c r="B26" s="27" t="s">
        <v>228</v>
      </c>
      <c r="C26" s="160">
        <v>3.7353913759524716E-2</v>
      </c>
      <c r="D26" s="160">
        <v>3.399603716311958E-2</v>
      </c>
      <c r="E26" s="160">
        <v>2.6784082811552916E-2</v>
      </c>
      <c r="F26" s="160">
        <v>3.1981674961678641E-2</v>
      </c>
      <c r="G26" s="160">
        <v>3.2482194477808771E-2</v>
      </c>
      <c r="H26" s="160">
        <v>4.9193448210502748E-2</v>
      </c>
      <c r="I26" s="112">
        <v>6.3657456034133295E-2</v>
      </c>
      <c r="J26" s="160">
        <v>5.3243797303412395E-2</v>
      </c>
      <c r="K26" s="160">
        <v>4.3722431738988821E-2</v>
      </c>
      <c r="L26" s="160">
        <v>5.2473997518734813E-2</v>
      </c>
      <c r="M26" s="112">
        <v>6.1613232417277307E-2</v>
      </c>
      <c r="N26" s="112">
        <v>6.9612653904714591E-2</v>
      </c>
      <c r="O26" s="160">
        <v>7.2888707329119534E-2</v>
      </c>
      <c r="P26" s="160">
        <v>6.6352870788357152E-2</v>
      </c>
      <c r="Q26" s="112">
        <v>6.7576609898198095E-2</v>
      </c>
      <c r="R26" s="112">
        <v>5.8282670237327604E-2</v>
      </c>
      <c r="S26" s="112">
        <v>5.781053664798734E-2</v>
      </c>
      <c r="T26" s="160">
        <v>5.501304573797456E-2</v>
      </c>
      <c r="U26" s="160">
        <v>5.5039136309347612E-2</v>
      </c>
      <c r="V26" s="112">
        <v>5.6485459894626465E-2</v>
      </c>
      <c r="W26" s="112">
        <v>5.5458418531788192E-2</v>
      </c>
      <c r="X26" s="112">
        <v>5.0021118517449038E-2</v>
      </c>
      <c r="Y26" s="244">
        <v>4.4527397075992535E-2</v>
      </c>
      <c r="Z26" s="160">
        <v>4.3732972323237834E-2</v>
      </c>
      <c r="AA26" s="112">
        <v>4.8371603885093879E-2</v>
      </c>
      <c r="AB26" s="112">
        <v>4.1297659452728813E-2</v>
      </c>
      <c r="AC26" s="112">
        <v>4.0181172131303573E-2</v>
      </c>
      <c r="AD26" s="244">
        <v>3.854102812684225E-2</v>
      </c>
      <c r="AE26" s="160">
        <v>3.3240395359709643E-2</v>
      </c>
      <c r="AF26" s="112">
        <v>3.8159770562408914E-2</v>
      </c>
      <c r="AG26" s="112">
        <v>2.8346504134869679E-2</v>
      </c>
      <c r="AH26" s="112">
        <v>2.659330248214074E-2</v>
      </c>
      <c r="AI26" s="244">
        <v>3.2129916251443361E-2</v>
      </c>
      <c r="AJ26" s="160"/>
      <c r="AK26" s="112">
        <v>2.9111547178652209E-2</v>
      </c>
      <c r="AL26" s="113"/>
      <c r="AM26" s="159">
        <v>4.0090140873195082E-2</v>
      </c>
      <c r="AN26" s="160">
        <v>3.6023050503253724E-2</v>
      </c>
      <c r="AO26" s="160">
        <v>2.8366690422253878E-2</v>
      </c>
      <c r="AP26" s="160">
        <v>3.3708669149603437E-2</v>
      </c>
      <c r="AQ26" s="160">
        <v>3.4476106785950637E-2</v>
      </c>
      <c r="AR26" s="160">
        <v>5.2168209952280928E-2</v>
      </c>
      <c r="AS26" s="112">
        <v>6.7349612479724971E-2</v>
      </c>
      <c r="AT26" s="160">
        <v>5.6557503123994324E-2</v>
      </c>
      <c r="AU26" s="160">
        <v>4.6091287929965696E-2</v>
      </c>
      <c r="AV26" s="160">
        <v>5.555418152000121E-2</v>
      </c>
      <c r="AW26" s="112">
        <v>6.4760669367884063E-2</v>
      </c>
      <c r="AX26" s="112">
        <v>7.2542624529829236E-2</v>
      </c>
      <c r="AY26" s="160">
        <v>7.5802075894816412E-2</v>
      </c>
      <c r="AZ26" s="160">
        <v>6.8622753230631134E-2</v>
      </c>
      <c r="BA26" s="112">
        <v>7.0392319559086106E-2</v>
      </c>
      <c r="BB26" s="112">
        <v>5.989339675638955E-2</v>
      </c>
      <c r="BC26" s="112">
        <v>5.9142037515553213E-2</v>
      </c>
      <c r="BD26" s="160">
        <v>5.6034226579403462E-2</v>
      </c>
      <c r="BE26" s="160">
        <v>5.6285846646938233E-2</v>
      </c>
      <c r="BF26" s="112">
        <v>5.7779119683692703E-2</v>
      </c>
      <c r="BG26" s="112">
        <v>5.6516826835866438E-2</v>
      </c>
      <c r="BH26" s="112">
        <v>5.0955160268512815E-2</v>
      </c>
      <c r="BI26" s="244">
        <v>4.5411260666942364E-2</v>
      </c>
      <c r="BJ26" s="160">
        <v>4.4555890552440962E-2</v>
      </c>
      <c r="BK26" s="112">
        <v>4.9295617879547511E-2</v>
      </c>
      <c r="BL26" s="112">
        <v>4.1878333920679404E-2</v>
      </c>
      <c r="BM26" s="112">
        <v>4.1182064691054433E-2</v>
      </c>
      <c r="BN26" s="244">
        <v>4.0403384770072201E-2</v>
      </c>
      <c r="BO26" s="160">
        <v>3.5009678511952386E-2</v>
      </c>
      <c r="BP26" s="112">
        <v>3.9524304776353832E-2</v>
      </c>
      <c r="BQ26" s="112">
        <v>2.9244350117331157E-2</v>
      </c>
      <c r="BR26" s="112">
        <v>2.7607404566469977E-2</v>
      </c>
      <c r="BS26" s="244">
        <v>3.4110820116358326E-2</v>
      </c>
      <c r="BT26" s="160"/>
      <c r="BU26" s="112">
        <v>3.0402597065666011E-2</v>
      </c>
    </row>
    <row r="27" spans="2:73">
      <c r="B27" s="27" t="s">
        <v>233</v>
      </c>
      <c r="C27" s="112">
        <v>2.8050925859957786E-2</v>
      </c>
      <c r="D27" s="112">
        <v>3.3497184961614385E-2</v>
      </c>
      <c r="E27" s="112">
        <v>3.8209164605260554E-2</v>
      </c>
      <c r="F27" s="112">
        <v>3.0598002743275843E-2</v>
      </c>
      <c r="G27" s="112">
        <v>3.2639250679035267E-2</v>
      </c>
      <c r="H27" s="112">
        <v>3.0946323777684859E-2</v>
      </c>
      <c r="I27" s="112">
        <v>3.134025178102906E-2</v>
      </c>
      <c r="J27" s="112">
        <v>3.221092548772559E-2</v>
      </c>
      <c r="K27" s="112">
        <v>3.4009729722051435E-2</v>
      </c>
      <c r="L27" s="112">
        <v>3.2147203012732994E-2</v>
      </c>
      <c r="M27" s="112">
        <v>4.7354836954308643E-2</v>
      </c>
      <c r="N27" s="112">
        <v>4.5160197860198412E-2</v>
      </c>
      <c r="O27" s="112">
        <v>5.3872112763188783E-2</v>
      </c>
      <c r="P27" s="112">
        <v>4.9614945486486012E-2</v>
      </c>
      <c r="Q27" s="112">
        <v>4.8980240976666797E-2</v>
      </c>
      <c r="R27" s="112">
        <v>4.8102801447548929E-2</v>
      </c>
      <c r="S27" s="112">
        <v>5.4960514131642699E-2</v>
      </c>
      <c r="T27" s="112">
        <v>6.3238428853947357E-2</v>
      </c>
      <c r="U27" s="112">
        <v>6.3244493449584993E-2</v>
      </c>
      <c r="V27" s="112">
        <v>5.7614218602343753E-2</v>
      </c>
      <c r="W27" s="112">
        <v>5.6656188283387615E-2</v>
      </c>
      <c r="X27" s="112">
        <v>6.2213700932902662E-2</v>
      </c>
      <c r="Y27" s="241">
        <v>6.8041882968745693E-2</v>
      </c>
      <c r="Z27" s="112">
        <v>8.707813464668275E-2</v>
      </c>
      <c r="AA27" s="112">
        <v>6.8748477167729763E-2</v>
      </c>
      <c r="AB27" s="112">
        <v>8.8540359775704833E-2</v>
      </c>
      <c r="AC27" s="112">
        <v>8.548472999299972E-2</v>
      </c>
      <c r="AD27" s="241">
        <v>8.3321575870740586E-2</v>
      </c>
      <c r="AE27" s="112">
        <v>7.9899108979538933E-2</v>
      </c>
      <c r="AF27" s="112">
        <v>8.4139315337857498E-2</v>
      </c>
      <c r="AG27" s="112">
        <v>6.6845120773688621E-2</v>
      </c>
      <c r="AH27" s="112">
        <v>6.4035884505073207E-2</v>
      </c>
      <c r="AI27" s="241">
        <v>5.9060715199101083E-2</v>
      </c>
      <c r="AJ27" s="112"/>
      <c r="AK27" s="112">
        <v>6.3135448673358033E-2</v>
      </c>
      <c r="AL27" s="113"/>
      <c r="AM27" s="112">
        <v>3.0105695927578953E-2</v>
      </c>
      <c r="AN27" s="112">
        <v>3.5494454244746988E-2</v>
      </c>
      <c r="AO27" s="112">
        <v>4.0466853066286682E-2</v>
      </c>
      <c r="AP27" s="112">
        <v>3.2250279334888436E-2</v>
      </c>
      <c r="AQ27" s="112">
        <v>3.464280400383634E-2</v>
      </c>
      <c r="AR27" s="112">
        <v>3.2817669320054935E-2</v>
      </c>
      <c r="AS27" s="112">
        <v>3.3157998198004114E-2</v>
      </c>
      <c r="AT27" s="112">
        <v>3.4215619680868094E-2</v>
      </c>
      <c r="AU27" s="112">
        <v>3.585235730705124E-2</v>
      </c>
      <c r="AV27" s="112">
        <v>3.4034219231332534E-2</v>
      </c>
      <c r="AW27" s="112">
        <v>4.9773901135368462E-2</v>
      </c>
      <c r="AX27" s="112">
        <v>4.7060973735456132E-2</v>
      </c>
      <c r="AY27" s="112">
        <v>5.6025386235076094E-2</v>
      </c>
      <c r="AZ27" s="112">
        <v>5.131223593219069E-2</v>
      </c>
      <c r="BA27" s="112">
        <v>5.1021097094166419E-2</v>
      </c>
      <c r="BB27" s="112">
        <v>4.943219245892911E-2</v>
      </c>
      <c r="BC27" s="112">
        <v>5.6226372857254375E-2</v>
      </c>
      <c r="BD27" s="112">
        <v>6.4412293545884208E-2</v>
      </c>
      <c r="BE27" s="112">
        <v>6.4677066143606146E-2</v>
      </c>
      <c r="BF27" s="112">
        <v>5.8933729818564096E-2</v>
      </c>
      <c r="BG27" s="112">
        <v>5.7737455685958547E-2</v>
      </c>
      <c r="BH27" s="112">
        <v>6.3375414142879283E-2</v>
      </c>
      <c r="BI27" s="241">
        <v>6.9392506336940926E-2</v>
      </c>
      <c r="BJ27" s="112">
        <v>8.8716673729645645E-2</v>
      </c>
      <c r="BK27" s="112">
        <v>7.0061738459442566E-2</v>
      </c>
      <c r="BL27" s="112">
        <v>8.9785300215096106E-2</v>
      </c>
      <c r="BM27" s="112">
        <v>8.7614111135558462E-2</v>
      </c>
      <c r="BN27" s="241">
        <v>8.7347791513887621E-2</v>
      </c>
      <c r="BO27" s="112">
        <v>8.4151890749037714E-2</v>
      </c>
      <c r="BP27" s="112">
        <v>8.7148006764045133E-2</v>
      </c>
      <c r="BQ27" s="112">
        <v>6.8962370324047853E-2</v>
      </c>
      <c r="BR27" s="112">
        <v>6.6477812279634951E-2</v>
      </c>
      <c r="BS27" s="241">
        <v>6.2701982051058258E-2</v>
      </c>
      <c r="BT27" s="112"/>
      <c r="BU27" s="112">
        <v>6.5935403391535197E-2</v>
      </c>
    </row>
    <row r="28" spans="2:73">
      <c r="B28" s="27" t="s">
        <v>229</v>
      </c>
      <c r="C28" s="160">
        <v>5.6338044244369459E-2</v>
      </c>
      <c r="D28" s="160">
        <v>5.8848297417182518E-2</v>
      </c>
      <c r="E28" s="160">
        <v>6.7674064555321475E-2</v>
      </c>
      <c r="F28" s="160">
        <v>7.4004621639891605E-2</v>
      </c>
      <c r="G28" s="160">
        <v>6.4251425157332356E-2</v>
      </c>
      <c r="H28" s="160">
        <v>6.685584422946908E-2</v>
      </c>
      <c r="I28" s="112">
        <v>7.1368816535999149E-2</v>
      </c>
      <c r="J28" s="160">
        <v>6.8506871193489971E-2</v>
      </c>
      <c r="K28" s="160">
        <v>7.0384818207341437E-2</v>
      </c>
      <c r="L28" s="160">
        <v>6.9307467383202384E-2</v>
      </c>
      <c r="M28" s="112">
        <v>6.6270171221778224E-2</v>
      </c>
      <c r="N28" s="112">
        <v>6.7956713391879864E-2</v>
      </c>
      <c r="O28" s="160">
        <v>7.9043462956680507E-2</v>
      </c>
      <c r="P28" s="160">
        <v>7.5127965038677871E-2</v>
      </c>
      <c r="Q28" s="112">
        <v>7.2115295713956279E-2</v>
      </c>
      <c r="R28" s="112">
        <v>6.7884426906126505E-2</v>
      </c>
      <c r="S28" s="112">
        <v>7.4420689768033066E-2</v>
      </c>
      <c r="T28" s="160">
        <v>9.6584500885365368E-2</v>
      </c>
      <c r="U28" s="160">
        <v>7.9046124052125535E-2</v>
      </c>
      <c r="V28" s="112">
        <v>7.9619333127488215E-2</v>
      </c>
      <c r="W28" s="112">
        <v>9.5269456221625873E-2</v>
      </c>
      <c r="X28" s="112">
        <v>8.7609292614558881E-2</v>
      </c>
      <c r="Y28" s="244">
        <v>0.10316188746945124</v>
      </c>
      <c r="Z28" s="160">
        <v>8.8244652751582317E-2</v>
      </c>
      <c r="AA28" s="112">
        <v>9.3505337981520817E-2</v>
      </c>
      <c r="AB28" s="112">
        <v>8.8564875984632238E-2</v>
      </c>
      <c r="AC28" s="112">
        <v>8.7222838577130937E-2</v>
      </c>
      <c r="AD28" s="244">
        <v>8.4866587939107341E-2</v>
      </c>
      <c r="AE28" s="160">
        <v>7.760711421398156E-2</v>
      </c>
      <c r="AF28" s="112">
        <v>8.4353430425681164E-2</v>
      </c>
      <c r="AG28" s="112">
        <v>7.2725886900335976E-2</v>
      </c>
      <c r="AH28" s="112">
        <v>7.6845898432268633E-2</v>
      </c>
      <c r="AI28" s="244">
        <v>7.2268719989219202E-2</v>
      </c>
      <c r="AJ28" s="160"/>
      <c r="AK28" s="112">
        <v>7.3934195667023805E-2</v>
      </c>
      <c r="AL28" s="113"/>
      <c r="AM28" s="159">
        <v>6.0464885816714671E-2</v>
      </c>
      <c r="AN28" s="160">
        <v>6.235712650030336E-2</v>
      </c>
      <c r="AO28" s="160">
        <v>7.167269868923283E-2</v>
      </c>
      <c r="AP28" s="160">
        <v>7.8000833583287521E-2</v>
      </c>
      <c r="AQ28" s="160">
        <v>6.819546767841432E-2</v>
      </c>
      <c r="AR28" s="160">
        <v>7.0898663240185344E-2</v>
      </c>
      <c r="AS28" s="112">
        <v>7.5508234797488388E-2</v>
      </c>
      <c r="AT28" s="160">
        <v>7.2770496804752949E-2</v>
      </c>
      <c r="AU28" s="160">
        <v>7.4198227153956867E-2</v>
      </c>
      <c r="AV28" s="160">
        <v>7.3375762852718643E-2</v>
      </c>
      <c r="AW28" s="112">
        <v>6.9655502220383178E-2</v>
      </c>
      <c r="AX28" s="112">
        <v>7.0816986098765675E-2</v>
      </c>
      <c r="AY28" s="160">
        <v>8.2202837690300165E-2</v>
      </c>
      <c r="AZ28" s="160">
        <v>7.7698036939696388E-2</v>
      </c>
      <c r="BA28" s="112">
        <v>7.5120118464690286E-2</v>
      </c>
      <c r="BB28" s="112">
        <v>6.9760511962006291E-2</v>
      </c>
      <c r="BC28" s="112">
        <v>7.6134758149621701E-2</v>
      </c>
      <c r="BD28" s="160">
        <v>9.8377352754590724E-2</v>
      </c>
      <c r="BE28" s="160">
        <v>8.0836624895895465E-2</v>
      </c>
      <c r="BF28" s="112">
        <v>8.1442817080552385E-2</v>
      </c>
      <c r="BG28" s="112">
        <v>9.708764697173157E-2</v>
      </c>
      <c r="BH28" s="112">
        <v>8.9245216390525947E-2</v>
      </c>
      <c r="BI28" s="244">
        <v>0.10520963879325526</v>
      </c>
      <c r="BJ28" s="160">
        <v>8.9905142069395982E-2</v>
      </c>
      <c r="BK28" s="112">
        <v>9.5291514868611107E-2</v>
      </c>
      <c r="BL28" s="112">
        <v>8.9810161139360023E-2</v>
      </c>
      <c r="BM28" s="112">
        <v>8.939551512043635E-2</v>
      </c>
      <c r="BN28" s="244">
        <v>8.8967460736700893E-2</v>
      </c>
      <c r="BO28" s="160">
        <v>8.173790021057073E-2</v>
      </c>
      <c r="BP28" s="112">
        <v>8.7369778275341772E-2</v>
      </c>
      <c r="BQ28" s="112">
        <v>7.5029403590215621E-2</v>
      </c>
      <c r="BR28" s="112">
        <v>7.9776319948161645E-2</v>
      </c>
      <c r="BS28" s="244">
        <v>7.6724299195177148E-2</v>
      </c>
      <c r="BT28" s="160"/>
      <c r="BU28" s="112">
        <v>7.7213057294562584E-2</v>
      </c>
    </row>
    <row r="29" spans="2:73">
      <c r="B29" s="27" t="s">
        <v>17</v>
      </c>
      <c r="C29" s="160">
        <v>2.5735919706884318E-2</v>
      </c>
      <c r="D29" s="160">
        <v>3.0908331392752814E-2</v>
      </c>
      <c r="E29" s="160">
        <v>3.1099999999999999E-2</v>
      </c>
      <c r="F29" s="160">
        <v>2.5973279315527287E-2</v>
      </c>
      <c r="G29" s="160">
        <v>2.8467874464265738E-2</v>
      </c>
      <c r="H29" s="160">
        <v>3.4766693534306108E-2</v>
      </c>
      <c r="I29" s="112">
        <v>2.8169086848324101E-2</v>
      </c>
      <c r="J29" s="160">
        <v>2.9684210361580421E-2</v>
      </c>
      <c r="K29" s="160">
        <v>2.2242850982664583E-2</v>
      </c>
      <c r="L29" s="160">
        <v>2.8628541413466359E-2</v>
      </c>
      <c r="M29" s="112">
        <v>2.4061155018106697E-2</v>
      </c>
      <c r="N29" s="112">
        <v>3.9903673925309587E-2</v>
      </c>
      <c r="O29" s="160">
        <v>2.8821989357910225E-2</v>
      </c>
      <c r="P29" s="160">
        <v>2.2916851866237504E-2</v>
      </c>
      <c r="Q29" s="112">
        <v>2.8845155085344781E-2</v>
      </c>
      <c r="R29" s="112">
        <v>2.0677902084116382E-2</v>
      </c>
      <c r="S29" s="112">
        <v>2.0637827564091143E-2</v>
      </c>
      <c r="T29" s="160">
        <v>3.0276530216364887E-2</v>
      </c>
      <c r="U29" s="160">
        <v>2.1431412622545273E-2</v>
      </c>
      <c r="V29" s="112">
        <v>2.325793395781128E-2</v>
      </c>
      <c r="W29" s="112">
        <v>1.9050755317820803E-2</v>
      </c>
      <c r="X29" s="112">
        <v>1.7928476401690985E-2</v>
      </c>
      <c r="Y29" s="244">
        <v>2.0519053020635922E-2</v>
      </c>
      <c r="Z29" s="160">
        <v>1.6108777452198159E-2</v>
      </c>
      <c r="AA29" s="112">
        <v>1.8371731844461409E-2</v>
      </c>
      <c r="AB29" s="112">
        <v>1.4659617132196191E-2</v>
      </c>
      <c r="AC29" s="112">
        <v>1.6822716988551138E-2</v>
      </c>
      <c r="AD29" s="244">
        <v>1.4781000504555103E-2</v>
      </c>
      <c r="AE29" s="160">
        <v>1.4041109047062785E-2</v>
      </c>
      <c r="AF29" s="112">
        <v>1.505251629296904E-2</v>
      </c>
      <c r="AG29" s="112">
        <v>1.5600694555592192E-2</v>
      </c>
      <c r="AH29" s="112">
        <v>1.161260782722417E-2</v>
      </c>
      <c r="AI29" s="244">
        <v>1.6146088264810829E-2</v>
      </c>
      <c r="AJ29" s="160"/>
      <c r="AK29" s="112">
        <v>1.4467741838166249E-2</v>
      </c>
      <c r="AL29" s="113"/>
      <c r="AM29" s="159">
        <v>2.7621112293411198E-2</v>
      </c>
      <c r="AN29" s="160">
        <v>3.2751240310453497E-2</v>
      </c>
      <c r="AO29" s="160">
        <v>3.3000000000000002E-2</v>
      </c>
      <c r="AP29" s="160">
        <v>2.7375823193326376E-2</v>
      </c>
      <c r="AQ29" s="160">
        <v>3.0215385442761152E-2</v>
      </c>
      <c r="AR29" s="160">
        <v>3.686905947075006E-2</v>
      </c>
      <c r="AS29" s="112">
        <v>2.9802904503834937E-2</v>
      </c>
      <c r="AT29" s="160">
        <v>3.1531650732784813E-2</v>
      </c>
      <c r="AU29" s="160">
        <v>2.3447955848967694E-2</v>
      </c>
      <c r="AV29" s="160">
        <v>3.030901494382577E-2</v>
      </c>
      <c r="AW29" s="112">
        <v>2.5290289822548963E-2</v>
      </c>
      <c r="AX29" s="112">
        <v>4.1583204669753619E-2</v>
      </c>
      <c r="AY29" s="160">
        <v>2.997400701432212E-2</v>
      </c>
      <c r="AZ29" s="160">
        <v>2.3700820352684573E-2</v>
      </c>
      <c r="BA29" s="112">
        <v>3.0047044052044537E-2</v>
      </c>
      <c r="BB29" s="112">
        <v>2.1249366039179329E-2</v>
      </c>
      <c r="BC29" s="112">
        <v>2.1113161074201688E-2</v>
      </c>
      <c r="BD29" s="160">
        <v>3.0838538957876277E-2</v>
      </c>
      <c r="BE29" s="160">
        <v>2.1916862894067052E-2</v>
      </c>
      <c r="BF29" s="112">
        <v>2.3790599425953112E-2</v>
      </c>
      <c r="BG29" s="112">
        <v>1.9414333619567486E-2</v>
      </c>
      <c r="BH29" s="112">
        <v>1.8263253911440184E-2</v>
      </c>
      <c r="BI29" s="244">
        <v>2.0926353807941264E-2</v>
      </c>
      <c r="BJ29" s="160">
        <v>1.6411894434908848E-2</v>
      </c>
      <c r="BK29" s="112">
        <v>1.8722676116786085E-2</v>
      </c>
      <c r="BL29" s="112">
        <v>1.4865741776822631E-2</v>
      </c>
      <c r="BM29" s="112">
        <v>1.7241762311908378E-2</v>
      </c>
      <c r="BN29" s="244">
        <v>1.5495239221608725E-2</v>
      </c>
      <c r="BO29" s="160">
        <v>1.478847373412313E-2</v>
      </c>
      <c r="BP29" s="112">
        <v>1.5590770930903192E-2</v>
      </c>
      <c r="BQ29" s="112">
        <v>1.6094830300292962E-2</v>
      </c>
      <c r="BR29" s="112">
        <v>1.2055439995586665E-2</v>
      </c>
      <c r="BS29" s="244">
        <v>1.714154210903257E-2</v>
      </c>
      <c r="BT29" s="160"/>
      <c r="BU29" s="112">
        <v>1.5109362716331273E-2</v>
      </c>
    </row>
    <row r="30" spans="2:73" ht="12.75" hidden="1" customHeight="1">
      <c r="B30" s="27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245"/>
      <c r="Z30" s="86"/>
      <c r="AA30" s="86"/>
      <c r="AB30" s="86"/>
      <c r="AC30" s="86"/>
      <c r="AD30" s="245"/>
      <c r="AE30" s="86"/>
      <c r="AF30" s="86"/>
      <c r="AG30" s="86"/>
      <c r="AH30" s="86"/>
      <c r="AI30" s="245"/>
      <c r="AJ30" s="86"/>
      <c r="AK30" s="86"/>
      <c r="AL30" s="65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245"/>
      <c r="BJ30" s="86"/>
      <c r="BK30" s="86"/>
      <c r="BL30" s="86"/>
      <c r="BM30" s="86"/>
      <c r="BN30" s="245"/>
      <c r="BO30" s="86"/>
      <c r="BP30" s="86"/>
      <c r="BQ30" s="86"/>
      <c r="BR30" s="86"/>
      <c r="BS30" s="245"/>
      <c r="BT30" s="86"/>
      <c r="BU30" s="86"/>
    </row>
    <row r="31" spans="2:73">
      <c r="B31" s="23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246"/>
      <c r="Z31" s="84"/>
      <c r="AA31" s="84"/>
      <c r="AB31" s="84"/>
      <c r="AC31" s="84"/>
      <c r="AD31" s="246"/>
      <c r="AE31" s="84"/>
      <c r="AF31" s="84"/>
      <c r="AG31" s="84"/>
      <c r="AH31" s="84"/>
      <c r="AI31" s="246"/>
      <c r="AJ31" s="84"/>
      <c r="AK31" s="84"/>
      <c r="AL31" s="65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246"/>
      <c r="BJ31" s="84"/>
      <c r="BK31" s="84"/>
      <c r="BL31" s="84"/>
      <c r="BM31" s="84"/>
      <c r="BN31" s="246"/>
      <c r="BO31" s="84"/>
      <c r="BP31" s="84"/>
      <c r="BQ31" s="84"/>
      <c r="BR31" s="84"/>
      <c r="BS31" s="246"/>
      <c r="BT31" s="84"/>
      <c r="BU31" s="84"/>
    </row>
    <row r="32" spans="2:73">
      <c r="B32" s="85"/>
      <c r="C32" s="66">
        <f t="shared" ref="C32:G32" si="37">SUM(C23:C31)</f>
        <v>1.0000000000000004</v>
      </c>
      <c r="D32" s="66">
        <f t="shared" si="37"/>
        <v>0.99999999999999956</v>
      </c>
      <c r="E32" s="66">
        <f t="shared" ref="E32:F32" si="38">SUM(E23:E31)</f>
        <v>0.99996860544038124</v>
      </c>
      <c r="F32" s="66">
        <f t="shared" si="38"/>
        <v>0.99999999999999545</v>
      </c>
      <c r="G32" s="66">
        <f t="shared" si="37"/>
        <v>0.99999999999999745</v>
      </c>
      <c r="H32" s="66">
        <f t="shared" ref="H32:L32" si="39">SUM(H23:H31)</f>
        <v>1.0000000000000022</v>
      </c>
      <c r="I32" s="66">
        <f t="shared" si="39"/>
        <v>0.99999999999999978</v>
      </c>
      <c r="J32" s="66">
        <f t="shared" si="39"/>
        <v>0.99999999999999833</v>
      </c>
      <c r="K32" s="66">
        <f t="shared" si="39"/>
        <v>0.99999999999999978</v>
      </c>
      <c r="L32" s="66">
        <f t="shared" si="39"/>
        <v>0.999999999999999</v>
      </c>
      <c r="M32" s="66">
        <f t="shared" ref="M32:O32" si="40">SUM(M23:M31)</f>
        <v>0.99999999999999922</v>
      </c>
      <c r="N32" s="66">
        <f t="shared" si="40"/>
        <v>0.99999999999999845</v>
      </c>
      <c r="O32" s="66">
        <f t="shared" si="40"/>
        <v>0.99999999999999989</v>
      </c>
      <c r="P32" s="66">
        <v>1.0000000000000027</v>
      </c>
      <c r="Q32" s="66">
        <v>0.99999999999999478</v>
      </c>
      <c r="R32" s="66">
        <f t="shared" ref="R32" si="41">SUM(R23:R31)</f>
        <v>0.99999999999999989</v>
      </c>
      <c r="S32" s="66">
        <v>1.0000000000000033</v>
      </c>
      <c r="T32" s="66">
        <f t="shared" ref="T32" si="42">SUM(T23:T31)</f>
        <v>1</v>
      </c>
      <c r="U32" s="66">
        <f t="shared" ref="U32:V32" si="43">SUM(U23:U31)</f>
        <v>0.99999999999999989</v>
      </c>
      <c r="V32" s="66">
        <f t="shared" si="43"/>
        <v>1</v>
      </c>
      <c r="W32" s="66">
        <f t="shared" ref="W32" si="44">SUM(W23:W31)</f>
        <v>1</v>
      </c>
      <c r="X32" s="66">
        <f t="shared" ref="X32" si="45">SUM(X23:X31)</f>
        <v>1</v>
      </c>
      <c r="Y32" s="66">
        <f t="shared" ref="Y32:AC32" si="46">SUM(Y23:Y31)</f>
        <v>1.0000000000000002</v>
      </c>
      <c r="Z32" s="66">
        <f t="shared" si="46"/>
        <v>1</v>
      </c>
      <c r="AA32" s="66">
        <f t="shared" si="46"/>
        <v>1.0000000000000002</v>
      </c>
      <c r="AB32" s="66">
        <f t="shared" ref="AB32" si="47">SUM(AB23:AB31)</f>
        <v>1</v>
      </c>
      <c r="AC32" s="66">
        <f t="shared" si="46"/>
        <v>0.99999999999999967</v>
      </c>
      <c r="AD32" s="66">
        <f t="shared" ref="AD32" si="48">SUM(AD23:AD31)</f>
        <v>0.99999999999999989</v>
      </c>
      <c r="AE32" s="66">
        <f t="shared" ref="AE32:AF32" si="49">SUM(AE23:AE31)</f>
        <v>0.99999999999999978</v>
      </c>
      <c r="AF32" s="66">
        <f t="shared" si="49"/>
        <v>0.99999999999999967</v>
      </c>
      <c r="AG32" s="66">
        <f t="shared" ref="AG32" si="50">SUM(AG23:AG31)</f>
        <v>1.0000000000000002</v>
      </c>
      <c r="AH32" s="66">
        <f t="shared" ref="AH32" si="51">SUM(AH23:AH31)</f>
        <v>1</v>
      </c>
      <c r="AI32" s="66">
        <f t="shared" ref="AI32" si="52">SUM(AI23:AI31)</f>
        <v>1</v>
      </c>
      <c r="AJ32" s="66"/>
      <c r="AK32" s="66">
        <f t="shared" ref="AK32" si="53">SUM(AK23:AK31)</f>
        <v>1</v>
      </c>
      <c r="AL32" s="65"/>
      <c r="AM32" s="66">
        <f t="shared" ref="AM32" si="54">SUM(AM23:AM31)</f>
        <v>1</v>
      </c>
      <c r="AN32" s="66">
        <f>SUM(AN23:AN31)</f>
        <v>0.99999999999999933</v>
      </c>
      <c r="AO32" s="66">
        <f>SUM(AO23:AO31)</f>
        <v>1.0000290605082298</v>
      </c>
      <c r="AP32" s="66">
        <f t="shared" ref="AP32" si="55">SUM(AP23:AP31)</f>
        <v>0.99999999999999623</v>
      </c>
      <c r="AQ32" s="66">
        <f>SUM(AQ23:AQ31)</f>
        <v>0.99999999999999722</v>
      </c>
      <c r="AR32" s="66">
        <f t="shared" ref="AR32:AY32" si="56">SUM(AR23:AR31)</f>
        <v>1.0000000000000027</v>
      </c>
      <c r="AS32" s="66">
        <f t="shared" si="56"/>
        <v>1</v>
      </c>
      <c r="AT32" s="66">
        <v>0.999999999999999</v>
      </c>
      <c r="AU32" s="66">
        <f t="shared" ref="AU32" si="57">SUM(AU23:AU31)</f>
        <v>1</v>
      </c>
      <c r="AV32" s="66">
        <f t="shared" si="56"/>
        <v>1.0000000000000004</v>
      </c>
      <c r="AW32" s="66">
        <f t="shared" si="56"/>
        <v>0.99999999999999789</v>
      </c>
      <c r="AX32" s="66">
        <f t="shared" si="56"/>
        <v>0.99999999999999778</v>
      </c>
      <c r="AY32" s="66">
        <f t="shared" si="56"/>
        <v>0.99999999999999989</v>
      </c>
      <c r="AZ32" s="66">
        <v>1.0000000000000011</v>
      </c>
      <c r="BA32" s="66">
        <v>0.99999999999999523</v>
      </c>
      <c r="BB32" s="66">
        <f t="shared" ref="BB32" si="58">SUM(BB23:BB31)</f>
        <v>1</v>
      </c>
      <c r="BC32" s="66">
        <v>1.0000000000000027</v>
      </c>
      <c r="BD32" s="66">
        <f t="shared" ref="BD32" si="59">SUM(BD23:BD31)</f>
        <v>1</v>
      </c>
      <c r="BE32" s="66">
        <f t="shared" ref="BE32" si="60">SUM(BE23:BE31)</f>
        <v>1</v>
      </c>
      <c r="BF32" s="66">
        <f t="shared" ref="BF32:BH32" si="61">SUM(BF23:BF31)</f>
        <v>1</v>
      </c>
      <c r="BG32" s="66">
        <f t="shared" si="61"/>
        <v>1.0000000000000002</v>
      </c>
      <c r="BH32" s="66">
        <f t="shared" si="61"/>
        <v>1</v>
      </c>
      <c r="BI32" s="251">
        <f t="shared" ref="BI32:BM32" si="62">SUM(BI23:BI31)</f>
        <v>1.0000000000000002</v>
      </c>
      <c r="BJ32" s="66">
        <f t="shared" si="62"/>
        <v>0.99999999999999989</v>
      </c>
      <c r="BK32" s="66">
        <f t="shared" si="62"/>
        <v>1</v>
      </c>
      <c r="BL32" s="66">
        <f t="shared" ref="BL32" si="63">SUM(BL23:BL31)</f>
        <v>0.99999999999999989</v>
      </c>
      <c r="BM32" s="66">
        <f t="shared" si="62"/>
        <v>0.99999999999999989</v>
      </c>
      <c r="BN32" s="251">
        <f t="shared" ref="BN32" si="64">SUM(BN23:BN31)</f>
        <v>0.99999999999999978</v>
      </c>
      <c r="BO32" s="66">
        <f t="shared" ref="BO32:BQ32" si="65">SUM(BO23:BO31)</f>
        <v>0.99999999999999978</v>
      </c>
      <c r="BP32" s="66">
        <f t="shared" si="65"/>
        <v>0.99999999999999967</v>
      </c>
      <c r="BQ32" s="66">
        <f t="shared" si="65"/>
        <v>1</v>
      </c>
      <c r="BR32" s="66">
        <f t="shared" ref="BR32" si="66">SUM(BR23:BR31)</f>
        <v>0.99999999999999989</v>
      </c>
      <c r="BS32" s="251">
        <f t="shared" ref="BS32" si="67">SUM(BS23:BS31)</f>
        <v>1.0000000000000002</v>
      </c>
      <c r="BT32" s="66"/>
      <c r="BU32" s="66">
        <f t="shared" ref="BU32" si="68">SUM(BU23:BU31)</f>
        <v>1</v>
      </c>
    </row>
    <row r="33" spans="2:73" ht="12.75" hidden="1" customHeight="1">
      <c r="B33" s="4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65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</row>
    <row r="34" spans="2:73">
      <c r="B34" s="127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65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</row>
    <row r="35" spans="2:73" ht="12.75" hidden="1" customHeight="1">
      <c r="B35" s="4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65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</row>
    <row r="36" spans="2:73">
      <c r="B36" s="355" t="s">
        <v>174</v>
      </c>
      <c r="C36" s="358" t="s">
        <v>235</v>
      </c>
      <c r="D36" s="352"/>
      <c r="E36" s="352"/>
      <c r="F36" s="352"/>
      <c r="G36" s="360"/>
      <c r="H36" s="358" t="s">
        <v>248</v>
      </c>
      <c r="I36" s="352"/>
      <c r="J36" s="352"/>
      <c r="K36" s="352"/>
      <c r="L36" s="360"/>
      <c r="M36" s="358" t="s">
        <v>271</v>
      </c>
      <c r="N36" s="352"/>
      <c r="O36" s="352"/>
      <c r="P36" s="352"/>
      <c r="Q36" s="360"/>
      <c r="R36" s="358" t="str">
        <f>$R$8</f>
        <v>FY 2017-18</v>
      </c>
      <c r="S36" s="352"/>
      <c r="T36" s="352"/>
      <c r="U36" s="352"/>
      <c r="V36" s="352"/>
      <c r="W36" s="352" t="str">
        <f>W21</f>
        <v>FY 2018-19</v>
      </c>
      <c r="X36" s="352"/>
      <c r="Y36" s="352"/>
      <c r="Z36" s="352"/>
      <c r="AA36" s="352"/>
      <c r="AB36" s="352" t="str">
        <f>AB21</f>
        <v>FY 2019-20</v>
      </c>
      <c r="AC36" s="352"/>
      <c r="AD36" s="352"/>
      <c r="AE36" s="352"/>
      <c r="AF36" s="352"/>
      <c r="AG36" s="352" t="str">
        <f>AG21</f>
        <v>FY 2020-21</v>
      </c>
      <c r="AH36" s="352"/>
      <c r="AI36" s="352"/>
      <c r="AJ36" s="352"/>
      <c r="AK36" s="352"/>
      <c r="AL36" s="117"/>
      <c r="AM36" s="352" t="s">
        <v>235</v>
      </c>
      <c r="AN36" s="352"/>
      <c r="AO36" s="352"/>
      <c r="AP36" s="352"/>
      <c r="AQ36" s="352"/>
      <c r="AR36" s="352" t="s">
        <v>248</v>
      </c>
      <c r="AS36" s="352"/>
      <c r="AT36" s="352"/>
      <c r="AU36" s="352"/>
      <c r="AV36" s="352"/>
      <c r="AW36" s="352" t="s">
        <v>271</v>
      </c>
      <c r="AX36" s="352"/>
      <c r="AY36" s="352"/>
      <c r="AZ36" s="352"/>
      <c r="BA36" s="352"/>
      <c r="BB36" s="352" t="str">
        <f>BB8</f>
        <v>FY 2017-18</v>
      </c>
      <c r="BC36" s="352"/>
      <c r="BD36" s="352"/>
      <c r="BE36" s="352"/>
      <c r="BF36" s="352"/>
      <c r="BG36" s="352" t="str">
        <f>BG8</f>
        <v>FY 2018-19</v>
      </c>
      <c r="BH36" s="352"/>
      <c r="BI36" s="352"/>
      <c r="BJ36" s="352"/>
      <c r="BK36" s="352"/>
      <c r="BL36" s="352" t="str">
        <f>BL8</f>
        <v>FY 2019-20</v>
      </c>
      <c r="BM36" s="352"/>
      <c r="BN36" s="352"/>
      <c r="BO36" s="352"/>
      <c r="BP36" s="352"/>
      <c r="BQ36" s="352" t="str">
        <f>BQ8</f>
        <v>FY 2020-21</v>
      </c>
      <c r="BR36" s="352"/>
      <c r="BS36" s="352"/>
      <c r="BT36" s="352"/>
      <c r="BU36" s="352"/>
    </row>
    <row r="37" spans="2:73">
      <c r="B37" s="356"/>
      <c r="C37" s="81" t="s">
        <v>234</v>
      </c>
      <c r="D37" s="81" t="s">
        <v>236</v>
      </c>
      <c r="E37" s="81" t="s">
        <v>238</v>
      </c>
      <c r="F37" s="81" t="s">
        <v>239</v>
      </c>
      <c r="G37" s="81" t="s">
        <v>235</v>
      </c>
      <c r="H37" s="81" t="s">
        <v>245</v>
      </c>
      <c r="I37" s="81" t="s">
        <v>249</v>
      </c>
      <c r="J37" s="81" t="s">
        <v>250</v>
      </c>
      <c r="K37" s="81" t="s">
        <v>251</v>
      </c>
      <c r="L37" s="81" t="s">
        <v>248</v>
      </c>
      <c r="M37" s="81" t="s">
        <v>268</v>
      </c>
      <c r="N37" s="81" t="s">
        <v>269</v>
      </c>
      <c r="O37" s="81" t="s">
        <v>270</v>
      </c>
      <c r="P37" s="81" t="s">
        <v>272</v>
      </c>
      <c r="Q37" s="81" t="s">
        <v>271</v>
      </c>
      <c r="R37" s="81" t="s">
        <v>304</v>
      </c>
      <c r="S37" s="81" t="s">
        <v>305</v>
      </c>
      <c r="T37" s="81" t="s">
        <v>306</v>
      </c>
      <c r="U37" s="81" t="s">
        <v>307</v>
      </c>
      <c r="V37" s="81" t="s">
        <v>308</v>
      </c>
      <c r="W37" s="81" t="str">
        <f>W22</f>
        <v>QE Jun-18</v>
      </c>
      <c r="X37" s="81" t="str">
        <f t="shared" ref="X37:AA37" si="69">X22</f>
        <v>QE Sep-18</v>
      </c>
      <c r="Y37" s="81" t="str">
        <f t="shared" si="69"/>
        <v>QE Dec-18</v>
      </c>
      <c r="Z37" s="81" t="str">
        <f t="shared" si="69"/>
        <v>QE Mar-19</v>
      </c>
      <c r="AA37" s="81" t="str">
        <f t="shared" si="69"/>
        <v>FY 2018-19</v>
      </c>
      <c r="AB37" s="81" t="str">
        <f>AB22</f>
        <v>QE Jun-19</v>
      </c>
      <c r="AC37" s="81" t="str">
        <f t="shared" ref="AC37:AF37" si="70">AC22</f>
        <v>QE Sep-19</v>
      </c>
      <c r="AD37" s="81" t="str">
        <f t="shared" si="70"/>
        <v>QE Dec-19</v>
      </c>
      <c r="AE37" s="81" t="str">
        <f t="shared" si="70"/>
        <v>QE Mar-20</v>
      </c>
      <c r="AF37" s="81" t="str">
        <f t="shared" si="70"/>
        <v>FY 2019-20</v>
      </c>
      <c r="AG37" s="81" t="str">
        <f>AG22</f>
        <v>QE Jun-20</v>
      </c>
      <c r="AH37" s="81" t="str">
        <f t="shared" ref="AH37:AK37" si="71">AH22</f>
        <v>QE Sep-20</v>
      </c>
      <c r="AI37" s="81" t="str">
        <f t="shared" si="71"/>
        <v>QE Dec-20</v>
      </c>
      <c r="AJ37" s="81" t="str">
        <f t="shared" si="71"/>
        <v>QE Mar-21</v>
      </c>
      <c r="AK37" s="81" t="str">
        <f t="shared" si="71"/>
        <v>FY 2020-21</v>
      </c>
      <c r="AL37" s="53"/>
      <c r="AM37" s="81" t="s">
        <v>234</v>
      </c>
      <c r="AN37" s="81" t="s">
        <v>236</v>
      </c>
      <c r="AO37" s="81" t="s">
        <v>238</v>
      </c>
      <c r="AP37" s="81" t="s">
        <v>239</v>
      </c>
      <c r="AQ37" s="81" t="s">
        <v>235</v>
      </c>
      <c r="AR37" s="81" t="s">
        <v>245</v>
      </c>
      <c r="AS37" s="81" t="s">
        <v>249</v>
      </c>
      <c r="AT37" s="81" t="s">
        <v>250</v>
      </c>
      <c r="AU37" s="81" t="s">
        <v>251</v>
      </c>
      <c r="AV37" s="81" t="s">
        <v>248</v>
      </c>
      <c r="AW37" s="81" t="s">
        <v>268</v>
      </c>
      <c r="AX37" s="81" t="s">
        <v>269</v>
      </c>
      <c r="AY37" s="81" t="s">
        <v>270</v>
      </c>
      <c r="AZ37" s="81" t="s">
        <v>272</v>
      </c>
      <c r="BA37" s="81" t="s">
        <v>271</v>
      </c>
      <c r="BB37" s="81" t="s">
        <v>304</v>
      </c>
      <c r="BC37" s="81" t="s">
        <v>305</v>
      </c>
      <c r="BD37" s="81" t="s">
        <v>306</v>
      </c>
      <c r="BE37" s="81" t="s">
        <v>307</v>
      </c>
      <c r="BF37" s="81" t="s">
        <v>308</v>
      </c>
      <c r="BG37" s="81" t="str">
        <f>BG22</f>
        <v>QE Jun-18</v>
      </c>
      <c r="BH37" s="81" t="str">
        <f t="shared" ref="BH37:BK37" si="72">BH22</f>
        <v>QE Sep-18</v>
      </c>
      <c r="BI37" s="81" t="str">
        <f t="shared" si="72"/>
        <v>QE Dec-18</v>
      </c>
      <c r="BJ37" s="81" t="str">
        <f t="shared" si="72"/>
        <v>QE Mar-19</v>
      </c>
      <c r="BK37" s="81" t="str">
        <f t="shared" si="72"/>
        <v>FY 2018-19</v>
      </c>
      <c r="BL37" s="81" t="str">
        <f>BL22</f>
        <v>QE Jun-19</v>
      </c>
      <c r="BM37" s="81" t="str">
        <f t="shared" ref="BM37:BP37" si="73">BM22</f>
        <v>QE Sep-19</v>
      </c>
      <c r="BN37" s="81" t="str">
        <f t="shared" si="73"/>
        <v>QE Dec-19</v>
      </c>
      <c r="BO37" s="81" t="str">
        <f t="shared" si="73"/>
        <v>QE Mar-20</v>
      </c>
      <c r="BP37" s="81" t="str">
        <f t="shared" si="73"/>
        <v>FY 2019-20</v>
      </c>
      <c r="BQ37" s="81" t="str">
        <f>BQ22</f>
        <v>QE Jun-20</v>
      </c>
      <c r="BR37" s="81" t="str">
        <f t="shared" ref="BR37:BU37" si="74">BR22</f>
        <v>QE Sep-20</v>
      </c>
      <c r="BS37" s="81" t="str">
        <f t="shared" si="74"/>
        <v>QE Dec-20</v>
      </c>
      <c r="BT37" s="81" t="str">
        <f t="shared" si="74"/>
        <v>QE Mar-21</v>
      </c>
      <c r="BU37" s="81" t="str">
        <f t="shared" si="74"/>
        <v>FY 2020-21</v>
      </c>
    </row>
    <row r="38" spans="2:73">
      <c r="B38" s="1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3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243"/>
      <c r="BJ38" s="82"/>
      <c r="BK38" s="82"/>
      <c r="BL38" s="82"/>
      <c r="BM38" s="82"/>
      <c r="BN38" s="243"/>
      <c r="BO38" s="82"/>
      <c r="BP38" s="82"/>
      <c r="BQ38" s="82"/>
      <c r="BR38" s="82"/>
      <c r="BS38" s="243"/>
      <c r="BT38" s="82"/>
      <c r="BU38" s="82"/>
    </row>
    <row r="39" spans="2:73">
      <c r="B39" s="27" t="s">
        <v>118</v>
      </c>
      <c r="C39" s="112">
        <v>0.18887425678731157</v>
      </c>
      <c r="D39" s="112">
        <v>0.19458967800715865</v>
      </c>
      <c r="E39" s="112">
        <v>0.18027627663643844</v>
      </c>
      <c r="F39" s="112">
        <v>0.18348811155582334</v>
      </c>
      <c r="G39" s="112">
        <v>0.18677976514688865</v>
      </c>
      <c r="H39" s="112">
        <v>0.19940096906522248</v>
      </c>
      <c r="I39" s="112">
        <v>0.19349102707971649</v>
      </c>
      <c r="J39" s="112">
        <v>0.18807419895219585</v>
      </c>
      <c r="K39" s="112">
        <v>0.20163918100659162</v>
      </c>
      <c r="L39" s="112">
        <v>0.19557766775353086</v>
      </c>
      <c r="M39" s="112">
        <v>0.21010974713280106</v>
      </c>
      <c r="N39" s="112">
        <v>0.23368876449071688</v>
      </c>
      <c r="O39" s="112">
        <v>0.20637581081928844</v>
      </c>
      <c r="P39" s="112">
        <v>0.20045805143254841</v>
      </c>
      <c r="Q39" s="112">
        <v>0.2125160370104342</v>
      </c>
      <c r="R39" s="112">
        <v>0.18698936744895253</v>
      </c>
      <c r="S39" s="112">
        <v>0.19340926752353643</v>
      </c>
      <c r="T39" s="112">
        <v>0.18863143118620962</v>
      </c>
      <c r="U39" s="112">
        <v>0.18133605560577506</v>
      </c>
      <c r="V39" s="112">
        <v>0.18746588789945942</v>
      </c>
      <c r="W39" s="112">
        <v>0.18133477548884883</v>
      </c>
      <c r="X39" s="112">
        <v>0.18006786327434021</v>
      </c>
      <c r="Y39" s="241">
        <v>0.15731161554417422</v>
      </c>
      <c r="Z39" s="112">
        <v>0.17812689704474491</v>
      </c>
      <c r="AA39" s="112">
        <v>0.17425795531707305</v>
      </c>
      <c r="AB39" s="112">
        <v>0.18704577654790122</v>
      </c>
      <c r="AC39" s="112">
        <v>0.19018139311026713</v>
      </c>
      <c r="AD39" s="241">
        <v>0.17925374114865597</v>
      </c>
      <c r="AE39" s="112">
        <v>0.16406988572814524</v>
      </c>
      <c r="AF39" s="112">
        <v>0.17965542158241898</v>
      </c>
      <c r="AG39" s="112">
        <v>0.15599692474509996</v>
      </c>
      <c r="AH39" s="112">
        <v>0.14347082959688495</v>
      </c>
      <c r="AI39" s="241">
        <v>0.14182467560300827</v>
      </c>
      <c r="AJ39" s="112"/>
      <c r="AK39" s="112">
        <v>0.1467763107375106</v>
      </c>
      <c r="AL39" s="113"/>
      <c r="AM39" s="112">
        <v>0.20270956373326732</v>
      </c>
      <c r="AN39" s="112">
        <v>0.20619208540777248</v>
      </c>
      <c r="AO39" s="112">
        <v>0.19092837211572108</v>
      </c>
      <c r="AP39" s="112">
        <v>0.19339637629148493</v>
      </c>
      <c r="AQ39" s="112">
        <v>0.19824520002280482</v>
      </c>
      <c r="AR39" s="112">
        <v>0.21145888319050354</v>
      </c>
      <c r="AS39" s="112">
        <v>0.2047135795865814</v>
      </c>
      <c r="AT39" s="112">
        <v>0.19977927258204412</v>
      </c>
      <c r="AU39" s="112">
        <v>0.21256387579764163</v>
      </c>
      <c r="AV39" s="112">
        <v>0.20705792747388579</v>
      </c>
      <c r="AW39" s="112">
        <v>0.22084294771104176</v>
      </c>
      <c r="AX39" s="112">
        <v>0.24352463738121741</v>
      </c>
      <c r="AY39" s="112">
        <v>0.21462467160983933</v>
      </c>
      <c r="AZ39" s="112">
        <v>0.2073155725307774</v>
      </c>
      <c r="BA39" s="112">
        <v>0.22137092717739179</v>
      </c>
      <c r="BB39" s="112">
        <v>0.19215660872232884</v>
      </c>
      <c r="BC39" s="112">
        <v>0.19786389850319627</v>
      </c>
      <c r="BD39" s="112">
        <v>0.19213290617336357</v>
      </c>
      <c r="BE39" s="112">
        <v>0.18544356074231977</v>
      </c>
      <c r="BF39" s="112">
        <v>0.19175933052079144</v>
      </c>
      <c r="BG39" s="112">
        <v>0.18479549862659125</v>
      </c>
      <c r="BH39" s="112">
        <v>0.18343026114364033</v>
      </c>
      <c r="BI39" s="241">
        <v>0.16043423259667561</v>
      </c>
      <c r="BJ39" s="112">
        <v>0.18147869004902745</v>
      </c>
      <c r="BK39" s="112">
        <v>0.17758670144962502</v>
      </c>
      <c r="BL39" s="112">
        <v>0.18967577321644566</v>
      </c>
      <c r="BM39" s="112">
        <v>0.19491871487741438</v>
      </c>
      <c r="BN39" s="241">
        <v>0.18791553383756246</v>
      </c>
      <c r="BO39" s="112">
        <v>0.17280281689421248</v>
      </c>
      <c r="BP39" s="112">
        <v>0.18607962083353821</v>
      </c>
      <c r="BQ39" s="112">
        <v>0.16093796479336622</v>
      </c>
      <c r="BR39" s="112">
        <v>0.14894190891967143</v>
      </c>
      <c r="BS39" s="241">
        <v>0.15056858411007421</v>
      </c>
      <c r="BT39" s="112"/>
      <c r="BU39" s="112">
        <v>0.15328560198991531</v>
      </c>
    </row>
    <row r="40" spans="2:73">
      <c r="B40" s="27" t="s">
        <v>119</v>
      </c>
      <c r="C40" s="112">
        <v>0.37450136026038605</v>
      </c>
      <c r="D40" s="112">
        <v>0.35728339358399519</v>
      </c>
      <c r="E40" s="112">
        <v>0.35544437508087579</v>
      </c>
      <c r="F40" s="112">
        <v>0.34239290540188982</v>
      </c>
      <c r="G40" s="112">
        <v>0.35733450290926094</v>
      </c>
      <c r="H40" s="112">
        <v>0.32917923073317018</v>
      </c>
      <c r="I40" s="112">
        <v>0.31460607291729448</v>
      </c>
      <c r="J40" s="112">
        <v>0.33245911987157173</v>
      </c>
      <c r="K40" s="112">
        <v>0.31955200167473641</v>
      </c>
      <c r="L40" s="112">
        <v>0.32392251829065777</v>
      </c>
      <c r="M40" s="112">
        <v>0.30334859799028302</v>
      </c>
      <c r="N40" s="112">
        <v>0.2909877660339793</v>
      </c>
      <c r="O40" s="112">
        <v>0.29862509155710132</v>
      </c>
      <c r="P40" s="112">
        <v>0.29050525976721758</v>
      </c>
      <c r="Q40" s="112">
        <v>0.29573926755177532</v>
      </c>
      <c r="R40" s="112">
        <v>0.26113711107745569</v>
      </c>
      <c r="S40" s="112">
        <v>0.2566057719347678</v>
      </c>
      <c r="T40" s="112">
        <v>0.26372060597112873</v>
      </c>
      <c r="U40" s="112">
        <v>0.2464358543668356</v>
      </c>
      <c r="V40" s="112">
        <v>0.25673308061118971</v>
      </c>
      <c r="W40" s="112">
        <v>0.26883245271452466</v>
      </c>
      <c r="X40" s="112">
        <v>0.26736983013995086</v>
      </c>
      <c r="Y40" s="241">
        <v>0.28315022936850021</v>
      </c>
      <c r="Z40" s="112">
        <v>0.24581738824651797</v>
      </c>
      <c r="AA40" s="112">
        <v>0.26602005558327979</v>
      </c>
      <c r="AB40" s="112">
        <v>0.24553712534596048</v>
      </c>
      <c r="AC40" s="112">
        <v>0.26221545087317111</v>
      </c>
      <c r="AD40" s="241">
        <v>0.2881936745348741</v>
      </c>
      <c r="AE40" s="112">
        <v>0.30871338365588052</v>
      </c>
      <c r="AF40" s="112">
        <v>0.27749364564466861</v>
      </c>
      <c r="AG40" s="112">
        <v>0.28913761160820617</v>
      </c>
      <c r="AH40" s="112">
        <v>0.28037644540655055</v>
      </c>
      <c r="AI40" s="241">
        <v>0.29526378716434482</v>
      </c>
      <c r="AJ40" s="112"/>
      <c r="AK40" s="112">
        <v>0.28840525234702041</v>
      </c>
      <c r="AL40" s="113"/>
      <c r="AM40" s="112">
        <v>0.32868269856304039</v>
      </c>
      <c r="AN40" s="112">
        <v>0.31896142302960662</v>
      </c>
      <c r="AO40" s="112">
        <v>0.31735911956945284</v>
      </c>
      <c r="AP40" s="112">
        <v>0.30688245663177943</v>
      </c>
      <c r="AQ40" s="112">
        <v>0.31788462401503742</v>
      </c>
      <c r="AR40" s="112">
        <v>0.28861423615368659</v>
      </c>
      <c r="AS40" s="112">
        <v>0.27485296678796811</v>
      </c>
      <c r="AT40" s="112">
        <v>0.29091373408038751</v>
      </c>
      <c r="AU40" s="112">
        <v>0.28268572069811709</v>
      </c>
      <c r="AV40" s="112">
        <v>0.28423728610587345</v>
      </c>
      <c r="AW40" s="112">
        <v>0.2677610094422983</v>
      </c>
      <c r="AX40" s="112">
        <v>0.26114570569232276</v>
      </c>
      <c r="AY40" s="112">
        <v>0.27059106974629454</v>
      </c>
      <c r="AZ40" s="112">
        <v>0.26623397150785899</v>
      </c>
      <c r="BA40" s="112">
        <v>0.26639488713485465</v>
      </c>
      <c r="BB40" s="112">
        <v>0.2407169542324511</v>
      </c>
      <c r="BC40" s="112">
        <v>0.239483805646174</v>
      </c>
      <c r="BD40" s="112">
        <v>0.25005340392777486</v>
      </c>
      <c r="BE40" s="112">
        <v>0.22936661466950126</v>
      </c>
      <c r="BF40" s="112">
        <v>0.23971038967532465</v>
      </c>
      <c r="BG40" s="112">
        <v>0.25487832592535381</v>
      </c>
      <c r="BH40" s="112">
        <v>0.25368946498579015</v>
      </c>
      <c r="BI40" s="241">
        <v>0.26892084579683972</v>
      </c>
      <c r="BJ40" s="112">
        <v>0.23162602218128039</v>
      </c>
      <c r="BK40" s="112">
        <v>0.25199927302042768</v>
      </c>
      <c r="BL40" s="112">
        <v>0.23492884066024652</v>
      </c>
      <c r="BM40" s="112">
        <v>0.24383761302645296</v>
      </c>
      <c r="BN40" s="241">
        <v>0.25379819254201497</v>
      </c>
      <c r="BO40" s="112">
        <v>0.27191834104483337</v>
      </c>
      <c r="BP40" s="112">
        <v>0.25165793893626254</v>
      </c>
      <c r="BQ40" s="112">
        <v>0.26662178614825349</v>
      </c>
      <c r="BR40" s="112">
        <v>0.25293450783088722</v>
      </c>
      <c r="BS40" s="241">
        <v>0.25181472626960999</v>
      </c>
      <c r="BT40" s="112"/>
      <c r="BU40" s="112">
        <v>0.25684717977468041</v>
      </c>
    </row>
    <row r="41" spans="2:73">
      <c r="B41" s="27" t="s">
        <v>120</v>
      </c>
      <c r="C41" s="112">
        <v>4.6066034041199126E-2</v>
      </c>
      <c r="D41" s="112">
        <v>4.9405009425873232E-2</v>
      </c>
      <c r="E41" s="112">
        <v>6.005849097429334E-2</v>
      </c>
      <c r="F41" s="112">
        <v>5.3485386113957437E-2</v>
      </c>
      <c r="G41" s="112">
        <v>5.2313993172105208E-2</v>
      </c>
      <c r="H41" s="112">
        <v>5.2028011204669419E-2</v>
      </c>
      <c r="I41" s="112">
        <v>5.2896231637444086E-2</v>
      </c>
      <c r="J41" s="112">
        <v>4.8770447220544334E-2</v>
      </c>
      <c r="K41" s="112">
        <v>5.5821929133215341E-2</v>
      </c>
      <c r="L41" s="112">
        <v>5.2372014778318245E-2</v>
      </c>
      <c r="M41" s="112">
        <v>5.9352651126633585E-2</v>
      </c>
      <c r="N41" s="112">
        <v>6.5115528734820086E-2</v>
      </c>
      <c r="O41" s="112">
        <v>6.9840409070056508E-2</v>
      </c>
      <c r="P41" s="112">
        <v>7.605999344491074E-2</v>
      </c>
      <c r="Q41" s="112">
        <v>6.7735441679270314E-2</v>
      </c>
      <c r="R41" s="112">
        <v>0.14608436995796292</v>
      </c>
      <c r="S41" s="112">
        <v>0.14343953451220534</v>
      </c>
      <c r="T41" s="112">
        <v>0.14488410613971398</v>
      </c>
      <c r="U41" s="112">
        <v>0.15391449747416888</v>
      </c>
      <c r="V41" s="112">
        <v>0.14722896047872161</v>
      </c>
      <c r="W41" s="112">
        <v>0.14610647999086085</v>
      </c>
      <c r="X41" s="112">
        <v>0.14782445527762386</v>
      </c>
      <c r="Y41" s="241">
        <v>0.15676030403088453</v>
      </c>
      <c r="Z41" s="112">
        <v>0.16236205727428263</v>
      </c>
      <c r="AA41" s="112">
        <v>0.1533880232550654</v>
      </c>
      <c r="AB41" s="112">
        <v>0.16305142248859966</v>
      </c>
      <c r="AC41" s="112">
        <v>0.1590581967571266</v>
      </c>
      <c r="AD41" s="241">
        <v>0.1522983665983868</v>
      </c>
      <c r="AE41" s="112">
        <v>0.15799039473088752</v>
      </c>
      <c r="AF41" s="112">
        <v>0.15795375195617528</v>
      </c>
      <c r="AG41" s="112">
        <v>0.18737844618084604</v>
      </c>
      <c r="AH41" s="112">
        <v>0.19248635084028182</v>
      </c>
      <c r="AI41" s="241">
        <v>0.19171023843650187</v>
      </c>
      <c r="AJ41" s="112"/>
      <c r="AK41" s="112">
        <v>0.19062253266939586</v>
      </c>
      <c r="AL41" s="113"/>
      <c r="AM41" s="112">
        <v>4.9440436310644091E-2</v>
      </c>
      <c r="AN41" s="112">
        <v>5.2350782566877446E-2</v>
      </c>
      <c r="AO41" s="112">
        <v>6.3607204050334862E-2</v>
      </c>
      <c r="AP41" s="112">
        <v>5.6373569771267243E-2</v>
      </c>
      <c r="AQ41" s="112">
        <v>5.5525275962696213E-2</v>
      </c>
      <c r="AR41" s="112">
        <v>5.5174180925689507E-2</v>
      </c>
      <c r="AS41" s="112">
        <v>5.5964233011595317E-2</v>
      </c>
      <c r="AT41" s="112">
        <v>5.1805747537427241E-2</v>
      </c>
      <c r="AU41" s="112">
        <v>5.8846329130198397E-2</v>
      </c>
      <c r="AV41" s="112">
        <v>5.5446212094956593E-2</v>
      </c>
      <c r="AW41" s="112">
        <v>6.2384609034754124E-2</v>
      </c>
      <c r="AX41" s="112">
        <v>6.7856217039750838E-2</v>
      </c>
      <c r="AY41" s="112">
        <v>7.26319368643603E-2</v>
      </c>
      <c r="AZ41" s="112">
        <v>7.8661949345670043E-2</v>
      </c>
      <c r="BA41" s="112">
        <v>7.0557769372360371E-2</v>
      </c>
      <c r="BB41" s="112">
        <v>0.1501212475416471</v>
      </c>
      <c r="BC41" s="112">
        <v>0.14674325517837403</v>
      </c>
      <c r="BD41" s="112">
        <v>0.14757352046740135</v>
      </c>
      <c r="BE41" s="112">
        <v>0.15740086750053728</v>
      </c>
      <c r="BF41" s="112">
        <v>0.15060087577006659</v>
      </c>
      <c r="BG41" s="112">
        <v>0.14889488102709542</v>
      </c>
      <c r="BH41" s="112">
        <v>0.15058477366213574</v>
      </c>
      <c r="BI41" s="241">
        <v>0.15987197761473815</v>
      </c>
      <c r="BJ41" s="112">
        <v>0.16541720513101624</v>
      </c>
      <c r="BK41" s="112">
        <v>0.15631810348159533</v>
      </c>
      <c r="BL41" s="112">
        <v>0.16534404147129361</v>
      </c>
      <c r="BM41" s="112">
        <v>0.16302025553384319</v>
      </c>
      <c r="BN41" s="241">
        <v>0.15965763770693406</v>
      </c>
      <c r="BO41" s="112">
        <v>0.16639973344628564</v>
      </c>
      <c r="BP41" s="112">
        <v>0.1636019331582261</v>
      </c>
      <c r="BQ41" s="112">
        <v>0.19331346322220308</v>
      </c>
      <c r="BR41" s="112">
        <v>0.19982657530932441</v>
      </c>
      <c r="BS41" s="241">
        <v>0.20352973865837307</v>
      </c>
      <c r="BT41" s="112"/>
      <c r="BU41" s="112">
        <v>0.19907633272869263</v>
      </c>
    </row>
    <row r="42" spans="2:73">
      <c r="B42" s="27" t="s">
        <v>121</v>
      </c>
      <c r="C42" s="112">
        <v>8.468819728112903E-2</v>
      </c>
      <c r="D42" s="112">
        <v>9.6011601497433652E-2</v>
      </c>
      <c r="E42" s="112">
        <v>9.9486360989684455E-2</v>
      </c>
      <c r="F42" s="112">
        <v>0.10121588844275406</v>
      </c>
      <c r="G42" s="112">
        <v>9.5413028627845925E-2</v>
      </c>
      <c r="H42" s="112">
        <v>9.6751451613012851E-2</v>
      </c>
      <c r="I42" s="112">
        <v>0.10452115016617142</v>
      </c>
      <c r="J42" s="112">
        <v>0.10260512697688337</v>
      </c>
      <c r="K42" s="112">
        <v>0.10330474538867371</v>
      </c>
      <c r="L42" s="112">
        <v>0.10186670011393711</v>
      </c>
      <c r="M42" s="112">
        <v>9.4355216133880912E-2</v>
      </c>
      <c r="N42" s="112">
        <v>9.0836371813907774E-2</v>
      </c>
      <c r="O42" s="112">
        <v>9.4809992505273791E-2</v>
      </c>
      <c r="P42" s="112">
        <v>9.2259763543207488E-2</v>
      </c>
      <c r="Q42" s="112">
        <v>9.3036161489109842E-2</v>
      </c>
      <c r="R42" s="112">
        <v>9.1855726081203751E-2</v>
      </c>
      <c r="S42" s="112">
        <v>8.8801281292736234E-2</v>
      </c>
      <c r="T42" s="112">
        <v>8.1539305096499204E-2</v>
      </c>
      <c r="U42" s="112">
        <v>8.654385289246129E-2</v>
      </c>
      <c r="V42" s="112">
        <v>8.7116456727214214E-2</v>
      </c>
      <c r="W42" s="112">
        <v>7.3624746386029824E-2</v>
      </c>
      <c r="X42" s="112">
        <v>7.0100416753926198E-2</v>
      </c>
      <c r="Y42" s="241">
        <v>6.6066489587572261E-2</v>
      </c>
      <c r="Z42" s="112">
        <v>6.8750884023655867E-2</v>
      </c>
      <c r="AA42" s="112">
        <v>6.9623674588312159E-2</v>
      </c>
      <c r="AB42" s="112">
        <v>6.6165955314691688E-2</v>
      </c>
      <c r="AC42" s="112">
        <v>6.2565836466595456E-2</v>
      </c>
      <c r="AD42" s="241">
        <v>6.5055330379147694E-2</v>
      </c>
      <c r="AE42" s="112">
        <v>5.7003770526681312E-2</v>
      </c>
      <c r="AF42" s="112">
        <v>6.2551383942680311E-2</v>
      </c>
      <c r="AG42" s="112">
        <v>3.7520438980274851E-2</v>
      </c>
      <c r="AH42" s="112">
        <v>5.4058800063347547E-2</v>
      </c>
      <c r="AI42" s="241">
        <v>4.5934585365996886E-2</v>
      </c>
      <c r="AJ42" s="112"/>
      <c r="AK42" s="112">
        <v>4.602403402259226E-2</v>
      </c>
      <c r="AL42" s="113"/>
      <c r="AM42" s="112">
        <v>9.089172773580341E-2</v>
      </c>
      <c r="AN42" s="112">
        <v>0.10173629217561869</v>
      </c>
      <c r="AO42" s="112">
        <v>0.10536477292452635</v>
      </c>
      <c r="AP42" s="112">
        <v>0.1066814949588519</v>
      </c>
      <c r="AQ42" s="112">
        <v>0.10126993630127278</v>
      </c>
      <c r="AR42" s="112">
        <v>0.10260207862107118</v>
      </c>
      <c r="AS42" s="112">
        <v>0.11058341627494818</v>
      </c>
      <c r="AT42" s="112">
        <v>0.10899090755048355</v>
      </c>
      <c r="AU42" s="112">
        <v>0.10890173704577381</v>
      </c>
      <c r="AV42" s="112">
        <v>0.10784619766450744</v>
      </c>
      <c r="AW42" s="112">
        <v>9.9175237452206966E-2</v>
      </c>
      <c r="AX42" s="112">
        <v>9.4659640805649703E-2</v>
      </c>
      <c r="AY42" s="112">
        <v>9.8599556924788043E-2</v>
      </c>
      <c r="AZ42" s="112">
        <v>9.5415901550605253E-2</v>
      </c>
      <c r="BA42" s="112">
        <v>9.691269242357739E-2</v>
      </c>
      <c r="BB42" s="112">
        <v>9.4394055963154505E-2</v>
      </c>
      <c r="BC42" s="112">
        <v>9.0846565594492723E-2</v>
      </c>
      <c r="BD42" s="112">
        <v>8.3052880196204965E-2</v>
      </c>
      <c r="BE42" s="112">
        <v>8.8504187361547609E-2</v>
      </c>
      <c r="BF42" s="112">
        <v>8.9111643758428366E-2</v>
      </c>
      <c r="BG42" s="112">
        <v>7.5029853942711472E-2</v>
      </c>
      <c r="BH42" s="112">
        <v>7.1409398199279092E-2</v>
      </c>
      <c r="BI42" s="241">
        <v>6.7377901629660966E-2</v>
      </c>
      <c r="BJ42" s="112">
        <v>7.0044561373522024E-2</v>
      </c>
      <c r="BK42" s="112">
        <v>7.0953654256088017E-2</v>
      </c>
      <c r="BL42" s="112">
        <v>6.7096295711894599E-2</v>
      </c>
      <c r="BM42" s="112">
        <v>6.4124319629041998E-2</v>
      </c>
      <c r="BN42" s="241">
        <v>6.8198895369432549E-2</v>
      </c>
      <c r="BO42" s="112">
        <v>6.0037904438620789E-2</v>
      </c>
      <c r="BP42" s="112">
        <v>6.4788124422547708E-2</v>
      </c>
      <c r="BQ42" s="112">
        <v>3.8708859790063228E-2</v>
      </c>
      <c r="BR42" s="112">
        <v>5.6120264293199967E-2</v>
      </c>
      <c r="BS42" s="241">
        <v>4.8766587695933943E-2</v>
      </c>
      <c r="BT42" s="112"/>
      <c r="BU42" s="112">
        <v>4.8065125262440916E-2</v>
      </c>
    </row>
    <row r="43" spans="2:73">
      <c r="B43" s="27" t="s">
        <v>122</v>
      </c>
      <c r="C43" s="112">
        <v>6.2700765900437327E-2</v>
      </c>
      <c r="D43" s="112">
        <v>5.5592324641549978E-2</v>
      </c>
      <c r="E43" s="112">
        <v>5.4522076238753929E-2</v>
      </c>
      <c r="F43" s="112">
        <v>5.7712190273278639E-2</v>
      </c>
      <c r="G43" s="112">
        <v>5.7591549834666446E-2</v>
      </c>
      <c r="H43" s="112">
        <v>5.6206459624083792E-2</v>
      </c>
      <c r="I43" s="112">
        <v>5.4374799285299938E-2</v>
      </c>
      <c r="J43" s="112">
        <v>5.1368588383529486E-2</v>
      </c>
      <c r="K43" s="112">
        <v>5.8137684806535458E-2</v>
      </c>
      <c r="L43" s="112">
        <v>5.4994673916120694E-2</v>
      </c>
      <c r="M43" s="112">
        <v>4.3185459327674931E-2</v>
      </c>
      <c r="N43" s="112">
        <v>4.2391218822081668E-2</v>
      </c>
      <c r="O43" s="112">
        <v>4.362067904655844E-2</v>
      </c>
      <c r="P43" s="112">
        <v>4.7086543368579162E-2</v>
      </c>
      <c r="Q43" s="112">
        <v>4.4124930280740229E-2</v>
      </c>
      <c r="R43" s="112">
        <v>4.6203068468010228E-2</v>
      </c>
      <c r="S43" s="112">
        <v>4.5365184600817426E-2</v>
      </c>
      <c r="T43" s="112">
        <v>4.443979940594895E-2</v>
      </c>
      <c r="U43" s="112">
        <v>3.8625517851650484E-2</v>
      </c>
      <c r="V43" s="112">
        <v>4.3531565837941585E-2</v>
      </c>
      <c r="W43" s="112">
        <v>4.3964022338039754E-2</v>
      </c>
      <c r="X43" s="112">
        <v>4.5619482062335598E-2</v>
      </c>
      <c r="Y43" s="241">
        <v>4.5251211222489471E-2</v>
      </c>
      <c r="Z43" s="112">
        <v>4.4863662606227588E-2</v>
      </c>
      <c r="AA43" s="112">
        <v>4.4923212287710332E-2</v>
      </c>
      <c r="AB43" s="112">
        <v>4.6570775705646453E-2</v>
      </c>
      <c r="AC43" s="112">
        <v>4.5197376029299838E-2</v>
      </c>
      <c r="AD43" s="241">
        <v>4.2493135432640425E-2</v>
      </c>
      <c r="AE43" s="112">
        <v>4.0694827471228524E-2</v>
      </c>
      <c r="AF43" s="112">
        <v>4.3613475142458412E-2</v>
      </c>
      <c r="AG43" s="112">
        <v>3.9354986103943453E-2</v>
      </c>
      <c r="AH43" s="112">
        <v>4.3006031722717657E-2</v>
      </c>
      <c r="AI43" s="241">
        <v>4.7994516685485794E-2</v>
      </c>
      <c r="AJ43" s="112"/>
      <c r="AK43" s="112">
        <v>4.3649638161806129E-2</v>
      </c>
      <c r="AL43" s="113"/>
      <c r="AM43" s="112">
        <v>6.7293685850115414E-2</v>
      </c>
      <c r="AN43" s="112">
        <v>5.8907016383908058E-2</v>
      </c>
      <c r="AO43" s="112">
        <v>5.7743655764689983E-2</v>
      </c>
      <c r="AP43" s="112">
        <v>6.0828619206215524E-2</v>
      </c>
      <c r="AQ43" s="112">
        <v>6.1126794150909707E-2</v>
      </c>
      <c r="AR43" s="112">
        <v>5.9605303002882012E-2</v>
      </c>
      <c r="AS43" s="112">
        <v>5.7528558140371354E-2</v>
      </c>
      <c r="AT43" s="112">
        <v>5.4565587826517457E-2</v>
      </c>
      <c r="AU43" s="112">
        <v>6.1287551113267294E-2</v>
      </c>
      <c r="AV43" s="112">
        <v>5.8222819285616123E-2</v>
      </c>
      <c r="AW43" s="112">
        <v>4.5391535929796688E-2</v>
      </c>
      <c r="AX43" s="112">
        <v>4.4175449402940221E-2</v>
      </c>
      <c r="AY43" s="112">
        <v>4.536420173759434E-2</v>
      </c>
      <c r="AZ43" s="112">
        <v>4.8697339055183725E-2</v>
      </c>
      <c r="BA43" s="112">
        <v>4.59634805226753E-2</v>
      </c>
      <c r="BB43" s="112">
        <v>4.7479838402053193E-2</v>
      </c>
      <c r="BC43" s="112">
        <v>4.6410042271333121E-2</v>
      </c>
      <c r="BD43" s="112">
        <v>4.526471413556505E-2</v>
      </c>
      <c r="BE43" s="112">
        <v>3.9500437692866562E-2</v>
      </c>
      <c r="BF43" s="112">
        <v>4.4528548714325877E-2</v>
      </c>
      <c r="BG43" s="112">
        <v>4.4803063326858995E-2</v>
      </c>
      <c r="BH43" s="112">
        <v>4.6471332284222643E-2</v>
      </c>
      <c r="BI43" s="241">
        <v>4.6149442439052175E-2</v>
      </c>
      <c r="BJ43" s="112">
        <v>4.570785690234376E-2</v>
      </c>
      <c r="BK43" s="112">
        <v>4.5781353707380006E-2</v>
      </c>
      <c r="BL43" s="112">
        <v>4.7225593939010914E-2</v>
      </c>
      <c r="BM43" s="112">
        <v>4.6323219676671787E-2</v>
      </c>
      <c r="BN43" s="241">
        <v>4.4546463455032541E-2</v>
      </c>
      <c r="BO43" s="112">
        <v>4.286088692536915E-2</v>
      </c>
      <c r="BP43" s="112">
        <v>4.5173025374124272E-2</v>
      </c>
      <c r="BQ43" s="112">
        <v>4.0601514282343681E-2</v>
      </c>
      <c r="BR43" s="112">
        <v>4.4646012557667605E-2</v>
      </c>
      <c r="BS43" s="241">
        <v>5.0953519841702676E-2</v>
      </c>
      <c r="BT43" s="112"/>
      <c r="BU43" s="112">
        <v>4.558542879743125E-2</v>
      </c>
    </row>
    <row r="44" spans="2:73" ht="25.5">
      <c r="B44" s="120" t="s">
        <v>123</v>
      </c>
      <c r="C44" s="112">
        <v>0.13632922385667509</v>
      </c>
      <c r="D44" s="112">
        <v>0.13461234489909471</v>
      </c>
      <c r="E44" s="112">
        <v>0.13779580991442636</v>
      </c>
      <c r="F44" s="112">
        <v>0.15148193424766224</v>
      </c>
      <c r="G44" s="112">
        <v>0.14004224473130297</v>
      </c>
      <c r="H44" s="112">
        <v>0.15583564086181198</v>
      </c>
      <c r="I44" s="112">
        <v>0.16176660959396638</v>
      </c>
      <c r="J44" s="112">
        <v>0.15763427567465887</v>
      </c>
      <c r="K44" s="112">
        <v>0.14010156662632572</v>
      </c>
      <c r="L44" s="112">
        <v>0.15379304004463068</v>
      </c>
      <c r="M44" s="112">
        <v>0.17305591002145576</v>
      </c>
      <c r="N44" s="112">
        <v>0.16725209606440689</v>
      </c>
      <c r="O44" s="112">
        <v>0.17409348208845876</v>
      </c>
      <c r="P44" s="112">
        <v>0.1841544437930927</v>
      </c>
      <c r="Q44" s="112">
        <v>0.17479938093857852</v>
      </c>
      <c r="R44" s="112">
        <v>0.17421158563724101</v>
      </c>
      <c r="S44" s="112">
        <v>0.18067923158047713</v>
      </c>
      <c r="T44" s="112">
        <v>0.18243858118351217</v>
      </c>
      <c r="U44" s="112">
        <v>0.18529274062455561</v>
      </c>
      <c r="V44" s="112">
        <v>0.1808138645175435</v>
      </c>
      <c r="W44" s="112">
        <v>0.17015653525650809</v>
      </c>
      <c r="X44" s="112">
        <v>0.17190459459506502</v>
      </c>
      <c r="Y44" s="241">
        <v>0.17317983753397442</v>
      </c>
      <c r="Z44" s="112">
        <v>0.18660632273441685</v>
      </c>
      <c r="AA44" s="112">
        <v>0.17561226910469099</v>
      </c>
      <c r="AB44" s="112">
        <v>0.17753264156680254</v>
      </c>
      <c r="AC44" s="112">
        <v>0.16761034127327837</v>
      </c>
      <c r="AD44" s="241">
        <v>0.15702424623849948</v>
      </c>
      <c r="AE44" s="112">
        <v>0.15871201401034166</v>
      </c>
      <c r="AF44" s="112">
        <v>0.16479553813380904</v>
      </c>
      <c r="AG44" s="112">
        <v>0.16059341594241652</v>
      </c>
      <c r="AH44" s="112">
        <v>0.15319865116330542</v>
      </c>
      <c r="AI44" s="241">
        <v>0.15119264304218172</v>
      </c>
      <c r="AJ44" s="112"/>
      <c r="AK44" s="112">
        <v>0.15478140625425441</v>
      </c>
      <c r="AL44" s="113"/>
      <c r="AM44" s="112">
        <v>0.14631553268374295</v>
      </c>
      <c r="AN44" s="112">
        <v>0.14263860447599672</v>
      </c>
      <c r="AO44" s="112">
        <v>0.14593783587169462</v>
      </c>
      <c r="AP44" s="112">
        <v>0.15966188168114642</v>
      </c>
      <c r="AQ44" s="112">
        <v>0.14863870638248686</v>
      </c>
      <c r="AR44" s="112">
        <v>0.16525912954383162</v>
      </c>
      <c r="AS44" s="112">
        <v>0.17114913392817163</v>
      </c>
      <c r="AT44" s="112">
        <v>0.16744487603153541</v>
      </c>
      <c r="AU44" s="112">
        <v>0.14769218888287286</v>
      </c>
      <c r="AV44" s="112">
        <v>0.16282057432895888</v>
      </c>
      <c r="AW44" s="112">
        <v>0.18189626045192073</v>
      </c>
      <c r="AX44" s="112">
        <v>0.17429167437337875</v>
      </c>
      <c r="AY44" s="112">
        <v>0.18105201512868724</v>
      </c>
      <c r="AZ44" s="112">
        <v>0.19045423057950014</v>
      </c>
      <c r="BA44" s="112">
        <v>0.18208273395624888</v>
      </c>
      <c r="BB44" s="112">
        <v>0.17902572725334567</v>
      </c>
      <c r="BC44" s="112">
        <v>0.18484066248130812</v>
      </c>
      <c r="BD44" s="112">
        <v>0.18582510125966706</v>
      </c>
      <c r="BE44" s="112">
        <v>0.18948986998935452</v>
      </c>
      <c r="BF44" s="112">
        <v>0.1849549589915617</v>
      </c>
      <c r="BG44" s="112">
        <v>0.17340392482650535</v>
      </c>
      <c r="BH44" s="112">
        <v>0.17511456017181387</v>
      </c>
      <c r="BI44" s="241">
        <v>0.17661743692523588</v>
      </c>
      <c r="BJ44" s="112">
        <v>0.19011767210092489</v>
      </c>
      <c r="BK44" s="112">
        <v>0.17896688588845422</v>
      </c>
      <c r="BL44" s="112">
        <v>0.18002887679058485</v>
      </c>
      <c r="BM44" s="112">
        <v>0.17178542961986812</v>
      </c>
      <c r="BN44" s="241">
        <v>0.16461187849283407</v>
      </c>
      <c r="BO44" s="112">
        <v>0.16715976228193352</v>
      </c>
      <c r="BP44" s="112">
        <v>0.17068837099875725</v>
      </c>
      <c r="BQ44" s="112">
        <v>0.16568004505998368</v>
      </c>
      <c r="BR44" s="112">
        <v>0.15904068870510646</v>
      </c>
      <c r="BS44" s="241">
        <v>0.16051411430295767</v>
      </c>
      <c r="BT44" s="112"/>
      <c r="BU44" s="112">
        <v>0.16164571050541879</v>
      </c>
    </row>
    <row r="45" spans="2:73">
      <c r="B45" s="27" t="s">
        <v>124</v>
      </c>
      <c r="C45" s="112">
        <v>7.5758317093272437E-2</v>
      </c>
      <c r="D45" s="112">
        <v>7.7088937110994349E-2</v>
      </c>
      <c r="E45" s="112">
        <v>7.9056430381285805E-2</v>
      </c>
      <c r="F45" s="112">
        <v>7.457656235376052E-2</v>
      </c>
      <c r="G45" s="112">
        <v>7.6638256990370759E-2</v>
      </c>
      <c r="H45" s="112">
        <v>7.2518430950879481E-2</v>
      </c>
      <c r="I45" s="112">
        <v>8.0151163440839293E-2</v>
      </c>
      <c r="J45" s="112">
        <v>8.0461693246300994E-2</v>
      </c>
      <c r="K45" s="112">
        <v>8.0735030712017347E-2</v>
      </c>
      <c r="L45" s="112">
        <v>7.8557946980002819E-2</v>
      </c>
      <c r="M45" s="112">
        <v>7.5216059121795492E-2</v>
      </c>
      <c r="N45" s="112">
        <v>6.8072733420346712E-2</v>
      </c>
      <c r="O45" s="112">
        <v>6.9770999766132727E-2</v>
      </c>
      <c r="P45" s="112">
        <v>6.5282871905322046E-2</v>
      </c>
      <c r="Q45" s="112">
        <v>6.9499066816495716E-2</v>
      </c>
      <c r="R45" s="112">
        <v>5.4081282723723229E-2</v>
      </c>
      <c r="S45" s="112">
        <v>5.0558079712056489E-2</v>
      </c>
      <c r="T45" s="112">
        <v>5.2975562769209068E-2</v>
      </c>
      <c r="U45" s="112">
        <v>5.1895001757399147E-2</v>
      </c>
      <c r="V45" s="112">
        <v>5.2356529521337535E-2</v>
      </c>
      <c r="W45" s="112">
        <v>5.5183792944906759E-2</v>
      </c>
      <c r="X45" s="112">
        <v>5.284448613051719E-2</v>
      </c>
      <c r="Y45" s="241">
        <v>5.3755528631428115E-2</v>
      </c>
      <c r="Z45" s="112">
        <v>5.6339016446943356E-2</v>
      </c>
      <c r="AA45" s="112">
        <v>5.4556032644475012E-2</v>
      </c>
      <c r="AB45" s="112">
        <v>5.341752927950924E-2</v>
      </c>
      <c r="AC45" s="112">
        <v>5.3310334183740794E-2</v>
      </c>
      <c r="AD45" s="241">
        <v>5.3888554274730646E-2</v>
      </c>
      <c r="AE45" s="112">
        <v>5.3517725946126735E-2</v>
      </c>
      <c r="AF45" s="112">
        <v>5.3539579267879174E-2</v>
      </c>
      <c r="AG45" s="112">
        <v>6.0156695181876781E-2</v>
      </c>
      <c r="AH45" s="112">
        <v>6.0892212872100351E-2</v>
      </c>
      <c r="AI45" s="241">
        <v>5.8545879234732194E-2</v>
      </c>
      <c r="AJ45" s="112"/>
      <c r="AK45" s="112">
        <v>5.982733756508811E-2</v>
      </c>
      <c r="AL45" s="112"/>
      <c r="AM45" s="112">
        <v>8.1307721170476896E-2</v>
      </c>
      <c r="AN45" s="112">
        <v>8.1685364134267135E-2</v>
      </c>
      <c r="AO45" s="112">
        <v>8.3727686413331587E-2</v>
      </c>
      <c r="AP45" s="112">
        <v>7.8603658804921206E-2</v>
      </c>
      <c r="AQ45" s="112">
        <v>8.1342679471919241E-2</v>
      </c>
      <c r="AR45" s="112">
        <v>7.6903670486098655E-2</v>
      </c>
      <c r="AS45" s="112">
        <v>8.4799961133305637E-2</v>
      </c>
      <c r="AT45" s="112">
        <v>8.5469344742770237E-2</v>
      </c>
      <c r="AU45" s="112">
        <v>8.5109208215971829E-2</v>
      </c>
      <c r="AV45" s="112">
        <v>8.3169238464149392E-2</v>
      </c>
      <c r="AW45" s="112">
        <v>7.9058379910220314E-2</v>
      </c>
      <c r="AX45" s="112">
        <v>7.0937889366935042E-2</v>
      </c>
      <c r="AY45" s="112">
        <v>7.2559753263955917E-2</v>
      </c>
      <c r="AZ45" s="112">
        <v>6.7516150480287959E-2</v>
      </c>
      <c r="BA45" s="112">
        <v>7.2394879349156033E-2</v>
      </c>
      <c r="BB45" s="112">
        <v>5.5584873978016668E-2</v>
      </c>
      <c r="BC45" s="112">
        <v>5.1722540914154944E-2</v>
      </c>
      <c r="BD45" s="112">
        <v>5.395892278933042E-2</v>
      </c>
      <c r="BE45" s="112">
        <v>5.3070493225808056E-2</v>
      </c>
      <c r="BF45" s="112">
        <v>5.3555626369679858E-2</v>
      </c>
      <c r="BG45" s="112">
        <v>5.6236960096976658E-2</v>
      </c>
      <c r="BH45" s="112">
        <v>5.3831248478548178E-2</v>
      </c>
      <c r="BI45" s="241">
        <v>5.4822569547574508E-2</v>
      </c>
      <c r="BJ45" s="112">
        <v>5.7399141135173838E-2</v>
      </c>
      <c r="BK45" s="112">
        <v>5.5598184105177265E-2</v>
      </c>
      <c r="BL45" s="112">
        <v>5.4168617738387152E-2</v>
      </c>
      <c r="BM45" s="112">
        <v>5.4638267492106568E-2</v>
      </c>
      <c r="BN45" s="241">
        <v>5.6492524950274355E-2</v>
      </c>
      <c r="BO45" s="112">
        <v>5.636630851676603E-2</v>
      </c>
      <c r="BP45" s="112">
        <v>5.5454071588836813E-2</v>
      </c>
      <c r="BQ45" s="112">
        <v>6.2062095820707867E-2</v>
      </c>
      <c r="BR45" s="112">
        <v>6.321426068975998E-2</v>
      </c>
      <c r="BS45" s="241">
        <v>6.215540493480981E-2</v>
      </c>
      <c r="BT45" s="112"/>
      <c r="BU45" s="112">
        <v>6.2480582922668601E-2</v>
      </c>
    </row>
    <row r="46" spans="2:73">
      <c r="B46" s="27" t="s">
        <v>125</v>
      </c>
      <c r="C46" s="112">
        <v>3.1081844779588325E-2</v>
      </c>
      <c r="D46" s="112">
        <v>3.5416710833898989E-2</v>
      </c>
      <c r="E46" s="112">
        <v>3.336017978424323E-2</v>
      </c>
      <c r="F46" s="112">
        <v>3.5647021610873006E-2</v>
      </c>
      <c r="G46" s="112">
        <v>3.3886658587557142E-2</v>
      </c>
      <c r="H46" s="112">
        <v>3.8079805947150151E-2</v>
      </c>
      <c r="I46" s="112">
        <v>3.81929458792689E-2</v>
      </c>
      <c r="J46" s="112">
        <v>3.8626549674312866E-2</v>
      </c>
      <c r="K46" s="112">
        <v>4.0707860651904328E-2</v>
      </c>
      <c r="L46" s="112">
        <v>3.8915438122800405E-2</v>
      </c>
      <c r="M46" s="112">
        <v>4.1376359145473544E-2</v>
      </c>
      <c r="N46" s="112">
        <v>4.165552061974042E-2</v>
      </c>
      <c r="O46" s="112">
        <v>4.2863535147130094E-2</v>
      </c>
      <c r="P46" s="112">
        <v>4.4193072745121478E-2</v>
      </c>
      <c r="Q46" s="112">
        <v>4.2549714233592641E-2</v>
      </c>
      <c r="R46" s="112">
        <v>3.9431060803182115E-2</v>
      </c>
      <c r="S46" s="112">
        <v>4.1141648843406924E-2</v>
      </c>
      <c r="T46" s="112">
        <v>4.1370608247778183E-2</v>
      </c>
      <c r="U46" s="112">
        <v>5.5956479427153732E-2</v>
      </c>
      <c r="V46" s="112">
        <v>4.4754234915185126E-2</v>
      </c>
      <c r="W46" s="112">
        <v>6.0797194880281256E-2</v>
      </c>
      <c r="X46" s="112">
        <v>6.4268871766241298E-2</v>
      </c>
      <c r="Y46" s="241">
        <v>6.4524784080976783E-2</v>
      </c>
      <c r="Z46" s="112">
        <v>5.7133771623210851E-2</v>
      </c>
      <c r="AA46" s="112">
        <v>6.1618777219393246E-2</v>
      </c>
      <c r="AB46" s="112">
        <v>6.0678773750888676E-2</v>
      </c>
      <c r="AC46" s="112">
        <v>5.9861071306520797E-2</v>
      </c>
      <c r="AD46" s="241">
        <v>6.1792951393064836E-2</v>
      </c>
      <c r="AE46" s="112">
        <v>5.9297997930708425E-2</v>
      </c>
      <c r="AF46" s="112">
        <v>6.0397204329910061E-2</v>
      </c>
      <c r="AG46" s="112">
        <v>6.9861481257336183E-2</v>
      </c>
      <c r="AH46" s="112">
        <v>7.2510678334811771E-2</v>
      </c>
      <c r="AI46" s="241">
        <v>6.7533674467748606E-2</v>
      </c>
      <c r="AJ46" s="112"/>
      <c r="AK46" s="112">
        <v>6.9913488242332344E-2</v>
      </c>
      <c r="AL46" s="113"/>
      <c r="AM46" s="112">
        <v>3.3358633952908029E-2</v>
      </c>
      <c r="AN46" s="112">
        <v>3.7528431825952391E-2</v>
      </c>
      <c r="AO46" s="112">
        <v>3.5331353290252769E-2</v>
      </c>
      <c r="AP46" s="112">
        <v>3.7571942654332127E-2</v>
      </c>
      <c r="AQ46" s="112">
        <v>3.596678369287163E-2</v>
      </c>
      <c r="AR46" s="112">
        <v>4.0382518076236724E-2</v>
      </c>
      <c r="AS46" s="112">
        <v>4.0408151137057709E-2</v>
      </c>
      <c r="AT46" s="112">
        <v>4.1030529648832088E-2</v>
      </c>
      <c r="AU46" s="112">
        <v>4.2913389116157073E-2</v>
      </c>
      <c r="AV46" s="112">
        <v>4.1199744582051293E-2</v>
      </c>
      <c r="AW46" s="112">
        <v>4.3490020067758102E-2</v>
      </c>
      <c r="AX46" s="112">
        <v>4.3408785937806948E-2</v>
      </c>
      <c r="AY46" s="112">
        <v>4.4576794724480312E-2</v>
      </c>
      <c r="AZ46" s="112">
        <v>4.5704884950116459E-2</v>
      </c>
      <c r="BA46" s="112">
        <v>4.432263006373019E-2</v>
      </c>
      <c r="BB46" s="112">
        <v>4.0520693907004648E-2</v>
      </c>
      <c r="BC46" s="112">
        <v>4.2089229410971117E-2</v>
      </c>
      <c r="BD46" s="112">
        <v>4.2138551050692835E-2</v>
      </c>
      <c r="BE46" s="112">
        <v>5.7223968818064873E-2</v>
      </c>
      <c r="BF46" s="112">
        <v>4.5779220003528305E-2</v>
      </c>
      <c r="BG46" s="112">
        <v>6.1957492227907016E-2</v>
      </c>
      <c r="BH46" s="112">
        <v>6.5468961074570023E-2</v>
      </c>
      <c r="BI46" s="241">
        <v>6.5805593450222952E-2</v>
      </c>
      <c r="BJ46" s="112">
        <v>5.8208851126711383E-2</v>
      </c>
      <c r="BK46" s="112">
        <v>6.2795844091252384E-2</v>
      </c>
      <c r="BL46" s="112">
        <v>6.1531960472136729E-2</v>
      </c>
      <c r="BM46" s="112">
        <v>6.1352180144601053E-2</v>
      </c>
      <c r="BN46" s="241">
        <v>6.4778873645914933E-2</v>
      </c>
      <c r="BO46" s="112">
        <v>6.2454246451978904E-2</v>
      </c>
      <c r="BP46" s="112">
        <v>6.2556914687706883E-2</v>
      </c>
      <c r="BQ46" s="112">
        <v>7.2074270883078745E-2</v>
      </c>
      <c r="BR46" s="112">
        <v>7.5275781694382954E-2</v>
      </c>
      <c r="BS46" s="241">
        <v>7.169732418653875E-2</v>
      </c>
      <c r="BT46" s="112"/>
      <c r="BU46" s="112">
        <v>7.3014038018752156E-2</v>
      </c>
    </row>
    <row r="47" spans="2:73">
      <c r="B47" s="27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241"/>
      <c r="Z47" s="112"/>
      <c r="AA47" s="112"/>
      <c r="AB47" s="112"/>
      <c r="AC47" s="112"/>
      <c r="AD47" s="241"/>
      <c r="AE47" s="112"/>
      <c r="AF47" s="112"/>
      <c r="AG47" s="112"/>
      <c r="AH47" s="112"/>
      <c r="AI47" s="241"/>
      <c r="AJ47" s="112"/>
      <c r="AK47" s="112"/>
      <c r="AL47" s="113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241"/>
      <c r="BJ47" s="112"/>
      <c r="BK47" s="112"/>
      <c r="BL47" s="112"/>
      <c r="BM47" s="112"/>
      <c r="BN47" s="241"/>
      <c r="BO47" s="112"/>
      <c r="BP47" s="112"/>
      <c r="BQ47" s="112"/>
      <c r="BR47" s="112"/>
      <c r="BS47" s="241"/>
      <c r="BT47" s="112"/>
      <c r="BU47" s="112"/>
    </row>
    <row r="48" spans="2:73" ht="12.75" customHeight="1">
      <c r="B48" s="123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247"/>
      <c r="Z48" s="124"/>
      <c r="AA48" s="124"/>
      <c r="AB48" s="124"/>
      <c r="AC48" s="124"/>
      <c r="AD48" s="247"/>
      <c r="AE48" s="124"/>
      <c r="AF48" s="124"/>
      <c r="AG48" s="124"/>
      <c r="AH48" s="124"/>
      <c r="AI48" s="247"/>
      <c r="AJ48" s="124"/>
      <c r="AK48" s="124"/>
      <c r="AL48" s="65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247"/>
      <c r="BJ48" s="124"/>
      <c r="BK48" s="124"/>
      <c r="BL48" s="124"/>
      <c r="BM48" s="124"/>
      <c r="BN48" s="247"/>
      <c r="BO48" s="124"/>
      <c r="BP48" s="124"/>
      <c r="BQ48" s="124"/>
      <c r="BR48" s="124"/>
      <c r="BS48" s="247"/>
      <c r="BT48" s="124"/>
      <c r="BU48" s="124"/>
    </row>
    <row r="49" spans="2:73" ht="12.75" customHeight="1">
      <c r="B49" s="125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65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248"/>
      <c r="BJ49" s="126"/>
      <c r="BK49" s="126"/>
      <c r="BL49" s="126"/>
      <c r="BM49" s="126"/>
      <c r="BN49" s="248"/>
      <c r="BO49" s="126"/>
      <c r="BP49" s="126"/>
      <c r="BQ49" s="126"/>
      <c r="BR49" s="126"/>
      <c r="BS49" s="248"/>
      <c r="BT49" s="126"/>
      <c r="BU49" s="126"/>
    </row>
    <row r="50" spans="2:73">
      <c r="B50" s="141"/>
      <c r="C50" s="142">
        <f t="shared" ref="C50:L50" si="75">SUM(C39:C49)</f>
        <v>0.99999999999999889</v>
      </c>
      <c r="D50" s="142">
        <f t="shared" si="75"/>
        <v>0.99999999999999867</v>
      </c>
      <c r="E50" s="142">
        <f t="shared" si="75"/>
        <v>1.0000000000000013</v>
      </c>
      <c r="F50" s="142">
        <f t="shared" si="75"/>
        <v>0.99999999999999911</v>
      </c>
      <c r="G50" s="142">
        <f t="shared" si="75"/>
        <v>0.999999999999998</v>
      </c>
      <c r="H50" s="142">
        <f t="shared" si="75"/>
        <v>1.0000000000000004</v>
      </c>
      <c r="I50" s="142">
        <f t="shared" si="75"/>
        <v>1.0000000000000009</v>
      </c>
      <c r="J50" s="142">
        <f t="shared" si="75"/>
        <v>0.99999999999999756</v>
      </c>
      <c r="K50" s="142">
        <f t="shared" ref="K50" si="76">SUM(K39:K49)</f>
        <v>1</v>
      </c>
      <c r="L50" s="142">
        <f t="shared" si="75"/>
        <v>0.99999999999999845</v>
      </c>
      <c r="M50" s="142">
        <f t="shared" ref="M50:O50" si="77">SUM(M39:M49)</f>
        <v>0.99999999999999822</v>
      </c>
      <c r="N50" s="142">
        <f t="shared" si="77"/>
        <v>0.99999999999999967</v>
      </c>
      <c r="O50" s="142">
        <f t="shared" si="77"/>
        <v>1</v>
      </c>
      <c r="P50" s="142">
        <v>0.99999999999999967</v>
      </c>
      <c r="Q50" s="142">
        <v>0.999999999999997</v>
      </c>
      <c r="R50" s="142">
        <f t="shared" ref="R50" si="78">SUM(R39:R49)</f>
        <v>0.99999357219773155</v>
      </c>
      <c r="S50" s="142">
        <v>1.0000000000000038</v>
      </c>
      <c r="T50" s="142">
        <f t="shared" ref="T50" si="79">SUM(T39:T49)</f>
        <v>1</v>
      </c>
      <c r="U50" s="142">
        <f t="shared" ref="U50" si="80">SUM(U39:U49)</f>
        <v>0.99999999999999978</v>
      </c>
      <c r="V50" s="142">
        <f t="shared" ref="V50:AA50" si="81">SUM(V39:V49)</f>
        <v>1.0000005805085925</v>
      </c>
      <c r="W50" s="142">
        <f t="shared" si="81"/>
        <v>1</v>
      </c>
      <c r="X50" s="142">
        <f t="shared" si="81"/>
        <v>1.0000000000000002</v>
      </c>
      <c r="Y50" s="142">
        <f t="shared" si="81"/>
        <v>0.99999999999999978</v>
      </c>
      <c r="Z50" s="142">
        <f t="shared" si="81"/>
        <v>1</v>
      </c>
      <c r="AA50" s="142">
        <f t="shared" si="81"/>
        <v>1.0000000000000002</v>
      </c>
      <c r="AB50" s="142">
        <f t="shared" ref="AB50" si="82">SUM(AB39:AB49)</f>
        <v>1</v>
      </c>
      <c r="AC50" s="142">
        <f t="shared" ref="AC50:AD50" si="83">SUM(AC39:AC49)</f>
        <v>1</v>
      </c>
      <c r="AD50" s="142">
        <f t="shared" si="83"/>
        <v>0.99999999999999989</v>
      </c>
      <c r="AE50" s="142">
        <f t="shared" ref="AE50:AF50" si="84">SUM(AE39:AE49)</f>
        <v>0.99999999999999989</v>
      </c>
      <c r="AF50" s="142">
        <f t="shared" si="84"/>
        <v>0.99999999999999989</v>
      </c>
      <c r="AG50" s="142">
        <f t="shared" ref="AG50" si="85">SUM(AG39:AG49)</f>
        <v>1</v>
      </c>
      <c r="AH50" s="142">
        <f t="shared" ref="AH50" si="86">SUM(AH39:AH49)</f>
        <v>1</v>
      </c>
      <c r="AI50" s="142">
        <f t="shared" ref="AI50" si="87">SUM(AI39:AI49)</f>
        <v>1.0000000000000002</v>
      </c>
      <c r="AJ50" s="142"/>
      <c r="AK50" s="142">
        <f t="shared" ref="AK50" si="88">SUM(AK39:AK49)</f>
        <v>1</v>
      </c>
      <c r="AL50" s="34"/>
      <c r="AM50" s="142">
        <f t="shared" ref="AM50:AY50" si="89">SUM(AM39:AM49)</f>
        <v>0.99999999999999856</v>
      </c>
      <c r="AN50" s="142">
        <f t="shared" si="89"/>
        <v>0.99999999999999933</v>
      </c>
      <c r="AO50" s="142">
        <f t="shared" si="89"/>
        <v>1.0000000000000042</v>
      </c>
      <c r="AP50" s="142">
        <f t="shared" si="89"/>
        <v>0.99999999999999889</v>
      </c>
      <c r="AQ50" s="142">
        <f t="shared" si="89"/>
        <v>0.99999999999999867</v>
      </c>
      <c r="AR50" s="142">
        <f t="shared" si="89"/>
        <v>0.99999999999999978</v>
      </c>
      <c r="AS50" s="142">
        <f t="shared" si="89"/>
        <v>0.99999999999999956</v>
      </c>
      <c r="AT50" s="142">
        <v>0.99999999999999778</v>
      </c>
      <c r="AU50" s="142">
        <f t="shared" ref="AU50" si="90">SUM(AU39:AU49)</f>
        <v>0.99999999999999989</v>
      </c>
      <c r="AV50" s="142">
        <f t="shared" si="89"/>
        <v>0.999999999999999</v>
      </c>
      <c r="AW50" s="142">
        <f t="shared" si="89"/>
        <v>0.99999999999999722</v>
      </c>
      <c r="AX50" s="142">
        <f t="shared" si="89"/>
        <v>1.0000000000000018</v>
      </c>
      <c r="AY50" s="142">
        <f t="shared" si="89"/>
        <v>1.0000000000000002</v>
      </c>
      <c r="AZ50" s="142">
        <v>0.99999999999999989</v>
      </c>
      <c r="BA50" s="142">
        <v>0.99999999999999445</v>
      </c>
      <c r="BB50" s="142">
        <f t="shared" ref="BB50" si="91">SUM(BB39:BB49)</f>
        <v>1.0000000000000018</v>
      </c>
      <c r="BC50" s="142">
        <v>1.0000000000000044</v>
      </c>
      <c r="BD50" s="142">
        <f t="shared" ref="BD50" si="92">SUM(BD39:BD49)</f>
        <v>1.0000000000000002</v>
      </c>
      <c r="BE50" s="142">
        <f t="shared" ref="BE50" si="93">SUM(BE39:BE49)</f>
        <v>1</v>
      </c>
      <c r="BF50" s="142">
        <f t="shared" ref="BF50:BH50" si="94">SUM(BF39:BF49)</f>
        <v>1.0000005938037069</v>
      </c>
      <c r="BG50" s="142">
        <f t="shared" si="94"/>
        <v>1</v>
      </c>
      <c r="BH50" s="142">
        <f t="shared" si="94"/>
        <v>1</v>
      </c>
      <c r="BI50" s="250">
        <f t="shared" ref="BI50:BM50" si="95">SUM(BI39:BI49)</f>
        <v>1</v>
      </c>
      <c r="BJ50" s="142">
        <f t="shared" si="95"/>
        <v>1</v>
      </c>
      <c r="BK50" s="142">
        <f t="shared" si="95"/>
        <v>0.99999999999999989</v>
      </c>
      <c r="BL50" s="142">
        <f t="shared" ref="BL50" si="96">SUM(BL39:BL49)</f>
        <v>1</v>
      </c>
      <c r="BM50" s="142">
        <f t="shared" si="95"/>
        <v>0.99999999999999989</v>
      </c>
      <c r="BN50" s="250">
        <f t="shared" ref="BN50" si="97">SUM(BN39:BN49)</f>
        <v>1</v>
      </c>
      <c r="BO50" s="142">
        <f t="shared" ref="BO50:BP50" si="98">SUM(BO39:BO49)</f>
        <v>1</v>
      </c>
      <c r="BP50" s="142">
        <f t="shared" si="98"/>
        <v>0.99999999999999978</v>
      </c>
      <c r="BQ50" s="142">
        <f t="shared" ref="BQ50" si="99">SUM(BQ39:BQ49)</f>
        <v>1</v>
      </c>
      <c r="BR50" s="142">
        <f t="shared" ref="BR50" si="100">SUM(BR39:BR49)</f>
        <v>1</v>
      </c>
      <c r="BS50" s="250">
        <f t="shared" ref="BS50" si="101">SUM(BS39:BS49)</f>
        <v>1.0000000000000002</v>
      </c>
      <c r="BT50" s="142"/>
      <c r="BU50" s="142">
        <f t="shared" ref="BU50" si="102">SUM(BU39:BU49)</f>
        <v>0.99999999999999989</v>
      </c>
    </row>
    <row r="51" spans="2:73">
      <c r="B51" s="4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65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</row>
    <row r="52" spans="2:73">
      <c r="B52" s="355" t="s">
        <v>194</v>
      </c>
      <c r="C52" s="358" t="s">
        <v>235</v>
      </c>
      <c r="D52" s="352"/>
      <c r="E52" s="352"/>
      <c r="F52" s="352"/>
      <c r="G52" s="360"/>
      <c r="H52" s="358" t="s">
        <v>248</v>
      </c>
      <c r="I52" s="352"/>
      <c r="J52" s="352"/>
      <c r="K52" s="352"/>
      <c r="L52" s="360"/>
      <c r="M52" s="358" t="s">
        <v>271</v>
      </c>
      <c r="N52" s="352"/>
      <c r="O52" s="352"/>
      <c r="P52" s="352"/>
      <c r="Q52" s="360"/>
      <c r="R52" s="358" t="str">
        <f>$R$8</f>
        <v>FY 2017-18</v>
      </c>
      <c r="S52" s="352"/>
      <c r="T52" s="352"/>
      <c r="U52" s="352"/>
      <c r="V52" s="352"/>
      <c r="W52" s="352" t="str">
        <f>W8</f>
        <v>FY 2018-19</v>
      </c>
      <c r="X52" s="352"/>
      <c r="Y52" s="352"/>
      <c r="Z52" s="352"/>
      <c r="AA52" s="352"/>
      <c r="AB52" s="352" t="str">
        <f>AB8</f>
        <v>FY 2019-20</v>
      </c>
      <c r="AC52" s="352"/>
      <c r="AD52" s="352"/>
      <c r="AE52" s="352"/>
      <c r="AF52" s="352"/>
      <c r="AG52" s="352" t="str">
        <f>AG8</f>
        <v>FY 2020-21</v>
      </c>
      <c r="AH52" s="352"/>
      <c r="AI52" s="352"/>
      <c r="AJ52" s="352"/>
      <c r="AK52" s="352"/>
      <c r="AL52" s="117"/>
      <c r="AM52" s="352" t="s">
        <v>235</v>
      </c>
      <c r="AN52" s="352"/>
      <c r="AO52" s="352"/>
      <c r="AP52" s="352"/>
      <c r="AQ52" s="352"/>
      <c r="AR52" s="352" t="s">
        <v>248</v>
      </c>
      <c r="AS52" s="352"/>
      <c r="AT52" s="352"/>
      <c r="AU52" s="352"/>
      <c r="AV52" s="352"/>
      <c r="AW52" s="352" t="s">
        <v>271</v>
      </c>
      <c r="AX52" s="352"/>
      <c r="AY52" s="352"/>
      <c r="AZ52" s="352"/>
      <c r="BA52" s="352"/>
      <c r="BB52" s="352" t="str">
        <f>BB8</f>
        <v>FY 2017-18</v>
      </c>
      <c r="BC52" s="352"/>
      <c r="BD52" s="352"/>
      <c r="BE52" s="352"/>
      <c r="BF52" s="352"/>
      <c r="BG52" s="352" t="str">
        <f>BG8</f>
        <v>FY 2018-19</v>
      </c>
      <c r="BH52" s="352"/>
      <c r="BI52" s="352"/>
      <c r="BJ52" s="352"/>
      <c r="BK52" s="352"/>
      <c r="BL52" s="352" t="str">
        <f>BL8</f>
        <v>FY 2019-20</v>
      </c>
      <c r="BM52" s="352"/>
      <c r="BN52" s="352"/>
      <c r="BO52" s="352"/>
      <c r="BP52" s="352"/>
      <c r="BQ52" s="352" t="str">
        <f>BQ8</f>
        <v>FY 2020-21</v>
      </c>
      <c r="BR52" s="352"/>
      <c r="BS52" s="352"/>
      <c r="BT52" s="352"/>
      <c r="BU52" s="352"/>
    </row>
    <row r="53" spans="2:73">
      <c r="B53" s="356"/>
      <c r="C53" s="81" t="s">
        <v>234</v>
      </c>
      <c r="D53" s="81" t="s">
        <v>236</v>
      </c>
      <c r="E53" s="81" t="s">
        <v>238</v>
      </c>
      <c r="F53" s="81" t="s">
        <v>239</v>
      </c>
      <c r="G53" s="81" t="s">
        <v>235</v>
      </c>
      <c r="H53" s="81" t="s">
        <v>245</v>
      </c>
      <c r="I53" s="81" t="s">
        <v>249</v>
      </c>
      <c r="J53" s="81" t="s">
        <v>250</v>
      </c>
      <c r="K53" s="81" t="s">
        <v>251</v>
      </c>
      <c r="L53" s="81" t="s">
        <v>248</v>
      </c>
      <c r="M53" s="81" t="s">
        <v>268</v>
      </c>
      <c r="N53" s="81" t="s">
        <v>269</v>
      </c>
      <c r="O53" s="81" t="s">
        <v>270</v>
      </c>
      <c r="P53" s="81" t="s">
        <v>272</v>
      </c>
      <c r="Q53" s="81" t="s">
        <v>271</v>
      </c>
      <c r="R53" s="81" t="s">
        <v>304</v>
      </c>
      <c r="S53" s="81" t="s">
        <v>305</v>
      </c>
      <c r="T53" s="81" t="s">
        <v>306</v>
      </c>
      <c r="U53" s="81" t="s">
        <v>307</v>
      </c>
      <c r="V53" s="81" t="s">
        <v>308</v>
      </c>
      <c r="W53" s="81" t="str">
        <f>W9</f>
        <v>QE Jun-18</v>
      </c>
      <c r="X53" s="81" t="str">
        <f t="shared" ref="X53:AA53" si="103">X9</f>
        <v>QE Sep-18</v>
      </c>
      <c r="Y53" s="81" t="str">
        <f t="shared" si="103"/>
        <v>QE Dec-18</v>
      </c>
      <c r="Z53" s="81" t="str">
        <f t="shared" si="103"/>
        <v>QE Mar-19</v>
      </c>
      <c r="AA53" s="81" t="str">
        <f t="shared" si="103"/>
        <v>FY 2018-19</v>
      </c>
      <c r="AB53" s="81" t="str">
        <f>AB9</f>
        <v>QE Jun-19</v>
      </c>
      <c r="AC53" s="81" t="str">
        <f t="shared" ref="AC53:AF53" si="104">AC9</f>
        <v>QE Sep-19</v>
      </c>
      <c r="AD53" s="81" t="str">
        <f t="shared" si="104"/>
        <v>QE Dec-19</v>
      </c>
      <c r="AE53" s="81" t="str">
        <f t="shared" si="104"/>
        <v>QE Mar-20</v>
      </c>
      <c r="AF53" s="81" t="str">
        <f t="shared" si="104"/>
        <v>FY 2019-20</v>
      </c>
      <c r="AG53" s="81" t="str">
        <f>AG9</f>
        <v>QE Jun-20</v>
      </c>
      <c r="AH53" s="81" t="str">
        <f t="shared" ref="AH53:AK53" si="105">AH9</f>
        <v>QE Sep-20</v>
      </c>
      <c r="AI53" s="81" t="str">
        <f t="shared" si="105"/>
        <v>QE Dec-20</v>
      </c>
      <c r="AJ53" s="81" t="str">
        <f t="shared" si="105"/>
        <v>QE Mar-21</v>
      </c>
      <c r="AK53" s="81" t="str">
        <f t="shared" si="105"/>
        <v>FY 2020-21</v>
      </c>
      <c r="AL53" s="53"/>
      <c r="AM53" s="81" t="s">
        <v>234</v>
      </c>
      <c r="AN53" s="81" t="s">
        <v>236</v>
      </c>
      <c r="AO53" s="81" t="s">
        <v>238</v>
      </c>
      <c r="AP53" s="81" t="s">
        <v>239</v>
      </c>
      <c r="AQ53" s="81" t="s">
        <v>235</v>
      </c>
      <c r="AR53" s="81" t="s">
        <v>245</v>
      </c>
      <c r="AS53" s="81" t="s">
        <v>249</v>
      </c>
      <c r="AT53" s="81" t="s">
        <v>250</v>
      </c>
      <c r="AU53" s="81" t="s">
        <v>251</v>
      </c>
      <c r="AV53" s="81" t="s">
        <v>248</v>
      </c>
      <c r="AW53" s="81" t="s">
        <v>268</v>
      </c>
      <c r="AX53" s="81" t="s">
        <v>269</v>
      </c>
      <c r="AY53" s="81" t="s">
        <v>270</v>
      </c>
      <c r="AZ53" s="81" t="s">
        <v>272</v>
      </c>
      <c r="BA53" s="81" t="s">
        <v>271</v>
      </c>
      <c r="BB53" s="81" t="s">
        <v>304</v>
      </c>
      <c r="BC53" s="81" t="s">
        <v>305</v>
      </c>
      <c r="BD53" s="81" t="s">
        <v>306</v>
      </c>
      <c r="BE53" s="81" t="s">
        <v>307</v>
      </c>
      <c r="BF53" s="81" t="s">
        <v>308</v>
      </c>
      <c r="BG53" s="81" t="str">
        <f>BG37</f>
        <v>QE Jun-18</v>
      </c>
      <c r="BH53" s="81" t="str">
        <f t="shared" ref="BH53:BK53" si="106">BH37</f>
        <v>QE Sep-18</v>
      </c>
      <c r="BI53" s="81" t="str">
        <f t="shared" si="106"/>
        <v>QE Dec-18</v>
      </c>
      <c r="BJ53" s="81" t="str">
        <f t="shared" si="106"/>
        <v>QE Mar-19</v>
      </c>
      <c r="BK53" s="81" t="str">
        <f t="shared" si="106"/>
        <v>FY 2018-19</v>
      </c>
      <c r="BL53" s="81" t="str">
        <f>BL9</f>
        <v>QE Jun-19</v>
      </c>
      <c r="BM53" s="81" t="str">
        <f t="shared" ref="BM53:BP53" si="107">BM37</f>
        <v>QE Sep-19</v>
      </c>
      <c r="BN53" s="81" t="str">
        <f t="shared" si="107"/>
        <v>QE Dec-19</v>
      </c>
      <c r="BO53" s="81" t="str">
        <f t="shared" si="107"/>
        <v>QE Mar-20</v>
      </c>
      <c r="BP53" s="81" t="str">
        <f t="shared" si="107"/>
        <v>FY 2019-20</v>
      </c>
      <c r="BQ53" s="81" t="str">
        <f>BQ9</f>
        <v>QE Jun-20</v>
      </c>
      <c r="BR53" s="81" t="str">
        <f t="shared" ref="BR53:BU53" si="108">BR37</f>
        <v>QE Sep-20</v>
      </c>
      <c r="BS53" s="81" t="str">
        <f t="shared" si="108"/>
        <v>QE Dec-20</v>
      </c>
      <c r="BT53" s="81" t="str">
        <f t="shared" si="108"/>
        <v>QE Mar-21</v>
      </c>
      <c r="BU53" s="81" t="str">
        <f t="shared" si="108"/>
        <v>FY 2020-21</v>
      </c>
    </row>
    <row r="54" spans="2:73">
      <c r="B54" s="1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3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243"/>
      <c r="BJ54" s="82"/>
      <c r="BK54" s="82"/>
      <c r="BL54" s="82"/>
      <c r="BM54" s="82"/>
      <c r="BN54" s="243"/>
      <c r="BO54" s="82"/>
      <c r="BP54" s="82"/>
      <c r="BQ54" s="82"/>
      <c r="BR54" s="82"/>
      <c r="BS54" s="243"/>
      <c r="BT54" s="82"/>
      <c r="BU54" s="82"/>
    </row>
    <row r="55" spans="2:73">
      <c r="B55" s="27" t="s">
        <v>202</v>
      </c>
      <c r="C55" s="112">
        <v>0.29083768555935824</v>
      </c>
      <c r="D55" s="112">
        <v>0.29692054151559699</v>
      </c>
      <c r="E55" s="112">
        <v>0.31769800736469167</v>
      </c>
      <c r="F55" s="112">
        <v>0.3361982568280642</v>
      </c>
      <c r="G55" s="112">
        <v>0.31049307054384295</v>
      </c>
      <c r="H55" s="112">
        <v>0.30932185537184187</v>
      </c>
      <c r="I55" s="112">
        <v>0.30088861190052141</v>
      </c>
      <c r="J55" s="112">
        <v>0.29649115320667668</v>
      </c>
      <c r="K55" s="112">
        <v>0.30341955071004068</v>
      </c>
      <c r="L55" s="112">
        <v>0.30241372002506761</v>
      </c>
      <c r="M55" s="112">
        <v>0.28245962997758256</v>
      </c>
      <c r="N55" s="112">
        <v>0.27786588964714692</v>
      </c>
      <c r="O55" s="112">
        <v>0.28671126170298145</v>
      </c>
      <c r="P55" s="112">
        <v>0.2830056236879302</v>
      </c>
      <c r="Q55" s="112">
        <v>0.28248851856236629</v>
      </c>
      <c r="R55" s="112">
        <v>0.3406327030945181</v>
      </c>
      <c r="S55" s="112">
        <v>0.33160470359842653</v>
      </c>
      <c r="T55" s="112">
        <v>0.34042999253147938</v>
      </c>
      <c r="U55" s="112">
        <v>0.34898011720434335</v>
      </c>
      <c r="V55" s="112">
        <v>0.3405930202527937</v>
      </c>
      <c r="W55" s="112">
        <v>0.37062552190826181</v>
      </c>
      <c r="X55" s="112">
        <v>0.36772024920401525</v>
      </c>
      <c r="Y55" s="241">
        <v>0.39350714979660817</v>
      </c>
      <c r="Z55" s="112">
        <v>0.38650118977540843</v>
      </c>
      <c r="AA55" s="112">
        <v>0.37968915277195869</v>
      </c>
      <c r="AB55" s="112">
        <v>0.39511350267168732</v>
      </c>
      <c r="AC55" s="112">
        <v>0.39154991282711132</v>
      </c>
      <c r="AD55" s="241">
        <v>0.38088067990592339</v>
      </c>
      <c r="AE55" s="112">
        <v>0.40100983350027686</v>
      </c>
      <c r="AF55" s="112">
        <v>0.39215532977325579</v>
      </c>
      <c r="AG55" s="112">
        <v>0.40501733576317073</v>
      </c>
      <c r="AH55" s="112">
        <v>0.40932524106128759</v>
      </c>
      <c r="AI55" s="241">
        <v>0.40304822922869082</v>
      </c>
      <c r="AJ55" s="112"/>
      <c r="AK55" s="112">
        <v>0.40574926500704661</v>
      </c>
      <c r="AL55" s="113"/>
      <c r="AM55" s="112">
        <v>0.31214195814583512</v>
      </c>
      <c r="AN55" s="112">
        <v>0.31462442552196263</v>
      </c>
      <c r="AO55" s="112">
        <v>0.33647002535378717</v>
      </c>
      <c r="AP55" s="112">
        <v>0.35435279176809475</v>
      </c>
      <c r="AQ55" s="112">
        <v>0.32955261785017781</v>
      </c>
      <c r="AR55" s="112">
        <v>0.32802676130400082</v>
      </c>
      <c r="AS55" s="112">
        <v>0.3183402648104014</v>
      </c>
      <c r="AT55" s="112">
        <v>0.31494371500525103</v>
      </c>
      <c r="AU55" s="112">
        <v>0.31985864736078712</v>
      </c>
      <c r="AV55" s="112">
        <v>0.32016517443911852</v>
      </c>
      <c r="AW55" s="112">
        <v>0.29688873621932671</v>
      </c>
      <c r="AX55" s="112">
        <v>0.28956116124966175</v>
      </c>
      <c r="AY55" s="112">
        <v>0.29817113810749885</v>
      </c>
      <c r="AZ55" s="112">
        <v>0.29268703594095924</v>
      </c>
      <c r="BA55" s="112">
        <v>0.29425894699913241</v>
      </c>
      <c r="BB55" s="112">
        <v>0.35004658420016954</v>
      </c>
      <c r="BC55" s="112">
        <v>0.33924227239005994</v>
      </c>
      <c r="BD55" s="112">
        <v>0.34674923156937471</v>
      </c>
      <c r="BE55" s="112">
        <v>0.35688498542914399</v>
      </c>
      <c r="BF55" s="112">
        <v>0.34839346120803449</v>
      </c>
      <c r="BG55" s="112">
        <v>0.37769880564905584</v>
      </c>
      <c r="BH55" s="112">
        <v>0.37458667034068632</v>
      </c>
      <c r="BI55" s="241">
        <v>0.40131822040309539</v>
      </c>
      <c r="BJ55" s="112">
        <v>0.39377393749363021</v>
      </c>
      <c r="BK55" s="112">
        <v>0.38694212895064656</v>
      </c>
      <c r="BL55" s="112">
        <v>0.4006690795732451</v>
      </c>
      <c r="BM55" s="112">
        <v>0.40130322199487534</v>
      </c>
      <c r="BN55" s="241">
        <v>0.39928536963465211</v>
      </c>
      <c r="BO55" s="112">
        <v>0.42235434323362681</v>
      </c>
      <c r="BP55" s="112">
        <v>0.40617819617863177</v>
      </c>
      <c r="BQ55" s="112">
        <v>0.417845837860362</v>
      </c>
      <c r="BR55" s="112">
        <v>0.42493434340604486</v>
      </c>
      <c r="BS55" s="241">
        <v>0.42789733835110821</v>
      </c>
      <c r="BT55" s="112"/>
      <c r="BU55" s="112">
        <v>0.42374358662549444</v>
      </c>
    </row>
    <row r="56" spans="2:73">
      <c r="B56" s="27" t="s">
        <v>256</v>
      </c>
      <c r="C56" s="112">
        <v>0.13623174930293996</v>
      </c>
      <c r="D56" s="112">
        <v>0.11321819220581086</v>
      </c>
      <c r="E56" s="112">
        <v>0.11365195086301305</v>
      </c>
      <c r="F56" s="112">
        <v>9.4645371257999003E-2</v>
      </c>
      <c r="G56" s="112">
        <v>0.11435382028488196</v>
      </c>
      <c r="H56" s="112">
        <v>0.10020669860776457</v>
      </c>
      <c r="I56" s="112">
        <v>9.0334813530165314E-2</v>
      </c>
      <c r="J56" s="112">
        <v>0.10037722024603669</v>
      </c>
      <c r="K56" s="112">
        <v>8.8628585975000604E-2</v>
      </c>
      <c r="L56" s="112">
        <v>9.4835969859196387E-2</v>
      </c>
      <c r="M56" s="112">
        <v>8.7770557030128343E-2</v>
      </c>
      <c r="N56" s="112">
        <v>7.4189313547168581E-2</v>
      </c>
      <c r="O56" s="112">
        <v>7.1707807318558525E-2</v>
      </c>
      <c r="P56" s="112">
        <v>6.3463299202598647E-2</v>
      </c>
      <c r="Q56" s="112">
        <v>7.4088779274358238E-2</v>
      </c>
      <c r="R56" s="112">
        <v>5.221500159050161E-2</v>
      </c>
      <c r="S56" s="112">
        <v>4.6753131308603771E-2</v>
      </c>
      <c r="T56" s="112">
        <v>4.2410752388705106E-2</v>
      </c>
      <c r="U56" s="112">
        <v>4.5828766532830321E-2</v>
      </c>
      <c r="V56" s="112">
        <v>4.6723398788412675E-2</v>
      </c>
      <c r="W56" s="112">
        <v>4.5631808518048517E-2</v>
      </c>
      <c r="X56" s="112">
        <v>4.9354938785956169E-2</v>
      </c>
      <c r="Y56" s="241">
        <v>4.387547109760484E-2</v>
      </c>
      <c r="Z56" s="112">
        <v>3.4102786361068609E-2</v>
      </c>
      <c r="AA56" s="112">
        <v>4.3115332408141999E-2</v>
      </c>
      <c r="AB56" s="112">
        <v>2.859998127643228E-2</v>
      </c>
      <c r="AC56" s="112">
        <v>4.0117085024913464E-2</v>
      </c>
      <c r="AD56" s="241">
        <v>6.2135009372379001E-2</v>
      </c>
      <c r="AE56" s="112">
        <v>6.5822547720126232E-2</v>
      </c>
      <c r="AF56" s="112">
        <v>5.0005214005506948E-2</v>
      </c>
      <c r="AG56" s="112">
        <v>4.0800535086682556E-2</v>
      </c>
      <c r="AH56" s="112">
        <v>4.9635321702894517E-2</v>
      </c>
      <c r="AI56" s="241">
        <v>7.1220835782416447E-2</v>
      </c>
      <c r="AJ56" s="112"/>
      <c r="AK56" s="112">
        <v>5.4584031968420758E-2</v>
      </c>
      <c r="AL56" s="113"/>
      <c r="AM56" s="112">
        <v>7.2959500973076449E-2</v>
      </c>
      <c r="AN56" s="112">
        <v>6.0343836716603642E-2</v>
      </c>
      <c r="AO56" s="112">
        <v>6.1281605741325421E-2</v>
      </c>
      <c r="AP56" s="112">
        <v>4.5756681603011357E-2</v>
      </c>
      <c r="AQ56" s="112">
        <v>5.9989097788417614E-2</v>
      </c>
      <c r="AR56" s="112">
        <v>4.5795577089383144E-2</v>
      </c>
      <c r="AS56" s="112">
        <v>3.7573889817567672E-2</v>
      </c>
      <c r="AT56" s="112">
        <v>4.4387877025250669E-2</v>
      </c>
      <c r="AU56" s="112">
        <v>3.9251007223650144E-2</v>
      </c>
      <c r="AV56" s="112">
        <v>4.1703532495121251E-2</v>
      </c>
      <c r="AW56" s="112">
        <v>4.1170426772561886E-2</v>
      </c>
      <c r="AX56" s="112">
        <v>3.5222287244205855E-2</v>
      </c>
      <c r="AY56" s="112">
        <v>3.4603880070565356E-2</v>
      </c>
      <c r="AZ56" s="112">
        <v>3.1425074052311396E-2</v>
      </c>
      <c r="BA56" s="112">
        <v>3.5508904177793149E-2</v>
      </c>
      <c r="BB56" s="112">
        <v>2.6021582087056759E-2</v>
      </c>
      <c r="BC56" s="112">
        <v>2.4797807828462994E-2</v>
      </c>
      <c r="BD56" s="112">
        <v>2.46354814415818E-2</v>
      </c>
      <c r="BE56" s="112">
        <v>2.4215506944069522E-2</v>
      </c>
      <c r="BF56" s="112">
        <v>2.4890955374732255E-2</v>
      </c>
      <c r="BG56" s="112">
        <v>2.7417960273644418E-2</v>
      </c>
      <c r="BH56" s="112">
        <v>3.1603592875792771E-2</v>
      </c>
      <c r="BI56" s="241">
        <v>2.4896511737626029E-2</v>
      </c>
      <c r="BJ56" s="112">
        <v>1.5927611374902874E-2</v>
      </c>
      <c r="BK56" s="112">
        <v>2.4836533424480282E-2</v>
      </c>
      <c r="BL56" s="112">
        <v>1.4941406032351723E-2</v>
      </c>
      <c r="BM56" s="112">
        <v>1.6206889854623003E-2</v>
      </c>
      <c r="BN56" s="241">
        <v>1.6816054984348898E-2</v>
      </c>
      <c r="BO56" s="112">
        <v>1.6099179221108987E-2</v>
      </c>
      <c r="BP56" s="112">
        <v>1.6034873789789031E-2</v>
      </c>
      <c r="BQ56" s="112">
        <v>1.0418891485973561E-2</v>
      </c>
      <c r="BR56" s="112">
        <v>1.3394362093563377E-2</v>
      </c>
      <c r="BS56" s="241">
        <v>1.3958867788072118E-2</v>
      </c>
      <c r="BT56" s="112"/>
      <c r="BU56" s="112">
        <v>1.2656367622113026E-2</v>
      </c>
    </row>
    <row r="57" spans="2:73">
      <c r="B57" s="27" t="s">
        <v>283</v>
      </c>
      <c r="C57" s="112">
        <v>0.22345044285793572</v>
      </c>
      <c r="D57" s="112">
        <v>0.23476066483323885</v>
      </c>
      <c r="E57" s="112">
        <v>0.21476105318152064</v>
      </c>
      <c r="F57" s="112">
        <v>0.22724472013022445</v>
      </c>
      <c r="G57" s="112">
        <v>0.22502220918528767</v>
      </c>
      <c r="H57" s="112">
        <v>0.26024679537998952</v>
      </c>
      <c r="I57" s="112">
        <v>0.28042922726392872</v>
      </c>
      <c r="J57" s="112">
        <v>0.26209308480081328</v>
      </c>
      <c r="K57" s="112">
        <v>0.27264977411373165</v>
      </c>
      <c r="L57" s="112">
        <v>0.26893141377370583</v>
      </c>
      <c r="M57" s="112">
        <v>0.27567804508061916</v>
      </c>
      <c r="N57" s="112">
        <v>0.2963235535889554</v>
      </c>
      <c r="O57" s="112">
        <v>0.27456477299751175</v>
      </c>
      <c r="P57" s="112">
        <v>0.26976227863146796</v>
      </c>
      <c r="Q57" s="112">
        <v>0.27897592378479807</v>
      </c>
      <c r="R57" s="112">
        <v>0.25801839931761789</v>
      </c>
      <c r="S57" s="112">
        <v>0.26063238009688094</v>
      </c>
      <c r="T57" s="112">
        <v>0.25195995363332646</v>
      </c>
      <c r="U57" s="112">
        <v>0.25069576776484509</v>
      </c>
      <c r="V57" s="112">
        <v>0.25519579818597471</v>
      </c>
      <c r="W57" s="112">
        <v>0.24285922969545093</v>
      </c>
      <c r="X57" s="112">
        <v>0.23902622521400049</v>
      </c>
      <c r="Y57" s="241">
        <v>0.21082795921852068</v>
      </c>
      <c r="Z57" s="112">
        <v>0.21367852196702225</v>
      </c>
      <c r="AA57" s="112">
        <v>0.22641748061950639</v>
      </c>
      <c r="AB57" s="112">
        <v>0.21891237789057094</v>
      </c>
      <c r="AC57" s="112">
        <v>0.21332832101443727</v>
      </c>
      <c r="AD57" s="241">
        <v>0.21054756561639595</v>
      </c>
      <c r="AE57" s="112">
        <v>0.18880308295257758</v>
      </c>
      <c r="AF57" s="112">
        <v>0.20734128749715994</v>
      </c>
      <c r="AG57" s="112">
        <v>0.17531341023269775</v>
      </c>
      <c r="AH57" s="112">
        <v>0.17995550459913898</v>
      </c>
      <c r="AI57" s="241">
        <v>0.16939987019290756</v>
      </c>
      <c r="AJ57" s="112"/>
      <c r="AK57" s="112">
        <v>0.17475061265825251</v>
      </c>
      <c r="AL57" s="113"/>
      <c r="AM57" s="112">
        <v>0.23981850442828828</v>
      </c>
      <c r="AN57" s="112">
        <v>0.24875826687939667</v>
      </c>
      <c r="AO57" s="112">
        <v>0.22745077190881785</v>
      </c>
      <c r="AP57" s="112">
        <v>0.2395158194823292</v>
      </c>
      <c r="AQ57" s="112">
        <v>0.2388351480435553</v>
      </c>
      <c r="AR57" s="112">
        <v>0.2759840985876037</v>
      </c>
      <c r="AS57" s="112">
        <v>0.29669422815274249</v>
      </c>
      <c r="AT57" s="112">
        <v>0.27840483235874003</v>
      </c>
      <c r="AU57" s="112">
        <v>0.28742178197535784</v>
      </c>
      <c r="AV57" s="112">
        <v>0.28471748281424536</v>
      </c>
      <c r="AW57" s="112">
        <v>0.28976072231594741</v>
      </c>
      <c r="AX57" s="112">
        <v>0.30879570137883339</v>
      </c>
      <c r="AY57" s="112">
        <v>0.28553915309300115</v>
      </c>
      <c r="AZ57" s="112">
        <v>0.27899064588337691</v>
      </c>
      <c r="BA57" s="112">
        <v>0.29059999319194141</v>
      </c>
      <c r="BB57" s="112">
        <v>0.26514911375630928</v>
      </c>
      <c r="BC57" s="112">
        <v>0.26663530379101436</v>
      </c>
      <c r="BD57" s="112">
        <v>0.25663696567667255</v>
      </c>
      <c r="BE57" s="112">
        <v>0.25637436350998882</v>
      </c>
      <c r="BF57" s="112">
        <v>0.26104042692880047</v>
      </c>
      <c r="BG57" s="112">
        <v>0.24749412972031146</v>
      </c>
      <c r="BH57" s="112">
        <v>0.24348954951713805</v>
      </c>
      <c r="BI57" s="241">
        <v>0.21501286939392325</v>
      </c>
      <c r="BJ57" s="112">
        <v>0.21769928574260516</v>
      </c>
      <c r="BK57" s="112">
        <v>0.23074259915761255</v>
      </c>
      <c r="BL57" s="112">
        <v>0.22199044164149398</v>
      </c>
      <c r="BM57" s="112">
        <v>0.21864222098205807</v>
      </c>
      <c r="BN57" s="241">
        <v>0.22072151988277161</v>
      </c>
      <c r="BO57" s="112">
        <v>0.19885248549862508</v>
      </c>
      <c r="BP57" s="112">
        <v>0.21475549037583169</v>
      </c>
      <c r="BQ57" s="112">
        <v>0.18086627983171913</v>
      </c>
      <c r="BR57" s="112">
        <v>0.1868178810348248</v>
      </c>
      <c r="BS57" s="241">
        <v>0.179843870574208</v>
      </c>
      <c r="BT57" s="112"/>
      <c r="BU57" s="112">
        <v>0.18250051881554105</v>
      </c>
    </row>
    <row r="58" spans="2:73">
      <c r="B58" s="27" t="s">
        <v>203</v>
      </c>
      <c r="C58" s="112">
        <v>0.19966441316201927</v>
      </c>
      <c r="D58" s="112">
        <v>0.19439878246646816</v>
      </c>
      <c r="E58" s="112">
        <v>0.2070874560779187</v>
      </c>
      <c r="F58" s="112">
        <v>0.19817488861749952</v>
      </c>
      <c r="G58" s="112">
        <v>0.1998616707708521</v>
      </c>
      <c r="H58" s="112">
        <v>0.18427819627156158</v>
      </c>
      <c r="I58" s="112">
        <v>0.17888642362629853</v>
      </c>
      <c r="J58" s="112">
        <v>0.19152501715473758</v>
      </c>
      <c r="K58" s="112">
        <v>0.18196918234842008</v>
      </c>
      <c r="L58" s="112">
        <v>0.18420049917890829</v>
      </c>
      <c r="M58" s="112">
        <v>0.2018584413072298</v>
      </c>
      <c r="N58" s="112">
        <v>0.19340156204942771</v>
      </c>
      <c r="O58" s="112">
        <v>0.20417944879445071</v>
      </c>
      <c r="P58" s="112">
        <v>0.22312541969086067</v>
      </c>
      <c r="Q58" s="112">
        <v>0.20594181709124937</v>
      </c>
      <c r="R58" s="112">
        <v>0.20809185041206313</v>
      </c>
      <c r="S58" s="112">
        <v>0.21814257995742209</v>
      </c>
      <c r="T58" s="112">
        <v>0.21503218775352265</v>
      </c>
      <c r="U58" s="112">
        <v>0.21560784081861253</v>
      </c>
      <c r="V58" s="112">
        <v>0.21447230906406095</v>
      </c>
      <c r="W58" s="112">
        <v>0.20429439122437515</v>
      </c>
      <c r="X58" s="112">
        <v>0.21195179476344406</v>
      </c>
      <c r="Y58" s="241">
        <v>0.21503150107942318</v>
      </c>
      <c r="Z58" s="112">
        <v>0.2338723126125318</v>
      </c>
      <c r="AA58" s="112">
        <v>0.21661173932599939</v>
      </c>
      <c r="AB58" s="112">
        <v>0.23351732683020821</v>
      </c>
      <c r="AC58" s="112">
        <v>0.23140890370429024</v>
      </c>
      <c r="AD58" s="241">
        <v>0.22193255898501374</v>
      </c>
      <c r="AE58" s="112">
        <v>0.22365888383909399</v>
      </c>
      <c r="AF58" s="112">
        <v>0.22738118693323434</v>
      </c>
      <c r="AG58" s="112">
        <v>0.23579673359085956</v>
      </c>
      <c r="AH58" s="112">
        <v>0.23136987799551448</v>
      </c>
      <c r="AI58" s="241">
        <v>0.22950430270735764</v>
      </c>
      <c r="AJ58" s="112"/>
      <c r="AK58" s="112">
        <v>0.23208046984057887</v>
      </c>
      <c r="AL58" s="113"/>
      <c r="AM58" s="112">
        <v>0.21429011435215758</v>
      </c>
      <c r="AN58" s="112">
        <v>0.20598980772257808</v>
      </c>
      <c r="AO58" s="112">
        <v>0.21932356123901958</v>
      </c>
      <c r="AP58" s="112">
        <v>0.20887623184749429</v>
      </c>
      <c r="AQ58" s="112">
        <v>0.212130084053022</v>
      </c>
      <c r="AR58" s="112">
        <v>0.195421625895905</v>
      </c>
      <c r="AS58" s="112">
        <v>0.18926190362767539</v>
      </c>
      <c r="AT58" s="112">
        <v>0.20344485751691249</v>
      </c>
      <c r="AU58" s="112">
        <v>0.19182816793152668</v>
      </c>
      <c r="AV58" s="112">
        <v>0.1950129274928388</v>
      </c>
      <c r="AW58" s="112">
        <v>0.21217013397512013</v>
      </c>
      <c r="AX58" s="112">
        <v>0.20154176162336948</v>
      </c>
      <c r="AY58" s="112">
        <v>0.21234052078593349</v>
      </c>
      <c r="AZ58" s="112">
        <v>0.23075837462655266</v>
      </c>
      <c r="BA58" s="112">
        <v>0.21452277971778963</v>
      </c>
      <c r="BB58" s="112">
        <v>0.21384277192088436</v>
      </c>
      <c r="BC58" s="112">
        <v>0.22316687226307894</v>
      </c>
      <c r="BD58" s="112">
        <v>0.21902372735069958</v>
      </c>
      <c r="BE58" s="112">
        <v>0.22049164790641565</v>
      </c>
      <c r="BF58" s="112">
        <v>0.21938426698424005</v>
      </c>
      <c r="BG58" s="112">
        <v>0.20819329216444704</v>
      </c>
      <c r="BH58" s="112">
        <v>0.21590955963135486</v>
      </c>
      <c r="BI58" s="241">
        <v>0.21929985106599514</v>
      </c>
      <c r="BJ58" s="112">
        <v>0.23827306058667491</v>
      </c>
      <c r="BK58" s="112">
        <v>0.22074954461721144</v>
      </c>
      <c r="BL58" s="112">
        <v>0.23680074655208347</v>
      </c>
      <c r="BM58" s="112">
        <v>0.2371731817900779</v>
      </c>
      <c r="BN58" s="241">
        <v>0.23265665213101122</v>
      </c>
      <c r="BO58" s="112">
        <v>0.23556355256350928</v>
      </c>
      <c r="BP58" s="112">
        <v>0.23551198553618635</v>
      </c>
      <c r="BQ58" s="112">
        <v>0.24326534943586137</v>
      </c>
      <c r="BR58" s="112">
        <v>0.24019287678191292</v>
      </c>
      <c r="BS58" s="241">
        <v>0.24365391818378135</v>
      </c>
      <c r="BT58" s="112"/>
      <c r="BU58" s="112">
        <v>0.2423728621523662</v>
      </c>
    </row>
    <row r="59" spans="2:73">
      <c r="B59" s="27" t="s">
        <v>204</v>
      </c>
      <c r="C59" s="112">
        <v>0.12489784673669242</v>
      </c>
      <c r="D59" s="112">
        <v>0.13274209587222691</v>
      </c>
      <c r="E59" s="112">
        <v>0.12370064486175811</v>
      </c>
      <c r="F59" s="112">
        <v>0.11735992664611997</v>
      </c>
      <c r="G59" s="112">
        <v>0.12468709906528512</v>
      </c>
      <c r="H59" s="112">
        <v>0.12095730069979507</v>
      </c>
      <c r="I59" s="112">
        <v>0.12560806898208024</v>
      </c>
      <c r="J59" s="112">
        <v>0.12093433778136375</v>
      </c>
      <c r="K59" s="112">
        <v>0.12679241827290069</v>
      </c>
      <c r="L59" s="112">
        <v>0.12359880588654334</v>
      </c>
      <c r="M59" s="112">
        <v>0.12360061661245894</v>
      </c>
      <c r="N59" s="112">
        <v>0.13269626856723823</v>
      </c>
      <c r="O59" s="112">
        <v>0.13710124787947775</v>
      </c>
      <c r="P59" s="112">
        <v>0.1370727505739372</v>
      </c>
      <c r="Q59" s="112">
        <v>0.13268325810158468</v>
      </c>
      <c r="R59" s="112">
        <v>0.11818099437875187</v>
      </c>
      <c r="S59" s="112">
        <v>0.11914944276133829</v>
      </c>
      <c r="T59" s="112">
        <v>0.12302242470018084</v>
      </c>
      <c r="U59" s="112">
        <v>0.11192561969054975</v>
      </c>
      <c r="V59" s="112">
        <v>0.11784502800043463</v>
      </c>
      <c r="W59" s="112">
        <v>0.11566278872581665</v>
      </c>
      <c r="X59" s="112">
        <v>0.10732221436348635</v>
      </c>
      <c r="Y59" s="241">
        <v>0.11818652206009041</v>
      </c>
      <c r="Z59" s="112">
        <v>0.11227633493952446</v>
      </c>
      <c r="AA59" s="112">
        <v>0.11335233429291822</v>
      </c>
      <c r="AB59" s="112">
        <v>0.10817799298988193</v>
      </c>
      <c r="AC59" s="112">
        <v>0.1062221321913752</v>
      </c>
      <c r="AD59" s="241">
        <v>0.10183836198722117</v>
      </c>
      <c r="AE59" s="112">
        <v>9.9637037437366641E-2</v>
      </c>
      <c r="AF59" s="112">
        <v>0.10378296639243711</v>
      </c>
      <c r="AG59" s="112">
        <v>0.10984208098544877</v>
      </c>
      <c r="AH59" s="112">
        <v>0.10685002254821878</v>
      </c>
      <c r="AI59" s="241">
        <v>0.10280120219400669</v>
      </c>
      <c r="AJ59" s="112"/>
      <c r="AK59" s="112">
        <v>0.10633658313216743</v>
      </c>
      <c r="AL59" s="113"/>
      <c r="AM59" s="112">
        <v>0.13404679099137165</v>
      </c>
      <c r="AN59" s="112">
        <v>0.14065684187157151</v>
      </c>
      <c r="AO59" s="112">
        <v>0.1310076904455722</v>
      </c>
      <c r="AP59" s="112">
        <v>0.12369730301730686</v>
      </c>
      <c r="AQ59" s="112">
        <v>0.13234044579468082</v>
      </c>
      <c r="AR59" s="112">
        <v>0.128271672096791</v>
      </c>
      <c r="AS59" s="112">
        <v>0.132893384330872</v>
      </c>
      <c r="AT59" s="112">
        <v>0.12846086367377269</v>
      </c>
      <c r="AU59" s="112">
        <v>0.13366195853058163</v>
      </c>
      <c r="AV59" s="112">
        <v>0.13085396147025377</v>
      </c>
      <c r="AW59" s="112">
        <v>0.12991460360163604</v>
      </c>
      <c r="AX59" s="112">
        <v>0.13828140499224104</v>
      </c>
      <c r="AY59" s="112">
        <v>0.14258119779937856</v>
      </c>
      <c r="AZ59" s="112">
        <v>0.1417619075937506</v>
      </c>
      <c r="BA59" s="112">
        <v>0.13821176171011998</v>
      </c>
      <c r="BB59" s="112">
        <v>0.12144709836677833</v>
      </c>
      <c r="BC59" s="112">
        <v>0.12189371042611946</v>
      </c>
      <c r="BD59" s="112">
        <v>0.12530603109725824</v>
      </c>
      <c r="BE59" s="112">
        <v>0.11446088525731236</v>
      </c>
      <c r="BF59" s="112">
        <v>0.12054397697509012</v>
      </c>
      <c r="BG59" s="112">
        <v>0.11787018048528565</v>
      </c>
      <c r="BH59" s="112">
        <v>0.10932623650459754</v>
      </c>
      <c r="BI59" s="241">
        <v>0.120532510612074</v>
      </c>
      <c r="BJ59" s="112">
        <v>0.114389025612524</v>
      </c>
      <c r="BK59" s="112">
        <v>0.11551763655247206</v>
      </c>
      <c r="BL59" s="112">
        <v>0.10969905252099811</v>
      </c>
      <c r="BM59" s="112">
        <v>0.10886807147467441</v>
      </c>
      <c r="BN59" s="241">
        <v>0.10675933475832554</v>
      </c>
      <c r="BO59" s="112">
        <v>0.10494040792287508</v>
      </c>
      <c r="BP59" s="112">
        <v>0.10749408431531797</v>
      </c>
      <c r="BQ59" s="112">
        <v>0.11332121444927082</v>
      </c>
      <c r="BR59" s="112">
        <v>0.11092461353403352</v>
      </c>
      <c r="BS59" s="241">
        <v>0.10913919875616286</v>
      </c>
      <c r="BT59" s="112"/>
      <c r="BU59" s="112">
        <v>0.11105243807439096</v>
      </c>
    </row>
    <row r="60" spans="2:73">
      <c r="B60" s="27" t="s">
        <v>205</v>
      </c>
      <c r="C60" s="112">
        <v>1.640168326577994E-2</v>
      </c>
      <c r="D60" s="112">
        <v>1.8764823215012341E-2</v>
      </c>
      <c r="E60" s="112">
        <v>1.5698929946779124E-2</v>
      </c>
      <c r="F60" s="112">
        <v>1.4814327052929416E-2</v>
      </c>
      <c r="G60" s="112">
        <v>1.6421168995741607E-2</v>
      </c>
      <c r="H60" s="112">
        <v>1.8536375800058978E-2</v>
      </c>
      <c r="I60" s="112">
        <v>1.7303351665615412E-2</v>
      </c>
      <c r="J60" s="112">
        <v>2.174447205273191E-2</v>
      </c>
      <c r="K60" s="112">
        <v>2.0510054459043536E-2</v>
      </c>
      <c r="L60" s="112">
        <v>1.9551638101306813E-2</v>
      </c>
      <c r="M60" s="112">
        <v>2.2730691265913094E-2</v>
      </c>
      <c r="N60" s="112">
        <v>1.9954846569167482E-2</v>
      </c>
      <c r="O60" s="112">
        <v>2.0118755022592437E-2</v>
      </c>
      <c r="P60" s="112">
        <v>1.8509994774305247E-2</v>
      </c>
      <c r="Q60" s="112">
        <v>2.0293971345820595E-2</v>
      </c>
      <c r="R60" s="112">
        <v>1.8266328830296798E-2</v>
      </c>
      <c r="S60" s="112">
        <v>1.9089214585112452E-2</v>
      </c>
      <c r="T60" s="112">
        <v>2.2256903738401255E-2</v>
      </c>
      <c r="U60" s="112">
        <v>2.2415774140796978E-2</v>
      </c>
      <c r="V60" s="112">
        <v>2.0571525569116022E-2</v>
      </c>
      <c r="W60" s="112">
        <v>1.5696374223953761E-2</v>
      </c>
      <c r="X60" s="112">
        <v>1.9996439600414771E-2</v>
      </c>
      <c r="Y60" s="241">
        <v>1.2953050247414864E-2</v>
      </c>
      <c r="Z60" s="112">
        <v>1.4141719164228638E-2</v>
      </c>
      <c r="AA60" s="112">
        <v>1.5672920450578953E-2</v>
      </c>
      <c r="AB60" s="112">
        <v>1.109332766345795E-2</v>
      </c>
      <c r="AC60" s="112">
        <v>1.2664059042686901E-2</v>
      </c>
      <c r="AD60" s="241">
        <v>1.6851834164229248E-2</v>
      </c>
      <c r="AE60" s="112">
        <v>1.5906883575396418E-2</v>
      </c>
      <c r="AF60" s="112">
        <v>1.4247587465064621E-2</v>
      </c>
      <c r="AG60" s="112">
        <v>2.9440164736840743E-2</v>
      </c>
      <c r="AH60" s="112">
        <v>1.9018199079932147E-2</v>
      </c>
      <c r="AI60" s="241">
        <v>1.9523056890868699E-2</v>
      </c>
      <c r="AJ60" s="112"/>
      <c r="AK60" s="112">
        <v>2.2436570693708607E-2</v>
      </c>
      <c r="AL60" s="113"/>
      <c r="AM60" s="112">
        <v>1.7603129806310583E-2</v>
      </c>
      <c r="AN60" s="112">
        <v>1.9883675591822688E-2</v>
      </c>
      <c r="AO60" s="112">
        <v>1.6626591326892481E-2</v>
      </c>
      <c r="AP60" s="112">
        <v>1.5614293181941765E-2</v>
      </c>
      <c r="AQ60" s="112">
        <v>1.7429191479038791E-2</v>
      </c>
      <c r="AR60" s="112">
        <v>1.9657283229139434E-2</v>
      </c>
      <c r="AS60" s="112">
        <v>1.8306952584701539E-2</v>
      </c>
      <c r="AT60" s="112">
        <v>2.3097771164664278E-2</v>
      </c>
      <c r="AU60" s="112">
        <v>2.1621277406857136E-2</v>
      </c>
      <c r="AV60" s="112">
        <v>2.0699304202488868E-2</v>
      </c>
      <c r="AW60" s="112">
        <v>2.389186094970179E-2</v>
      </c>
      <c r="AX60" s="112">
        <v>2.0794738614604513E-2</v>
      </c>
      <c r="AY60" s="112">
        <v>2.0922903574701002E-2</v>
      </c>
      <c r="AZ60" s="112">
        <v>1.914320795175458E-2</v>
      </c>
      <c r="BA60" s="112">
        <v>2.1139558765229473E-2</v>
      </c>
      <c r="BB60" s="112">
        <v>1.8771145444447419E-2</v>
      </c>
      <c r="BC60" s="112">
        <v>1.9528880211051838E-2</v>
      </c>
      <c r="BD60" s="112">
        <v>2.2670047991410553E-2</v>
      </c>
      <c r="BE60" s="112">
        <v>2.2923521522393912E-2</v>
      </c>
      <c r="BF60" s="112">
        <v>2.1042665495712334E-2</v>
      </c>
      <c r="BG60" s="112">
        <v>1.5995935106906632E-2</v>
      </c>
      <c r="BH60" s="112">
        <v>2.0369832079691255E-2</v>
      </c>
      <c r="BI60" s="241">
        <v>1.3210166770213066E-2</v>
      </c>
      <c r="BJ60" s="112">
        <v>1.4407822241021599E-2</v>
      </c>
      <c r="BK60" s="112">
        <v>1.5972310933158245E-2</v>
      </c>
      <c r="BL60" s="112">
        <v>1.1249307741364145E-2</v>
      </c>
      <c r="BM60" s="112">
        <v>1.2979514311902317E-2</v>
      </c>
      <c r="BN60" s="241">
        <v>1.7666138473991663E-2</v>
      </c>
      <c r="BO60" s="112">
        <v>1.6753557654031147E-2</v>
      </c>
      <c r="BP60" s="112">
        <v>1.4757059096463923E-2</v>
      </c>
      <c r="BQ60" s="112">
        <v>3.0372651279315706E-2</v>
      </c>
      <c r="BR60" s="112">
        <v>1.9743434140154545E-2</v>
      </c>
      <c r="BS60" s="241">
        <v>2.0726710786117788E-2</v>
      </c>
      <c r="BT60" s="112"/>
      <c r="BU60" s="112">
        <v>2.3431596203047793E-2</v>
      </c>
    </row>
    <row r="61" spans="2:73">
      <c r="B61" s="27" t="s">
        <v>206</v>
      </c>
      <c r="C61" s="112">
        <v>7.3274689051729376E-3</v>
      </c>
      <c r="D61" s="112">
        <v>6.3053739065611738E-3</v>
      </c>
      <c r="E61" s="112">
        <v>7.4563736262132242E-3</v>
      </c>
      <c r="F61" s="112">
        <v>6.2467726938322731E-3</v>
      </c>
      <c r="G61" s="112">
        <v>6.8346892501353253E-3</v>
      </c>
      <c r="H61" s="112">
        <v>6.3840696056571469E-3</v>
      </c>
      <c r="I61" s="112">
        <v>6.5495030313908638E-3</v>
      </c>
      <c r="J61" s="112">
        <v>6.8347147576407509E-3</v>
      </c>
      <c r="K61" s="112">
        <v>6.0304341208625885E-3</v>
      </c>
      <c r="L61" s="112">
        <v>6.4515599358322979E-3</v>
      </c>
      <c r="M61" s="112">
        <v>5.9020187260681737E-3</v>
      </c>
      <c r="N61" s="112">
        <v>5.5685660308949217E-3</v>
      </c>
      <c r="O61" s="112">
        <v>5.6167062844271086E-3</v>
      </c>
      <c r="P61" s="112">
        <v>5.0606334388993354E-3</v>
      </c>
      <c r="Q61" s="112">
        <v>5.5277318398188925E-3</v>
      </c>
      <c r="R61" s="112">
        <v>4.5947223762507969E-3</v>
      </c>
      <c r="S61" s="112">
        <v>4.6285476922157528E-3</v>
      </c>
      <c r="T61" s="112">
        <v>4.6327178863965323E-3</v>
      </c>
      <c r="U61" s="112">
        <v>4.3370816813896387E-3</v>
      </c>
      <c r="V61" s="112">
        <v>4.5435964444918197E-3</v>
      </c>
      <c r="W61" s="112">
        <v>4.4455610670932569E-3</v>
      </c>
      <c r="X61" s="112">
        <v>4.4569566610348482E-3</v>
      </c>
      <c r="Y61" s="241">
        <v>4.4553086673866996E-3</v>
      </c>
      <c r="Z61" s="112">
        <v>4.201457942656894E-3</v>
      </c>
      <c r="AA61" s="112">
        <v>4.3872716076671283E-3</v>
      </c>
      <c r="AB61" s="112">
        <v>4.1293341781650202E-3</v>
      </c>
      <c r="AC61" s="112">
        <v>3.8950532106219993E-3</v>
      </c>
      <c r="AD61" s="241">
        <v>3.9159480237607345E-3</v>
      </c>
      <c r="AE61" s="112">
        <v>3.5653014432747024E-3</v>
      </c>
      <c r="AF61" s="112">
        <v>3.8663693901112364E-3</v>
      </c>
      <c r="AG61" s="112">
        <v>3.1084815651264857E-3</v>
      </c>
      <c r="AH61" s="112">
        <v>2.936684853371477E-3</v>
      </c>
      <c r="AI61" s="241">
        <v>3.2322230215940063E-3</v>
      </c>
      <c r="AJ61" s="112"/>
      <c r="AK61" s="112">
        <v>3.0954089823364579E-3</v>
      </c>
      <c r="AL61" s="113"/>
      <c r="AM61" s="112">
        <v>7.8642163855570657E-3</v>
      </c>
      <c r="AN61" s="112">
        <v>6.6813317560542561E-3</v>
      </c>
      <c r="AO61" s="112">
        <v>7.8969458054208175E-3</v>
      </c>
      <c r="AP61" s="112">
        <v>6.5840952433379486E-3</v>
      </c>
      <c r="AQ61" s="112">
        <v>7.254233281734624E-3</v>
      </c>
      <c r="AR61" s="112">
        <v>6.7701186977739058E-3</v>
      </c>
      <c r="AS61" s="112">
        <v>6.9293766760398969E-3</v>
      </c>
      <c r="AT61" s="112">
        <v>7.260083255408634E-3</v>
      </c>
      <c r="AU61" s="112">
        <v>6.3571595712392402E-3</v>
      </c>
      <c r="AV61" s="112">
        <v>6.8302615759891858E-3</v>
      </c>
      <c r="AW61" s="112">
        <v>6.2035161657056853E-3</v>
      </c>
      <c r="AX61" s="112">
        <v>5.8029448970830485E-3</v>
      </c>
      <c r="AY61" s="112">
        <v>5.8412065689213092E-3</v>
      </c>
      <c r="AZ61" s="112">
        <v>5.2337539512940824E-3</v>
      </c>
      <c r="BA61" s="112">
        <v>5.7580554379932525E-3</v>
      </c>
      <c r="BB61" s="112">
        <v>4.7217042243544987E-3</v>
      </c>
      <c r="BC61" s="112">
        <v>4.7351530902123495E-3</v>
      </c>
      <c r="BD61" s="112">
        <v>4.7187128115251248E-3</v>
      </c>
      <c r="BE61" s="112">
        <v>4.4353224048045703E-3</v>
      </c>
      <c r="BF61" s="112">
        <v>4.6476562862448733E-3</v>
      </c>
      <c r="BG61" s="112">
        <v>4.5304033484684725E-3</v>
      </c>
      <c r="BH61" s="112">
        <v>4.5401811815468443E-3</v>
      </c>
      <c r="BI61" s="241">
        <v>4.5437460200310918E-3</v>
      </c>
      <c r="BJ61" s="112">
        <v>4.2805162857461315E-3</v>
      </c>
      <c r="BK61" s="112">
        <v>4.4710790491690328E-3</v>
      </c>
      <c r="BL61" s="112">
        <v>4.1873955540074172E-3</v>
      </c>
      <c r="BM61" s="112">
        <v>3.9920770048907633E-3</v>
      </c>
      <c r="BN61" s="241">
        <v>4.1051721355979285E-3</v>
      </c>
      <c r="BO61" s="112">
        <v>3.7550713815678763E-3</v>
      </c>
      <c r="BP61" s="112">
        <v>4.0046247632122825E-3</v>
      </c>
      <c r="BQ61" s="112">
        <v>3.2069394797788692E-3</v>
      </c>
      <c r="BR61" s="112">
        <v>3.0486716302233607E-3</v>
      </c>
      <c r="BS61" s="241">
        <v>3.4314990802564718E-3</v>
      </c>
      <c r="BT61" s="112"/>
      <c r="BU61" s="112">
        <v>3.2326853487343798E-3</v>
      </c>
    </row>
    <row r="62" spans="2:73">
      <c r="B62" s="125" t="s">
        <v>221</v>
      </c>
      <c r="C62" s="112">
        <v>1.1887102101030469E-3</v>
      </c>
      <c r="D62" s="112">
        <v>2.8895259850864525E-3</v>
      </c>
      <c r="E62" s="112">
        <v>-4.4339880448875926E-5</v>
      </c>
      <c r="F62" s="112">
        <v>5.3157367733314203E-3</v>
      </c>
      <c r="G62" s="112">
        <v>2.3288377559175085E-3</v>
      </c>
      <c r="H62" s="112">
        <v>6.8708263332475637E-5</v>
      </c>
      <c r="I62" s="112">
        <v>0</v>
      </c>
      <c r="J62" s="112">
        <v>0</v>
      </c>
      <c r="K62" s="112">
        <v>0</v>
      </c>
      <c r="L62" s="112">
        <v>1.6393239438894198E-5</v>
      </c>
      <c r="M62" s="112">
        <v>0</v>
      </c>
      <c r="N62" s="112">
        <v>0</v>
      </c>
      <c r="O62" s="112">
        <v>0</v>
      </c>
      <c r="P62" s="112">
        <v>0</v>
      </c>
      <c r="Q62" s="112">
        <v>0</v>
      </c>
      <c r="R62" s="112">
        <v>0</v>
      </c>
      <c r="S62" s="112">
        <v>0</v>
      </c>
      <c r="T62" s="112">
        <v>2.5506736799139521E-4</v>
      </c>
      <c r="U62" s="112">
        <v>2.0903216663271297E-4</v>
      </c>
      <c r="V62" s="112">
        <v>5.5904203308107646E-5</v>
      </c>
      <c r="W62" s="112">
        <v>7.8432463699928338E-4</v>
      </c>
      <c r="X62" s="112">
        <v>1.7118140764817939E-4</v>
      </c>
      <c r="Y62" s="241">
        <v>1.1630378329511432E-3</v>
      </c>
      <c r="Z62" s="112">
        <v>1.2256772375588121E-3</v>
      </c>
      <c r="AA62" s="112">
        <v>7.5376852322890772E-4</v>
      </c>
      <c r="AB62" s="112">
        <v>4.5615649959639365E-4</v>
      </c>
      <c r="AC62" s="112">
        <v>8.1453298456240022E-4</v>
      </c>
      <c r="AD62" s="241">
        <v>1.8980419450770529E-3</v>
      </c>
      <c r="AE62" s="112">
        <v>1.5964295318880385E-3</v>
      </c>
      <c r="AF62" s="112">
        <v>1.2200585432297524E-3</v>
      </c>
      <c r="AG62" s="112">
        <v>6.8125803917387163E-4</v>
      </c>
      <c r="AH62" s="112">
        <v>9.091481596415074E-4</v>
      </c>
      <c r="AI62" s="241">
        <v>1.2702799821587294E-3</v>
      </c>
      <c r="AJ62" s="112"/>
      <c r="AK62" s="112">
        <v>9.6705771749025081E-4</v>
      </c>
      <c r="AL62" s="65"/>
      <c r="AM62" s="112">
        <v>1.2757849174046725E-3</v>
      </c>
      <c r="AN62" s="112">
        <v>3.0618139400128163E-3</v>
      </c>
      <c r="AO62" s="112">
        <v>-4.6959775686756637E-5</v>
      </c>
      <c r="AP62" s="112">
        <v>5.6027838564839177E-3</v>
      </c>
      <c r="AQ62" s="112">
        <v>2.4717929389418782E-3</v>
      </c>
      <c r="AR62" s="112">
        <v>7.2863099403955319E-5</v>
      </c>
      <c r="AS62" s="112">
        <v>0</v>
      </c>
      <c r="AT62" s="112">
        <v>0</v>
      </c>
      <c r="AU62" s="112">
        <v>0</v>
      </c>
      <c r="AV62" s="112">
        <v>1.7355509944247174E-5</v>
      </c>
      <c r="AW62" s="112">
        <v>0</v>
      </c>
      <c r="AX62" s="112">
        <v>0</v>
      </c>
      <c r="AY62" s="112">
        <v>0</v>
      </c>
      <c r="AZ62" s="112">
        <v>0</v>
      </c>
      <c r="BA62" s="112">
        <v>0</v>
      </c>
      <c r="BB62" s="112">
        <v>0</v>
      </c>
      <c r="BC62" s="112">
        <v>0</v>
      </c>
      <c r="BD62" s="112">
        <v>2.5980206148041066E-4</v>
      </c>
      <c r="BE62" s="112">
        <v>2.1376702587115102E-4</v>
      </c>
      <c r="BF62" s="112">
        <v>5.7184550852314534E-5</v>
      </c>
      <c r="BG62" s="112">
        <v>7.9929325187995067E-4</v>
      </c>
      <c r="BH62" s="112">
        <v>1.743778691925868E-4</v>
      </c>
      <c r="BI62" s="241">
        <v>1.1861239970421716E-3</v>
      </c>
      <c r="BJ62" s="112">
        <v>1.2487406628949981E-3</v>
      </c>
      <c r="BK62" s="112">
        <v>7.6816731524946232E-4</v>
      </c>
      <c r="BL62" s="112">
        <v>4.6257038445610436E-4</v>
      </c>
      <c r="BM62" s="112">
        <v>8.3482258689794434E-4</v>
      </c>
      <c r="BN62" s="241">
        <v>1.9897579993013951E-3</v>
      </c>
      <c r="BO62" s="112">
        <v>1.6814025246562271E-3</v>
      </c>
      <c r="BP62" s="112">
        <v>1.2636859445667194E-3</v>
      </c>
      <c r="BQ62" s="112">
        <v>7.0283617771898523E-4</v>
      </c>
      <c r="BR62" s="112">
        <v>9.4381737924203329E-4</v>
      </c>
      <c r="BS62" s="241">
        <v>1.3485964802936821E-3</v>
      </c>
      <c r="BT62" s="112"/>
      <c r="BU62" s="112">
        <v>1.009945158313636E-3</v>
      </c>
    </row>
    <row r="63" spans="2:73">
      <c r="B63" s="141"/>
      <c r="C63" s="66">
        <f t="shared" ref="C63" si="109">SUM(C55:C62)</f>
        <v>1.0000000000000016</v>
      </c>
      <c r="D63" s="66">
        <f t="shared" ref="D63:H63" si="110">SUM(D55:D62)</f>
        <v>1.0000000000000018</v>
      </c>
      <c r="E63" s="66">
        <f>SUM(E55:E62)</f>
        <v>1.0000100760414457</v>
      </c>
      <c r="F63" s="66">
        <f>SUM(F55:F62)</f>
        <v>1.0000000000000002</v>
      </c>
      <c r="G63" s="66">
        <f t="shared" si="110"/>
        <v>1.0000025658519442</v>
      </c>
      <c r="H63" s="66">
        <f t="shared" si="110"/>
        <v>1.0000000000000011</v>
      </c>
      <c r="I63" s="66">
        <f t="shared" ref="I63" si="111">SUM(I55:I62)</f>
        <v>1.0000000000000004</v>
      </c>
      <c r="J63" s="66">
        <f>SUM(J55:J62)</f>
        <v>1.0000000000000007</v>
      </c>
      <c r="K63" s="66">
        <f t="shared" ref="K63:N63" si="112">SUM(K55:K62)</f>
        <v>0.99999999999999978</v>
      </c>
      <c r="L63" s="66">
        <f t="shared" si="112"/>
        <v>0.99999999999999967</v>
      </c>
      <c r="M63" s="66">
        <f t="shared" si="112"/>
        <v>1</v>
      </c>
      <c r="N63" s="66">
        <f t="shared" si="112"/>
        <v>0.99999999999999922</v>
      </c>
      <c r="O63" s="66">
        <f>SUM(O55:O62)</f>
        <v>0.99999999999999967</v>
      </c>
      <c r="P63" s="66">
        <v>0.99999999999999922</v>
      </c>
      <c r="Q63" s="66">
        <v>0.99999999999999611</v>
      </c>
      <c r="R63" s="66">
        <f t="shared" ref="R63" si="113">SUM(R55:R62)</f>
        <v>1</v>
      </c>
      <c r="S63" s="66">
        <v>1</v>
      </c>
      <c r="T63" s="66">
        <f t="shared" ref="T63" si="114">SUM(T55:T62)</f>
        <v>1.0000000000000036</v>
      </c>
      <c r="U63" s="66">
        <f t="shared" ref="U63" si="115">SUM(U55:U62)</f>
        <v>1.0000000000000004</v>
      </c>
      <c r="V63" s="66">
        <f>SUM(V55:V62)</f>
        <v>1.0000005805085928</v>
      </c>
      <c r="W63" s="66">
        <f t="shared" ref="W63:X63" si="116">SUM(W55:W62)</f>
        <v>0.99999999999999922</v>
      </c>
      <c r="X63" s="66">
        <f t="shared" si="116"/>
        <v>1</v>
      </c>
      <c r="Y63" s="66">
        <f t="shared" ref="Y63" si="117">SUM(Y55:Y62)</f>
        <v>1</v>
      </c>
      <c r="Z63" s="66">
        <f>SUM(Z55:Z62)</f>
        <v>1</v>
      </c>
      <c r="AA63" s="66">
        <f>SUM(AA55:AA62)</f>
        <v>0.99999999999999989</v>
      </c>
      <c r="AB63" s="66">
        <f>SUM(AB55:AB62)</f>
        <v>1</v>
      </c>
      <c r="AC63" s="66">
        <f t="shared" ref="AC63:AD63" si="118">SUM(AC55:AC62)</f>
        <v>0.99999999999999878</v>
      </c>
      <c r="AD63" s="66">
        <f t="shared" si="118"/>
        <v>1.0000000000000002</v>
      </c>
      <c r="AE63" s="66">
        <f t="shared" ref="AE63" si="119">SUM(AE55:AE62)</f>
        <v>1.0000000000000004</v>
      </c>
      <c r="AF63" s="66">
        <f>SUM(AF55:AF62)</f>
        <v>0.99999999999999956</v>
      </c>
      <c r="AG63" s="66">
        <f t="shared" ref="AG63" si="120">SUM(AG55:AG62)</f>
        <v>1.0000000000000004</v>
      </c>
      <c r="AH63" s="66">
        <f t="shared" ref="AH63" si="121">SUM(AH55:AH62)</f>
        <v>0.99999999999999944</v>
      </c>
      <c r="AI63" s="66">
        <f t="shared" ref="AI63" si="122">SUM(AI55:AI62)</f>
        <v>1.0000000000000007</v>
      </c>
      <c r="AJ63" s="66"/>
      <c r="AK63" s="66">
        <f t="shared" ref="AK63" si="123">SUM(AK55:AK62)</f>
        <v>1.0000000000000016</v>
      </c>
      <c r="AL63" s="34"/>
      <c r="AM63" s="66">
        <f t="shared" ref="AM63" si="124">SUM(AM55:AM62)</f>
        <v>1.0000000000000016</v>
      </c>
      <c r="AN63" s="66">
        <f>SUM(AN55:AN62)</f>
        <v>1.0000000000000024</v>
      </c>
      <c r="AO63" s="66">
        <f>SUM(AO55:AO62)</f>
        <v>1.0000102320451489</v>
      </c>
      <c r="AP63" s="66">
        <f>SUM(AP55:AP62)</f>
        <v>1</v>
      </c>
      <c r="AQ63" s="66">
        <f>SUM(AQ55:AQ62)</f>
        <v>1.0000026112295688</v>
      </c>
      <c r="AR63" s="66">
        <f t="shared" ref="AR63:AS63" si="125">SUM(AR55:AR62)</f>
        <v>1.0000000000000009</v>
      </c>
      <c r="AS63" s="66">
        <f t="shared" si="125"/>
        <v>1.0000000000000002</v>
      </c>
      <c r="AT63" s="66">
        <v>0.99999999999999978</v>
      </c>
      <c r="AU63" s="66">
        <f>SUM(AU55:AU62)</f>
        <v>0.99999999999999989</v>
      </c>
      <c r="AV63" s="66">
        <f>SUM(AV55:AV62)</f>
        <v>1</v>
      </c>
      <c r="AW63" s="66">
        <f t="shared" ref="AW63:AX63" si="126">SUM(AW55:AW62)</f>
        <v>0.99999999999999967</v>
      </c>
      <c r="AX63" s="66">
        <f t="shared" si="126"/>
        <v>0.999999999999999</v>
      </c>
      <c r="AY63" s="66">
        <f>SUM(AY55:AY62)</f>
        <v>0.99999999999999956</v>
      </c>
      <c r="AZ63" s="66">
        <v>0.99999999999999956</v>
      </c>
      <c r="BA63" s="66">
        <v>0.99999999999999922</v>
      </c>
      <c r="BB63" s="66">
        <f t="shared" ref="BB63" si="127">SUM(BB55:BB62)</f>
        <v>1.0000000000000004</v>
      </c>
      <c r="BC63" s="66">
        <v>0.99999999999999989</v>
      </c>
      <c r="BD63" s="66">
        <f t="shared" ref="BD63" si="128">SUM(BD55:BD62)</f>
        <v>1.0000000000000029</v>
      </c>
      <c r="BE63" s="66">
        <f t="shared" ref="BE63" si="129">SUM(BE55:BE62)</f>
        <v>1</v>
      </c>
      <c r="BF63" s="66">
        <f>SUM(BF55:BF62)</f>
        <v>1.0000005938037069</v>
      </c>
      <c r="BG63" s="66">
        <f t="shared" ref="BG63:BH63" si="130">SUM(BG55:BG62)</f>
        <v>0.99999999999999944</v>
      </c>
      <c r="BH63" s="66">
        <f t="shared" si="130"/>
        <v>1.0000000000000002</v>
      </c>
      <c r="BI63" s="66">
        <f t="shared" ref="BI63:BJ63" si="131">SUM(BI55:BI62)</f>
        <v>1</v>
      </c>
      <c r="BJ63" s="66">
        <f t="shared" si="131"/>
        <v>0.99999999999999978</v>
      </c>
      <c r="BK63" s="66">
        <f>SUM(BK55:BK62)</f>
        <v>0.99999999999999944</v>
      </c>
      <c r="BL63" s="66">
        <f>SUM(BL55:BL62)</f>
        <v>1</v>
      </c>
      <c r="BM63" s="66">
        <f t="shared" ref="BM63:BN63" si="132">SUM(BM55:BM62)</f>
        <v>0.99999999999999978</v>
      </c>
      <c r="BN63" s="66">
        <f t="shared" si="132"/>
        <v>1.0000000000000002</v>
      </c>
      <c r="BO63" s="66">
        <f t="shared" ref="BO63" si="133">SUM(BO55:BO62)</f>
        <v>1.0000000000000004</v>
      </c>
      <c r="BP63" s="66">
        <f>SUM(BP55:BP62)</f>
        <v>0.99999999999999978</v>
      </c>
      <c r="BQ63" s="66">
        <f>SUM(BQ55:BQ62)</f>
        <v>1.0000000000000004</v>
      </c>
      <c r="BR63" s="66">
        <f>SUM(BR55:BR62)</f>
        <v>0.99999999999999933</v>
      </c>
      <c r="BS63" s="66">
        <f>SUM(BS55:BS62)</f>
        <v>1.0000000000000004</v>
      </c>
      <c r="BT63" s="66"/>
      <c r="BU63" s="66">
        <f>SUM(BU55:BU62)</f>
        <v>1.0000000000000013</v>
      </c>
    </row>
    <row r="65" spans="2:73" ht="12.75" hidden="1" customHeight="1">
      <c r="B65" s="79"/>
    </row>
    <row r="66" spans="2:73" ht="12.75" hidden="1" customHeight="1"/>
    <row r="67" spans="2:73">
      <c r="B67" s="150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34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151"/>
      <c r="BL67" s="151"/>
      <c r="BM67" s="151"/>
      <c r="BN67" s="151"/>
      <c r="BO67" s="151"/>
      <c r="BP67" s="151"/>
      <c r="BQ67" s="151"/>
      <c r="BR67" s="151"/>
      <c r="BS67" s="151"/>
      <c r="BT67" s="151"/>
      <c r="BU67" s="151"/>
    </row>
    <row r="68" spans="2:73">
      <c r="B68" s="355" t="s">
        <v>65</v>
      </c>
      <c r="C68" s="357" t="s">
        <v>235</v>
      </c>
      <c r="D68" s="353"/>
      <c r="E68" s="353"/>
      <c r="F68" s="353"/>
      <c r="G68" s="354"/>
      <c r="H68" s="357" t="s">
        <v>248</v>
      </c>
      <c r="I68" s="353"/>
      <c r="J68" s="353"/>
      <c r="K68" s="353"/>
      <c r="L68" s="354"/>
      <c r="M68" s="357" t="s">
        <v>271</v>
      </c>
      <c r="N68" s="353"/>
      <c r="O68" s="353"/>
      <c r="P68" s="353"/>
      <c r="Q68" s="354"/>
      <c r="R68" s="313" t="str">
        <f>$R$8</f>
        <v>FY 2017-18</v>
      </c>
      <c r="S68" s="310"/>
      <c r="T68" s="310"/>
      <c r="U68" s="310"/>
      <c r="V68" s="310"/>
      <c r="W68" s="352" t="str">
        <f>W8</f>
        <v>FY 2018-19</v>
      </c>
      <c r="X68" s="352"/>
      <c r="Y68" s="352"/>
      <c r="Z68" s="352"/>
      <c r="AA68" s="352"/>
      <c r="AB68" s="352" t="str">
        <f>AB8</f>
        <v>FY 2019-20</v>
      </c>
      <c r="AC68" s="352"/>
      <c r="AD68" s="352"/>
      <c r="AE68" s="352"/>
      <c r="AF68" s="352"/>
      <c r="AG68" s="352" t="str">
        <f>AG8</f>
        <v>FY 2020-21</v>
      </c>
      <c r="AH68" s="352"/>
      <c r="AI68" s="352"/>
      <c r="AJ68" s="352"/>
      <c r="AK68" s="352"/>
      <c r="AL68" s="117"/>
      <c r="AM68" s="352" t="s">
        <v>235</v>
      </c>
      <c r="AN68" s="352"/>
      <c r="AO68" s="352"/>
      <c r="AP68" s="352"/>
      <c r="AQ68" s="352"/>
      <c r="AR68" s="352" t="s">
        <v>248</v>
      </c>
      <c r="AS68" s="352"/>
      <c r="AT68" s="352"/>
      <c r="AU68" s="352"/>
      <c r="AV68" s="352"/>
      <c r="AW68" s="352" t="s">
        <v>271</v>
      </c>
      <c r="AX68" s="352"/>
      <c r="AY68" s="352"/>
      <c r="AZ68" s="352"/>
      <c r="BA68" s="352"/>
      <c r="BB68" s="352" t="str">
        <f>BB8</f>
        <v>FY 2017-18</v>
      </c>
      <c r="BC68" s="352"/>
      <c r="BD68" s="352"/>
      <c r="BE68" s="352"/>
      <c r="BF68" s="352"/>
      <c r="BG68" s="352" t="str">
        <f>BG8</f>
        <v>FY 2018-19</v>
      </c>
      <c r="BH68" s="352"/>
      <c r="BI68" s="352"/>
      <c r="BJ68" s="352"/>
      <c r="BK68" s="352"/>
      <c r="BL68" s="352" t="str">
        <f>BL8</f>
        <v>FY 2019-20</v>
      </c>
      <c r="BM68" s="352"/>
      <c r="BN68" s="352"/>
      <c r="BO68" s="352"/>
      <c r="BP68" s="352"/>
      <c r="BQ68" s="352" t="str">
        <f>BQ8</f>
        <v>FY 2020-21</v>
      </c>
      <c r="BR68" s="352"/>
      <c r="BS68" s="352"/>
      <c r="BT68" s="352"/>
      <c r="BU68" s="352"/>
    </row>
    <row r="69" spans="2:73">
      <c r="B69" s="356"/>
      <c r="C69" s="81" t="s">
        <v>234</v>
      </c>
      <c r="D69" s="81" t="s">
        <v>236</v>
      </c>
      <c r="E69" s="81" t="s">
        <v>238</v>
      </c>
      <c r="F69" s="81" t="s">
        <v>239</v>
      </c>
      <c r="G69" s="81" t="s">
        <v>235</v>
      </c>
      <c r="H69" s="81" t="s">
        <v>245</v>
      </c>
      <c r="I69" s="81" t="s">
        <v>249</v>
      </c>
      <c r="J69" s="81" t="s">
        <v>250</v>
      </c>
      <c r="K69" s="81" t="s">
        <v>251</v>
      </c>
      <c r="L69" s="81" t="s">
        <v>248</v>
      </c>
      <c r="M69" s="81" t="s">
        <v>268</v>
      </c>
      <c r="N69" s="81" t="s">
        <v>269</v>
      </c>
      <c r="O69" s="81" t="s">
        <v>270</v>
      </c>
      <c r="P69" s="81" t="s">
        <v>272</v>
      </c>
      <c r="Q69" s="81" t="s">
        <v>271</v>
      </c>
      <c r="R69" s="81" t="s">
        <v>304</v>
      </c>
      <c r="S69" s="81" t="s">
        <v>305</v>
      </c>
      <c r="T69" s="81" t="s">
        <v>306</v>
      </c>
      <c r="U69" s="81" t="s">
        <v>307</v>
      </c>
      <c r="V69" s="81" t="s">
        <v>308</v>
      </c>
      <c r="W69" s="81" t="str">
        <f>W53</f>
        <v>QE Jun-18</v>
      </c>
      <c r="X69" s="81" t="str">
        <f t="shared" ref="X69:AA69" si="134">X53</f>
        <v>QE Sep-18</v>
      </c>
      <c r="Y69" s="81" t="str">
        <f t="shared" si="134"/>
        <v>QE Dec-18</v>
      </c>
      <c r="Z69" s="81" t="str">
        <f t="shared" si="134"/>
        <v>QE Mar-19</v>
      </c>
      <c r="AA69" s="81" t="str">
        <f t="shared" si="134"/>
        <v>FY 2018-19</v>
      </c>
      <c r="AB69" s="81" t="str">
        <f>AB53</f>
        <v>QE Jun-19</v>
      </c>
      <c r="AC69" s="81" t="str">
        <f t="shared" ref="AC69:AF69" si="135">AC53</f>
        <v>QE Sep-19</v>
      </c>
      <c r="AD69" s="81" t="str">
        <f t="shared" si="135"/>
        <v>QE Dec-19</v>
      </c>
      <c r="AE69" s="81" t="str">
        <f t="shared" si="135"/>
        <v>QE Mar-20</v>
      </c>
      <c r="AF69" s="81" t="str">
        <f t="shared" si="135"/>
        <v>FY 2019-20</v>
      </c>
      <c r="AG69" s="81" t="str">
        <f>AG53</f>
        <v>QE Jun-20</v>
      </c>
      <c r="AH69" s="81" t="str">
        <f t="shared" ref="AH69:AK69" si="136">AH53</f>
        <v>QE Sep-20</v>
      </c>
      <c r="AI69" s="81" t="str">
        <f t="shared" si="136"/>
        <v>QE Dec-20</v>
      </c>
      <c r="AJ69" s="81" t="str">
        <f t="shared" si="136"/>
        <v>QE Mar-21</v>
      </c>
      <c r="AK69" s="81" t="str">
        <f t="shared" si="136"/>
        <v>FY 2020-21</v>
      </c>
      <c r="AL69" s="53"/>
      <c r="AM69" s="81" t="s">
        <v>234</v>
      </c>
      <c r="AN69" s="81" t="s">
        <v>236</v>
      </c>
      <c r="AO69" s="81" t="s">
        <v>238</v>
      </c>
      <c r="AP69" s="81" t="s">
        <v>239</v>
      </c>
      <c r="AQ69" s="81" t="s">
        <v>235</v>
      </c>
      <c r="AR69" s="81" t="s">
        <v>245</v>
      </c>
      <c r="AS69" s="81" t="s">
        <v>249</v>
      </c>
      <c r="AT69" s="81" t="s">
        <v>250</v>
      </c>
      <c r="AU69" s="81" t="s">
        <v>251</v>
      </c>
      <c r="AV69" s="81" t="s">
        <v>248</v>
      </c>
      <c r="AW69" s="81" t="s">
        <v>268</v>
      </c>
      <c r="AX69" s="81" t="s">
        <v>269</v>
      </c>
      <c r="AY69" s="81" t="s">
        <v>270</v>
      </c>
      <c r="AZ69" s="81" t="s">
        <v>272</v>
      </c>
      <c r="BA69" s="81" t="s">
        <v>271</v>
      </c>
      <c r="BB69" s="81" t="s">
        <v>304</v>
      </c>
      <c r="BC69" s="81" t="s">
        <v>305</v>
      </c>
      <c r="BD69" s="81" t="s">
        <v>306</v>
      </c>
      <c r="BE69" s="81" t="s">
        <v>307</v>
      </c>
      <c r="BF69" s="81" t="s">
        <v>308</v>
      </c>
      <c r="BG69" s="81" t="str">
        <f>BG53</f>
        <v>QE Jun-18</v>
      </c>
      <c r="BH69" s="81" t="str">
        <f t="shared" ref="BH69:BK69" si="137">BH53</f>
        <v>QE Sep-18</v>
      </c>
      <c r="BI69" s="81" t="str">
        <f t="shared" si="137"/>
        <v>QE Dec-18</v>
      </c>
      <c r="BJ69" s="81" t="str">
        <f t="shared" si="137"/>
        <v>QE Mar-19</v>
      </c>
      <c r="BK69" s="81" t="str">
        <f t="shared" si="137"/>
        <v>FY 2018-19</v>
      </c>
      <c r="BL69" s="81" t="str">
        <f>BL53</f>
        <v>QE Jun-19</v>
      </c>
      <c r="BM69" s="81" t="str">
        <f t="shared" ref="BM69:BP69" si="138">BM53</f>
        <v>QE Sep-19</v>
      </c>
      <c r="BN69" s="81" t="str">
        <f t="shared" si="138"/>
        <v>QE Dec-19</v>
      </c>
      <c r="BO69" s="81" t="str">
        <f t="shared" si="138"/>
        <v>QE Mar-20</v>
      </c>
      <c r="BP69" s="81" t="str">
        <f t="shared" si="138"/>
        <v>FY 2019-20</v>
      </c>
      <c r="BQ69" s="81" t="str">
        <f>BQ53</f>
        <v>QE Jun-20</v>
      </c>
      <c r="BR69" s="81" t="str">
        <f t="shared" ref="BR69:BU69" si="139">BR53</f>
        <v>QE Sep-20</v>
      </c>
      <c r="BS69" s="81" t="str">
        <f t="shared" si="139"/>
        <v>QE Dec-20</v>
      </c>
      <c r="BT69" s="81" t="str">
        <f t="shared" si="139"/>
        <v>QE Mar-21</v>
      </c>
      <c r="BU69" s="81" t="str">
        <f t="shared" si="139"/>
        <v>FY 2020-21</v>
      </c>
    </row>
    <row r="70" spans="2:73">
      <c r="B70" s="1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3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243"/>
      <c r="BJ70" s="82"/>
      <c r="BK70" s="82"/>
      <c r="BL70" s="82"/>
      <c r="BM70" s="82"/>
      <c r="BN70" s="243"/>
      <c r="BO70" s="82"/>
      <c r="BP70" s="82"/>
      <c r="BQ70" s="82"/>
      <c r="BR70" s="82"/>
      <c r="BS70" s="243"/>
      <c r="BT70" s="82"/>
      <c r="BU70" s="82"/>
    </row>
    <row r="71" spans="2:73">
      <c r="B71" s="27" t="s">
        <v>49</v>
      </c>
      <c r="C71" s="112">
        <v>0.13844554851487847</v>
      </c>
      <c r="D71" s="112">
        <v>0.13924797046511858</v>
      </c>
      <c r="E71" s="112">
        <v>0.12646100358871659</v>
      </c>
      <c r="F71" s="112">
        <v>0.13069400976607928</v>
      </c>
      <c r="G71" s="112">
        <v>0.13366583600591805</v>
      </c>
      <c r="H71" s="112">
        <v>0.11753593906669565</v>
      </c>
      <c r="I71" s="112">
        <v>0.10991027177149568</v>
      </c>
      <c r="J71" s="112">
        <v>0.10520669058207935</v>
      </c>
      <c r="K71" s="112">
        <v>0.10481063942237506</v>
      </c>
      <c r="L71" s="112">
        <v>0.1092278811257946</v>
      </c>
      <c r="M71" s="112">
        <v>0.10142341990199624</v>
      </c>
      <c r="N71" s="112">
        <v>9.1634711239186178E-2</v>
      </c>
      <c r="O71" s="112">
        <v>9.1271553977074649E-2</v>
      </c>
      <c r="P71" s="112">
        <v>7.816622558588307E-2</v>
      </c>
      <c r="Q71" s="112">
        <v>9.0388696784275649E-2</v>
      </c>
      <c r="R71" s="112">
        <v>7.5682147293728172E-2</v>
      </c>
      <c r="S71" s="112">
        <v>6.6690266036362314E-2</v>
      </c>
      <c r="T71" s="112">
        <v>6.4179689539413456E-2</v>
      </c>
      <c r="U71" s="112">
        <v>6.8437929306985223E-2</v>
      </c>
      <c r="V71" s="112">
        <v>6.8412573909892457E-2</v>
      </c>
      <c r="W71" s="112">
        <v>6.5578153157904967E-2</v>
      </c>
      <c r="X71" s="112">
        <v>6.7518950862209021E-2</v>
      </c>
      <c r="Y71" s="241">
        <v>7.0257132329457794E-2</v>
      </c>
      <c r="Z71" s="112">
        <v>7.5186167417432143E-2</v>
      </c>
      <c r="AA71" s="112">
        <v>6.9457767708558452E-2</v>
      </c>
      <c r="AB71" s="112">
        <v>7.1506792964111207E-2</v>
      </c>
      <c r="AC71" s="112">
        <v>6.6726826062548164E-2</v>
      </c>
      <c r="AD71" s="241">
        <v>6.4306937343375933E-2</v>
      </c>
      <c r="AE71" s="112">
        <v>7.329025796813235E-2</v>
      </c>
      <c r="AF71" s="112">
        <v>6.8964037387997126E-2</v>
      </c>
      <c r="AG71" s="112">
        <v>8.4289568470471948E-2</v>
      </c>
      <c r="AH71" s="112">
        <v>8.4018607315982721E-2</v>
      </c>
      <c r="AI71" s="241">
        <v>7.971941272488639E-2</v>
      </c>
      <c r="AJ71" s="112"/>
      <c r="AK71" s="112">
        <v>8.2570397213644259E-2</v>
      </c>
      <c r="AL71" s="113"/>
      <c r="AM71" s="112">
        <v>0.1485868811220083</v>
      </c>
      <c r="AN71" s="112">
        <v>0.14755062916516284</v>
      </c>
      <c r="AO71" s="112">
        <v>0.13393328285788214</v>
      </c>
      <c r="AP71" s="112">
        <v>0.13775141984647832</v>
      </c>
      <c r="AQ71" s="112">
        <v>0.14187087256137329</v>
      </c>
      <c r="AR71" s="112">
        <v>0.12464341836604101</v>
      </c>
      <c r="AS71" s="112">
        <v>0.11628510896480514</v>
      </c>
      <c r="AT71" s="112">
        <v>0.11175438328249554</v>
      </c>
      <c r="AU71" s="112">
        <v>0.11048921955163479</v>
      </c>
      <c r="AV71" s="112">
        <v>0.1156394743946637</v>
      </c>
      <c r="AW71" s="112">
        <v>0.1066045118027506</v>
      </c>
      <c r="AX71" s="112">
        <v>9.5491582039417197E-2</v>
      </c>
      <c r="AY71" s="112">
        <v>9.4919686672012393E-2</v>
      </c>
      <c r="AZ71" s="112">
        <v>8.0840234124295376E-2</v>
      </c>
      <c r="BA71" s="112">
        <v>9.4154916000569189E-2</v>
      </c>
      <c r="BB71" s="112">
        <v>7.7773733715029186E-2</v>
      </c>
      <c r="BC71" s="112">
        <v>6.8226286150244272E-2</v>
      </c>
      <c r="BD71" s="112">
        <v>6.53710264030124E-2</v>
      </c>
      <c r="BE71" s="112">
        <v>6.9988140296321263E-2</v>
      </c>
      <c r="BF71" s="112">
        <v>6.9979394753678606E-2</v>
      </c>
      <c r="BG71" s="112">
        <v>6.6829693748242158E-2</v>
      </c>
      <c r="BH71" s="112">
        <v>6.8779728728888032E-2</v>
      </c>
      <c r="BI71" s="241">
        <v>7.165172813672166E-2</v>
      </c>
      <c r="BJ71" s="112">
        <v>7.6600936742837619E-2</v>
      </c>
      <c r="BK71" s="112">
        <v>7.0784578155834013E-2</v>
      </c>
      <c r="BL71" s="112">
        <v>7.2512229337734643E-2</v>
      </c>
      <c r="BM71" s="112">
        <v>6.8388957359354241E-2</v>
      </c>
      <c r="BN71" s="241">
        <v>6.7414338930408296E-2</v>
      </c>
      <c r="BO71" s="112">
        <v>7.7191271095181868E-2</v>
      </c>
      <c r="BP71" s="112">
        <v>7.143008440978918E-2</v>
      </c>
      <c r="BQ71" s="112">
        <v>8.6959352725156508E-2</v>
      </c>
      <c r="BR71" s="112">
        <v>8.7222551048010688E-2</v>
      </c>
      <c r="BS71" s="241">
        <v>8.4634349058353653E-2</v>
      </c>
      <c r="BT71" s="112"/>
      <c r="BU71" s="112">
        <v>8.6232260368465985E-2</v>
      </c>
    </row>
    <row r="72" spans="2:73">
      <c r="B72" s="27" t="s">
        <v>20</v>
      </c>
      <c r="C72" s="112">
        <v>0.33265310828899775</v>
      </c>
      <c r="D72" s="112">
        <v>0.34255703958239531</v>
      </c>
      <c r="E72" s="112">
        <v>0.3239716338499844</v>
      </c>
      <c r="F72" s="112">
        <v>0.32867187988899216</v>
      </c>
      <c r="G72" s="112">
        <v>0.32989920988695653</v>
      </c>
      <c r="H72" s="112">
        <v>0.3066968651278611</v>
      </c>
      <c r="I72" s="112">
        <v>0.31512480003087395</v>
      </c>
      <c r="J72" s="112">
        <v>0.30184791092978741</v>
      </c>
      <c r="K72" s="112">
        <v>0.31833515081812813</v>
      </c>
      <c r="L72" s="112">
        <v>0.30686438746561873</v>
      </c>
      <c r="M72" s="112">
        <v>0.32707556438365665</v>
      </c>
      <c r="N72" s="112">
        <v>0.3265290639317735</v>
      </c>
      <c r="O72" s="112">
        <v>0.32258054388349749</v>
      </c>
      <c r="P72" s="112">
        <v>0.31003133183845366</v>
      </c>
      <c r="Q72" s="112">
        <v>0.3213466261341103</v>
      </c>
      <c r="R72" s="112">
        <v>0.30762743976133938</v>
      </c>
      <c r="S72" s="112">
        <v>0.29999709817120424</v>
      </c>
      <c r="T72" s="112">
        <v>0.28651592885713439</v>
      </c>
      <c r="U72" s="112">
        <v>0.28496783483796434</v>
      </c>
      <c r="V72" s="112">
        <v>0.29380978663704044</v>
      </c>
      <c r="W72" s="112">
        <v>0.27667839489868601</v>
      </c>
      <c r="X72" s="112">
        <v>0.26425536345532014</v>
      </c>
      <c r="Y72" s="241">
        <v>0.27776920575427827</v>
      </c>
      <c r="Z72" s="112">
        <v>0.26504729735805066</v>
      </c>
      <c r="AA72" s="112">
        <v>0.2708648052207222</v>
      </c>
      <c r="AB72" s="112">
        <v>0.26526534086453313</v>
      </c>
      <c r="AC72" s="112">
        <v>0.25050506115938564</v>
      </c>
      <c r="AD72" s="241">
        <v>0.24678622305035031</v>
      </c>
      <c r="AE72" s="112">
        <v>0.25405407502100374</v>
      </c>
      <c r="AF72" s="112">
        <v>0.25064172126821149</v>
      </c>
      <c r="AG72" s="112">
        <v>0.2890124895768138</v>
      </c>
      <c r="AH72" s="112">
        <v>0.26622767829995408</v>
      </c>
      <c r="AI72" s="241">
        <v>0.26250639114269514</v>
      </c>
      <c r="AJ72" s="112"/>
      <c r="AK72" s="112">
        <v>0.26951933362632979</v>
      </c>
      <c r="AL72" s="113"/>
      <c r="AM72" s="112">
        <v>0.35702041984319882</v>
      </c>
      <c r="AN72" s="112">
        <v>0.36298199928162939</v>
      </c>
      <c r="AO72" s="112">
        <v>0.34311434547425718</v>
      </c>
      <c r="AP72" s="112">
        <v>0.34641999430084564</v>
      </c>
      <c r="AQ72" s="112">
        <v>0.35014997221801647</v>
      </c>
      <c r="AR72" s="112">
        <v>0.32524303608952276</v>
      </c>
      <c r="AS72" s="112">
        <v>0.33340215721863042</v>
      </c>
      <c r="AT72" s="112">
        <v>0.32063385840229069</v>
      </c>
      <c r="AU72" s="112">
        <v>0.33558236609935471</v>
      </c>
      <c r="AV72" s="112">
        <v>0.32487709283765004</v>
      </c>
      <c r="AW72" s="112">
        <v>0.34378382130498997</v>
      </c>
      <c r="AX72" s="112">
        <v>0.34027255038002535</v>
      </c>
      <c r="AY72" s="112">
        <v>0.33547411890894052</v>
      </c>
      <c r="AZ72" s="112">
        <v>0.3206372735005657</v>
      </c>
      <c r="BA72" s="112">
        <v>0.3347361524963039</v>
      </c>
      <c r="BB72" s="112">
        <v>0.3161291723208981</v>
      </c>
      <c r="BC72" s="112">
        <v>0.30690667589947329</v>
      </c>
      <c r="BD72" s="112">
        <v>0.29183438693172792</v>
      </c>
      <c r="BE72" s="112">
        <v>0.29142273891888043</v>
      </c>
      <c r="BF72" s="112">
        <v>0.30053877330574275</v>
      </c>
      <c r="BG72" s="112">
        <v>0.28195872417010137</v>
      </c>
      <c r="BH72" s="112">
        <v>0.26918979014799205</v>
      </c>
      <c r="BI72" s="241">
        <v>0.28328289179422939</v>
      </c>
      <c r="BJ72" s="112">
        <v>0.27003466137677912</v>
      </c>
      <c r="BK72" s="112">
        <v>0.2760389745789153</v>
      </c>
      <c r="BL72" s="112">
        <v>0.26899516024687742</v>
      </c>
      <c r="BM72" s="112">
        <v>0.25674501481417267</v>
      </c>
      <c r="BN72" s="241">
        <v>0.25871128017240858</v>
      </c>
      <c r="BO72" s="112">
        <v>0.26757658550347863</v>
      </c>
      <c r="BP72" s="112">
        <v>0.25960428050459816</v>
      </c>
      <c r="BQ72" s="112">
        <v>0.29816665904381812</v>
      </c>
      <c r="BR72" s="112">
        <v>0.27637993538240685</v>
      </c>
      <c r="BS72" s="241">
        <v>0.27542650848209899</v>
      </c>
      <c r="BT72" s="112"/>
      <c r="BU72" s="112">
        <v>0.28147207880647862</v>
      </c>
    </row>
    <row r="73" spans="2:73">
      <c r="B73" s="27" t="s">
        <v>21</v>
      </c>
      <c r="C73" s="112">
        <v>0.45202960552560084</v>
      </c>
      <c r="D73" s="112">
        <v>0.46203989675702711</v>
      </c>
      <c r="E73" s="112">
        <v>0.43689563148681609</v>
      </c>
      <c r="F73" s="112">
        <v>0.439841542102406</v>
      </c>
      <c r="G73" s="112">
        <v>0.44506358496985055</v>
      </c>
      <c r="H73" s="112">
        <v>0.4252940563857921</v>
      </c>
      <c r="I73" s="112">
        <v>0.43859389803532817</v>
      </c>
      <c r="J73" s="112">
        <v>0.41993275271232228</v>
      </c>
      <c r="K73" s="112">
        <v>0.43469270805202842</v>
      </c>
      <c r="L73" s="112">
        <v>0.42957967048905166</v>
      </c>
      <c r="M73" s="112">
        <v>0.4464770865666588</v>
      </c>
      <c r="N73" s="112">
        <v>0.4456776750680988</v>
      </c>
      <c r="O73" s="112">
        <v>0.43655214223347022</v>
      </c>
      <c r="P73" s="112">
        <v>0.42108892364566569</v>
      </c>
      <c r="Q73" s="112">
        <v>0.43571428498669867</v>
      </c>
      <c r="R73" s="112">
        <v>0.44310026258288149</v>
      </c>
      <c r="S73" s="112">
        <v>0.43756154294189248</v>
      </c>
      <c r="T73" s="112">
        <v>0.42672702189237116</v>
      </c>
      <c r="U73" s="112">
        <v>0.4188556328280143</v>
      </c>
      <c r="V73" s="112">
        <v>0.42950789543246476</v>
      </c>
      <c r="W73" s="112">
        <v>0.44567596073192695</v>
      </c>
      <c r="X73" s="112">
        <v>0.42840578768066517</v>
      </c>
      <c r="Y73" s="241">
        <v>0.45240865354101223</v>
      </c>
      <c r="Z73" s="112">
        <v>0.42907560912336506</v>
      </c>
      <c r="AA73" s="112">
        <v>0.43923953464611248</v>
      </c>
      <c r="AB73" s="112">
        <v>0.43522947060194667</v>
      </c>
      <c r="AC73" s="112">
        <v>0.41508164109546986</v>
      </c>
      <c r="AD73" s="241">
        <v>0.40552358278916212</v>
      </c>
      <c r="AE73" s="112">
        <v>0.4108465052655132</v>
      </c>
      <c r="AF73" s="112">
        <v>0.41153756982386186</v>
      </c>
      <c r="AG73" s="112">
        <v>0.44376478017590354</v>
      </c>
      <c r="AH73" s="112">
        <v>0.4240735796231429</v>
      </c>
      <c r="AI73" s="241">
        <v>0.41268973684769311</v>
      </c>
      <c r="AJ73" s="112"/>
      <c r="AK73" s="112">
        <v>0.42057246601792586</v>
      </c>
      <c r="AL73" s="113"/>
      <c r="AM73" s="112">
        <v>0.48514141465980465</v>
      </c>
      <c r="AN73" s="112">
        <v>0.48958902049480008</v>
      </c>
      <c r="AO73" s="112">
        <v>0.46271075296541248</v>
      </c>
      <c r="AP73" s="112">
        <v>0.46359276175331182</v>
      </c>
      <c r="AQ73" s="112">
        <v>0.47238367732327657</v>
      </c>
      <c r="AR73" s="112">
        <v>0.4510118812987437</v>
      </c>
      <c r="AS73" s="112">
        <v>0.46403250944889113</v>
      </c>
      <c r="AT73" s="112">
        <v>0.44606788351424592</v>
      </c>
      <c r="AU73" s="112">
        <v>0.45824410882471928</v>
      </c>
      <c r="AV73" s="112">
        <v>0.45479566932893184</v>
      </c>
      <c r="AW73" s="112">
        <v>0.46928482485154555</v>
      </c>
      <c r="AX73" s="112">
        <v>0.46443608209573972</v>
      </c>
      <c r="AY73" s="112">
        <v>0.454001172886844</v>
      </c>
      <c r="AZ73" s="112">
        <v>0.43549406306258942</v>
      </c>
      <c r="BA73" s="112">
        <v>0.45386916022344376</v>
      </c>
      <c r="BB73" s="112">
        <v>0.45534598400640758</v>
      </c>
      <c r="BC73" s="112">
        <v>0.44876536652828974</v>
      </c>
      <c r="BD73" s="112">
        <v>0.43464815138867363</v>
      </c>
      <c r="BE73" s="112">
        <v>0.42834327530244859</v>
      </c>
      <c r="BF73" s="112">
        <v>0.43934471174668033</v>
      </c>
      <c r="BG73" s="112">
        <v>0.45418156096818929</v>
      </c>
      <c r="BH73" s="112">
        <v>0.43640538672904555</v>
      </c>
      <c r="BI73" s="241">
        <v>0.46138891206394156</v>
      </c>
      <c r="BJ73" s="112">
        <v>0.43714947471485233</v>
      </c>
      <c r="BK73" s="112">
        <v>0.44763006636994029</v>
      </c>
      <c r="BL73" s="112">
        <v>0.44134910654808257</v>
      </c>
      <c r="BM73" s="112">
        <v>0.4254211136450512</v>
      </c>
      <c r="BN73" s="241">
        <v>0.42468260267327668</v>
      </c>
      <c r="BO73" s="112">
        <v>0.43077713902417075</v>
      </c>
      <c r="BP73" s="112">
        <v>0.42625351507384662</v>
      </c>
      <c r="BQ73" s="112">
        <v>0.45266821280888397</v>
      </c>
      <c r="BR73" s="112">
        <v>0.44024509127701161</v>
      </c>
      <c r="BS73" s="241">
        <v>0.42968205669252402</v>
      </c>
      <c r="BT73" s="112"/>
      <c r="BU73" s="112">
        <v>0.43922417255215424</v>
      </c>
    </row>
    <row r="74" spans="2:73">
      <c r="B74" s="27" t="s">
        <v>22</v>
      </c>
      <c r="C74" s="112">
        <v>0.61911628852159839</v>
      </c>
      <c r="D74" s="112">
        <v>0.61862706780547461</v>
      </c>
      <c r="E74" s="112">
        <v>0.58667898955419495</v>
      </c>
      <c r="F74" s="112">
        <v>0.59391213994060255</v>
      </c>
      <c r="G74" s="112">
        <v>0.60107889253467806</v>
      </c>
      <c r="H74" s="112">
        <v>0.58481923437807193</v>
      </c>
      <c r="I74" s="112">
        <v>0.58430212847510365</v>
      </c>
      <c r="J74" s="112">
        <v>0.5657236979024054</v>
      </c>
      <c r="K74" s="112">
        <v>0.58009365388057921</v>
      </c>
      <c r="L74" s="112">
        <v>0.57309146347214601</v>
      </c>
      <c r="M74" s="112">
        <v>0.57786528008100435</v>
      </c>
      <c r="N74" s="112">
        <v>0.57879675239468809</v>
      </c>
      <c r="O74" s="112">
        <v>0.55912011705714804</v>
      </c>
      <c r="P74" s="112">
        <v>0.54969359228917392</v>
      </c>
      <c r="Q74" s="112">
        <v>0.5572129339708789</v>
      </c>
      <c r="R74" s="112">
        <v>0.55880443128291846</v>
      </c>
      <c r="S74" s="112">
        <v>0.56427358221735291</v>
      </c>
      <c r="T74" s="112">
        <v>0.55169137830188142</v>
      </c>
      <c r="U74" s="112">
        <v>0.54832275272077924</v>
      </c>
      <c r="V74" s="112">
        <v>0.55116226159498005</v>
      </c>
      <c r="W74" s="112">
        <v>0.57758811358439233</v>
      </c>
      <c r="X74" s="112">
        <v>0.56582136322389021</v>
      </c>
      <c r="Y74" s="241">
        <v>0.58272705959785454</v>
      </c>
      <c r="Z74" s="112">
        <v>0.57075538826490357</v>
      </c>
      <c r="AA74" s="112">
        <v>0.56791303254083358</v>
      </c>
      <c r="AB74" s="112">
        <v>0.58103887592010106</v>
      </c>
      <c r="AC74" s="112">
        <v>0.56638022043631542</v>
      </c>
      <c r="AD74" s="241">
        <v>0.57082846002270571</v>
      </c>
      <c r="AE74" s="112">
        <v>0.58008219152441909</v>
      </c>
      <c r="AF74" s="112">
        <v>0.57131841260353933</v>
      </c>
      <c r="AG74" s="112">
        <v>0.60861397300601383</v>
      </c>
      <c r="AH74" s="112">
        <v>0.58331376303014937</v>
      </c>
      <c r="AI74" s="241">
        <v>0.5795198077374677</v>
      </c>
      <c r="AJ74" s="112"/>
      <c r="AK74" s="112">
        <v>0.57644425545721667</v>
      </c>
      <c r="AL74" s="113"/>
      <c r="AM74" s="112">
        <v>0.66070712234666429</v>
      </c>
      <c r="AN74" s="112">
        <v>0.65152172483514326</v>
      </c>
      <c r="AO74" s="112">
        <v>0.61933154089033882</v>
      </c>
      <c r="AP74" s="112">
        <v>0.62509119680819047</v>
      </c>
      <c r="AQ74" s="112">
        <v>0.63520245065685554</v>
      </c>
      <c r="AR74" s="112">
        <v>0.61572880909254535</v>
      </c>
      <c r="AS74" s="112">
        <v>0.61771377353281121</v>
      </c>
      <c r="AT74" s="112">
        <v>0.60063680559001975</v>
      </c>
      <c r="AU74" s="112">
        <v>0.61152279422539702</v>
      </c>
      <c r="AV74" s="112">
        <v>0.60673149504442025</v>
      </c>
      <c r="AW74" s="112">
        <v>0.6032458583603475</v>
      </c>
      <c r="AX74" s="112">
        <v>0.60315809171023116</v>
      </c>
      <c r="AY74" s="112">
        <v>0.58143074340710621</v>
      </c>
      <c r="AZ74" s="112">
        <v>0.56849820193067169</v>
      </c>
      <c r="BA74" s="112">
        <v>0.57976163378723944</v>
      </c>
      <c r="BB74" s="112">
        <v>0.57424780600771363</v>
      </c>
      <c r="BC74" s="112">
        <v>0.57727001518322973</v>
      </c>
      <c r="BD74" s="112">
        <v>0.56193216134426627</v>
      </c>
      <c r="BE74" s="112">
        <v>0.54945323273570279</v>
      </c>
      <c r="BF74" s="112">
        <v>0.56378527035522297</v>
      </c>
      <c r="BG74" s="112">
        <v>0.58861122011968248</v>
      </c>
      <c r="BH74" s="112">
        <v>0.57638691618549742</v>
      </c>
      <c r="BI74" s="241">
        <v>0.59429412314214369</v>
      </c>
      <c r="BJ74" s="112">
        <v>0.58149522570260581</v>
      </c>
      <c r="BK74" s="112">
        <v>0.57876153760481464</v>
      </c>
      <c r="BL74" s="112">
        <v>0.58920869582284163</v>
      </c>
      <c r="BM74" s="112">
        <v>0.58048846363968143</v>
      </c>
      <c r="BN74" s="241">
        <v>0.57787884597631245</v>
      </c>
      <c r="BO74" s="112">
        <v>0.5904051547346959</v>
      </c>
      <c r="BP74" s="112">
        <v>0.58316903594570957</v>
      </c>
      <c r="BQ74" s="112">
        <v>0.60603782408657203</v>
      </c>
      <c r="BR74" s="112">
        <v>0.58962248577480925</v>
      </c>
      <c r="BS74" s="241">
        <v>0.58230499440232675</v>
      </c>
      <c r="BT74" s="112"/>
      <c r="BU74" s="112">
        <v>0.59008839175674199</v>
      </c>
    </row>
    <row r="75" spans="2:73">
      <c r="B75" s="23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3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</row>
    <row r="76" spans="2:73">
      <c r="B76" s="85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34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</row>
    <row r="77" spans="2:73">
      <c r="B77" s="4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</row>
    <row r="78" spans="2:73">
      <c r="B78" s="355" t="s">
        <v>197</v>
      </c>
      <c r="C78" s="358" t="s">
        <v>235</v>
      </c>
      <c r="D78" s="352"/>
      <c r="E78" s="352"/>
      <c r="F78" s="352"/>
      <c r="G78" s="360"/>
      <c r="H78" s="358" t="s">
        <v>248</v>
      </c>
      <c r="I78" s="352"/>
      <c r="J78" s="352"/>
      <c r="K78" s="352"/>
      <c r="L78" s="360"/>
      <c r="M78" s="358" t="s">
        <v>271</v>
      </c>
      <c r="N78" s="352"/>
      <c r="O78" s="352"/>
      <c r="P78" s="352"/>
      <c r="Q78" s="360"/>
      <c r="R78" s="358" t="str">
        <f>$R$8</f>
        <v>FY 2017-18</v>
      </c>
      <c r="S78" s="352"/>
      <c r="T78" s="352"/>
      <c r="U78" s="352"/>
      <c r="V78" s="352"/>
      <c r="W78" s="352" t="str">
        <f>W68</f>
        <v>FY 2018-19</v>
      </c>
      <c r="X78" s="352"/>
      <c r="Y78" s="352"/>
      <c r="Z78" s="352"/>
      <c r="AA78" s="352"/>
      <c r="AB78" s="352" t="str">
        <f>AB68</f>
        <v>FY 2019-20</v>
      </c>
      <c r="AC78" s="352"/>
      <c r="AD78" s="352"/>
      <c r="AE78" s="352"/>
      <c r="AF78" s="352"/>
      <c r="AG78" s="352" t="str">
        <f>AG68</f>
        <v>FY 2020-21</v>
      </c>
      <c r="AH78" s="352"/>
      <c r="AI78" s="352"/>
      <c r="AJ78" s="352"/>
      <c r="AK78" s="352"/>
      <c r="AL78" s="117"/>
      <c r="AM78" s="352" t="s">
        <v>235</v>
      </c>
      <c r="AN78" s="352"/>
      <c r="AO78" s="352"/>
      <c r="AP78" s="352"/>
      <c r="AQ78" s="352"/>
      <c r="AR78" s="352" t="s">
        <v>248</v>
      </c>
      <c r="AS78" s="352"/>
      <c r="AT78" s="352"/>
      <c r="AU78" s="352"/>
      <c r="AV78" s="352"/>
      <c r="AW78" s="352" t="s">
        <v>271</v>
      </c>
      <c r="AX78" s="352"/>
      <c r="AY78" s="352"/>
      <c r="AZ78" s="352"/>
      <c r="BA78" s="352"/>
      <c r="BB78" s="352" t="str">
        <f>BB8</f>
        <v>FY 2017-18</v>
      </c>
      <c r="BC78" s="352"/>
      <c r="BD78" s="352"/>
      <c r="BE78" s="352"/>
      <c r="BF78" s="352"/>
      <c r="BG78" s="352" t="str">
        <f>BG8</f>
        <v>FY 2018-19</v>
      </c>
      <c r="BH78" s="352"/>
      <c r="BI78" s="352"/>
      <c r="BJ78" s="352"/>
      <c r="BK78" s="352"/>
      <c r="BL78" s="352" t="str">
        <f>BL8</f>
        <v>FY 2019-20</v>
      </c>
      <c r="BM78" s="352"/>
      <c r="BN78" s="352"/>
      <c r="BO78" s="352"/>
      <c r="BP78" s="352"/>
      <c r="BQ78" s="352" t="str">
        <f>BQ8</f>
        <v>FY 2020-21</v>
      </c>
      <c r="BR78" s="352"/>
      <c r="BS78" s="352"/>
      <c r="BT78" s="352"/>
      <c r="BU78" s="352"/>
    </row>
    <row r="79" spans="2:73">
      <c r="B79" s="356"/>
      <c r="C79" s="81" t="s">
        <v>234</v>
      </c>
      <c r="D79" s="81" t="s">
        <v>236</v>
      </c>
      <c r="E79" s="81" t="s">
        <v>238</v>
      </c>
      <c r="F79" s="81" t="s">
        <v>239</v>
      </c>
      <c r="G79" s="81" t="s">
        <v>235</v>
      </c>
      <c r="H79" s="81" t="s">
        <v>245</v>
      </c>
      <c r="I79" s="81" t="s">
        <v>249</v>
      </c>
      <c r="J79" s="81" t="s">
        <v>250</v>
      </c>
      <c r="K79" s="81" t="s">
        <v>251</v>
      </c>
      <c r="L79" s="81" t="s">
        <v>248</v>
      </c>
      <c r="M79" s="81" t="s">
        <v>268</v>
      </c>
      <c r="N79" s="81" t="s">
        <v>269</v>
      </c>
      <c r="O79" s="81" t="s">
        <v>270</v>
      </c>
      <c r="P79" s="81" t="s">
        <v>272</v>
      </c>
      <c r="Q79" s="81" t="s">
        <v>271</v>
      </c>
      <c r="R79" s="81" t="s">
        <v>304</v>
      </c>
      <c r="S79" s="81" t="s">
        <v>305</v>
      </c>
      <c r="T79" s="81" t="s">
        <v>306</v>
      </c>
      <c r="U79" s="81" t="s">
        <v>307</v>
      </c>
      <c r="V79" s="81" t="s">
        <v>308</v>
      </c>
      <c r="W79" s="81" t="str">
        <f>W69</f>
        <v>QE Jun-18</v>
      </c>
      <c r="X79" s="81" t="str">
        <f t="shared" ref="X79:AA79" si="140">X69</f>
        <v>QE Sep-18</v>
      </c>
      <c r="Y79" s="81" t="str">
        <f t="shared" si="140"/>
        <v>QE Dec-18</v>
      </c>
      <c r="Z79" s="81" t="str">
        <f t="shared" si="140"/>
        <v>QE Mar-19</v>
      </c>
      <c r="AA79" s="81" t="str">
        <f t="shared" si="140"/>
        <v>FY 2018-19</v>
      </c>
      <c r="AB79" s="81" t="str">
        <f>AB69</f>
        <v>QE Jun-19</v>
      </c>
      <c r="AC79" s="81" t="str">
        <f t="shared" ref="AC79:AF79" si="141">AC69</f>
        <v>QE Sep-19</v>
      </c>
      <c r="AD79" s="81" t="str">
        <f t="shared" si="141"/>
        <v>QE Dec-19</v>
      </c>
      <c r="AE79" s="81" t="str">
        <f t="shared" si="141"/>
        <v>QE Mar-20</v>
      </c>
      <c r="AF79" s="81" t="str">
        <f t="shared" si="141"/>
        <v>FY 2019-20</v>
      </c>
      <c r="AG79" s="81" t="str">
        <f>AG69</f>
        <v>QE Jun-20</v>
      </c>
      <c r="AH79" s="81" t="str">
        <f t="shared" ref="AH79:AK79" si="142">AH69</f>
        <v>QE Sep-20</v>
      </c>
      <c r="AI79" s="81" t="str">
        <f t="shared" si="142"/>
        <v>QE Dec-20</v>
      </c>
      <c r="AJ79" s="81" t="str">
        <f t="shared" si="142"/>
        <v>QE Mar-21</v>
      </c>
      <c r="AK79" s="81" t="str">
        <f t="shared" si="142"/>
        <v>FY 2020-21</v>
      </c>
      <c r="AL79" s="53"/>
      <c r="AM79" s="81" t="s">
        <v>234</v>
      </c>
      <c r="AN79" s="81" t="s">
        <v>236</v>
      </c>
      <c r="AO79" s="81" t="s">
        <v>238</v>
      </c>
      <c r="AP79" s="81" t="s">
        <v>239</v>
      </c>
      <c r="AQ79" s="81" t="s">
        <v>235</v>
      </c>
      <c r="AR79" s="81" t="s">
        <v>245</v>
      </c>
      <c r="AS79" s="81" t="s">
        <v>249</v>
      </c>
      <c r="AT79" s="81" t="s">
        <v>250</v>
      </c>
      <c r="AU79" s="81" t="s">
        <v>251</v>
      </c>
      <c r="AV79" s="81" t="s">
        <v>248</v>
      </c>
      <c r="AW79" s="81" t="s">
        <v>268</v>
      </c>
      <c r="AX79" s="81" t="s">
        <v>269</v>
      </c>
      <c r="AY79" s="81" t="s">
        <v>270</v>
      </c>
      <c r="AZ79" s="81" t="s">
        <v>272</v>
      </c>
      <c r="BA79" s="81" t="s">
        <v>271</v>
      </c>
      <c r="BB79" s="81" t="s">
        <v>304</v>
      </c>
      <c r="BC79" s="81" t="s">
        <v>305</v>
      </c>
      <c r="BD79" s="81" t="s">
        <v>306</v>
      </c>
      <c r="BE79" s="81" t="s">
        <v>307</v>
      </c>
      <c r="BF79" s="81" t="s">
        <v>308</v>
      </c>
      <c r="BG79" s="81" t="str">
        <f>BG69</f>
        <v>QE Jun-18</v>
      </c>
      <c r="BH79" s="81" t="str">
        <f t="shared" ref="BH79:BK79" si="143">BH69</f>
        <v>QE Sep-18</v>
      </c>
      <c r="BI79" s="81" t="str">
        <f t="shared" si="143"/>
        <v>QE Dec-18</v>
      </c>
      <c r="BJ79" s="81" t="str">
        <f t="shared" si="143"/>
        <v>QE Mar-19</v>
      </c>
      <c r="BK79" s="81" t="str">
        <f t="shared" si="143"/>
        <v>FY 2018-19</v>
      </c>
      <c r="BL79" s="81" t="str">
        <f>BL69</f>
        <v>QE Jun-19</v>
      </c>
      <c r="BM79" s="81" t="str">
        <f t="shared" ref="BM79:BP79" si="144">BM69</f>
        <v>QE Sep-19</v>
      </c>
      <c r="BN79" s="81" t="str">
        <f t="shared" si="144"/>
        <v>QE Dec-19</v>
      </c>
      <c r="BO79" s="81" t="str">
        <f t="shared" si="144"/>
        <v>QE Mar-20</v>
      </c>
      <c r="BP79" s="81" t="str">
        <f t="shared" si="144"/>
        <v>FY 2019-20</v>
      </c>
      <c r="BQ79" s="81" t="str">
        <f>BQ69</f>
        <v>QE Jun-20</v>
      </c>
      <c r="BR79" s="81" t="str">
        <f t="shared" ref="BR79:BU79" si="145">BR69</f>
        <v>QE Sep-20</v>
      </c>
      <c r="BS79" s="81" t="str">
        <f t="shared" si="145"/>
        <v>QE Dec-20</v>
      </c>
      <c r="BT79" s="81" t="str">
        <f t="shared" si="145"/>
        <v>QE Mar-21</v>
      </c>
      <c r="BU79" s="81" t="str">
        <f t="shared" si="145"/>
        <v>FY 2020-21</v>
      </c>
    </row>
    <row r="80" spans="2:73">
      <c r="B80" s="1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3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</row>
    <row r="81" spans="2:73">
      <c r="B81" s="27" t="s">
        <v>34</v>
      </c>
      <c r="C81" s="112">
        <v>0.63102959837473838</v>
      </c>
      <c r="D81" s="112">
        <v>0.64675058072929659</v>
      </c>
      <c r="E81" s="112">
        <v>0.64267576708181562</v>
      </c>
      <c r="F81" s="112">
        <v>0.65091652025022773</v>
      </c>
      <c r="G81" s="112">
        <v>0.64289206865082349</v>
      </c>
      <c r="H81" s="112">
        <v>0.62235511012374922</v>
      </c>
      <c r="I81" s="112">
        <v>0.61300749937179233</v>
      </c>
      <c r="J81" s="112">
        <v>0.61687884835875162</v>
      </c>
      <c r="K81" s="112">
        <v>0.60574992222381319</v>
      </c>
      <c r="L81" s="112">
        <v>0.61439030902047087</v>
      </c>
      <c r="M81" s="112">
        <v>0.58808322391078149</v>
      </c>
      <c r="N81" s="112">
        <v>0.60355678546055125</v>
      </c>
      <c r="O81" s="112">
        <v>0.59155206610649502</v>
      </c>
      <c r="P81" s="112">
        <v>0.55810845607173032</v>
      </c>
      <c r="Q81" s="112">
        <v>0.58483810507459932</v>
      </c>
      <c r="R81" s="112">
        <v>0.49149343361804382</v>
      </c>
      <c r="S81" s="112">
        <v>0.50887211195293713</v>
      </c>
      <c r="T81" s="112">
        <v>0.53540034919111334</v>
      </c>
      <c r="U81" s="112">
        <v>0.5267545586418898</v>
      </c>
      <c r="V81" s="112">
        <v>0.51612618944413413</v>
      </c>
      <c r="W81" s="112">
        <v>0.5216709816296321</v>
      </c>
      <c r="X81" s="112">
        <v>0.51168191718329814</v>
      </c>
      <c r="Y81" s="241">
        <v>0.52656233578636924</v>
      </c>
      <c r="Z81" s="112">
        <v>0.51197008903642971</v>
      </c>
      <c r="AA81" s="112">
        <v>0.51822277467551048</v>
      </c>
      <c r="AB81" s="112">
        <v>0.52004238583903617</v>
      </c>
      <c r="AC81" s="308">
        <v>0.519634980223316</v>
      </c>
      <c r="AD81" s="241">
        <v>0.50340607914378788</v>
      </c>
      <c r="AE81" s="112">
        <v>0.5099179488389376</v>
      </c>
      <c r="AF81" s="112">
        <v>0.51319868148202885</v>
      </c>
      <c r="AG81" s="112">
        <v>0.51797706676835098</v>
      </c>
      <c r="AH81" s="308">
        <v>0.51072543262210202</v>
      </c>
      <c r="AI81" s="241">
        <v>0.50319120755729441</v>
      </c>
      <c r="AJ81" s="112"/>
      <c r="AK81" s="112">
        <v>0.51029323375094104</v>
      </c>
      <c r="AL81" s="113"/>
      <c r="AM81" s="112">
        <v>0.67725341062951783</v>
      </c>
      <c r="AN81" s="112">
        <v>0.68531307695753352</v>
      </c>
      <c r="AO81" s="112">
        <v>0.68064994627446973</v>
      </c>
      <c r="AP81" s="112">
        <v>0.68606568140714952</v>
      </c>
      <c r="AQ81" s="112">
        <v>0.68235585584790637</v>
      </c>
      <c r="AR81" s="112">
        <v>0.65998935286831384</v>
      </c>
      <c r="AS81" s="112">
        <v>0.64856216540789535</v>
      </c>
      <c r="AT81" s="112">
        <v>0.65527120829415464</v>
      </c>
      <c r="AU81" s="112">
        <v>0.63856910442323456</v>
      </c>
      <c r="AV81" s="112">
        <v>0.65045455084167059</v>
      </c>
      <c r="AW81" s="112">
        <v>0.61812473928580902</v>
      </c>
      <c r="AX81" s="112">
        <v>0.6289602653279992</v>
      </c>
      <c r="AY81" s="112">
        <v>0.61519645846189597</v>
      </c>
      <c r="AZ81" s="112">
        <v>0.57720093195514355</v>
      </c>
      <c r="BA81" s="112">
        <v>0.6092065116134131</v>
      </c>
      <c r="BB81" s="112">
        <v>0.50507657083961832</v>
      </c>
      <c r="BC81" s="112">
        <v>0.52059253002605022</v>
      </c>
      <c r="BD81" s="112">
        <v>0.54533872965621999</v>
      </c>
      <c r="BE81" s="112">
        <v>0.53868625666020165</v>
      </c>
      <c r="BF81" s="112">
        <v>0.52794678360435565</v>
      </c>
      <c r="BG81" s="112">
        <v>0.53162692544431145</v>
      </c>
      <c r="BH81" s="112">
        <v>0.52123652707765411</v>
      </c>
      <c r="BI81" s="241">
        <v>0.5370145361737575</v>
      </c>
      <c r="BJ81" s="112">
        <v>0.52160377036869443</v>
      </c>
      <c r="BK81" s="112">
        <v>0.52778979430603146</v>
      </c>
      <c r="BL81" s="112">
        <v>0.52702391358942235</v>
      </c>
      <c r="BM81" s="112">
        <v>0.53257882326981087</v>
      </c>
      <c r="BN81" s="241">
        <v>0.52773136835637213</v>
      </c>
      <c r="BO81" s="112">
        <v>0.53705929978088418</v>
      </c>
      <c r="BP81" s="112">
        <v>0.53121215768200925</v>
      </c>
      <c r="BQ81" s="112">
        <v>0.53438345064526316</v>
      </c>
      <c r="BR81" s="112">
        <v>0.53020130351440098</v>
      </c>
      <c r="BS81" s="241">
        <v>0.53421442591992241</v>
      </c>
      <c r="BT81" s="112"/>
      <c r="BU81" s="112">
        <v>0.532923910771817</v>
      </c>
    </row>
    <row r="82" spans="2:73">
      <c r="B82" s="27" t="s">
        <v>35</v>
      </c>
      <c r="C82" s="112">
        <v>2.8863209077309344E-2</v>
      </c>
      <c r="D82" s="112">
        <v>2.9890585769219574E-2</v>
      </c>
      <c r="E82" s="112">
        <v>3.0380138306452691E-2</v>
      </c>
      <c r="F82" s="112">
        <v>2.9376262528995303E-2</v>
      </c>
      <c r="G82" s="112">
        <v>2.9635168334324363E-2</v>
      </c>
      <c r="H82" s="112">
        <v>2.7155214055793787E-2</v>
      </c>
      <c r="I82" s="112">
        <v>2.747006889640672E-2</v>
      </c>
      <c r="J82" s="112">
        <v>2.8521065681011318E-2</v>
      </c>
      <c r="K82" s="112">
        <v>2.7475845531551298E-2</v>
      </c>
      <c r="L82" s="112">
        <v>2.7666293952520089E-2</v>
      </c>
      <c r="M82" s="112">
        <v>2.5438566399147357E-2</v>
      </c>
      <c r="N82" s="112">
        <v>2.5630431826855395E-2</v>
      </c>
      <c r="O82" s="112">
        <v>2.4058868638824935E-2</v>
      </c>
      <c r="P82" s="112">
        <v>2.2994451700890234E-2</v>
      </c>
      <c r="Q82" s="112">
        <v>2.4506774894408681E-2</v>
      </c>
      <c r="R82" s="112">
        <v>2.0737497283102806E-2</v>
      </c>
      <c r="S82" s="112">
        <v>2.3253146310916149E-2</v>
      </c>
      <c r="T82" s="112">
        <v>1.7624691345498662E-2</v>
      </c>
      <c r="U82" s="112">
        <v>1.5036604579810835E-2</v>
      </c>
      <c r="V82" s="112">
        <v>1.9057367456881798E-2</v>
      </c>
      <c r="W82" s="112">
        <v>1.5318884685516463E-2</v>
      </c>
      <c r="X82" s="112">
        <v>2.0190763809572906E-2</v>
      </c>
      <c r="Y82" s="241">
        <v>1.5957370900636543E-2</v>
      </c>
      <c r="Z82" s="112">
        <v>1.3030779092047674E-2</v>
      </c>
      <c r="AA82" s="112">
        <v>1.6080213682424141E-2</v>
      </c>
      <c r="AB82" s="112">
        <v>1.2404819041164068E-2</v>
      </c>
      <c r="AC82" s="112">
        <v>1.3611707487796804E-2</v>
      </c>
      <c r="AD82" s="241">
        <v>1.52153568172783E-2</v>
      </c>
      <c r="AE82" s="112">
        <v>1.766352457469441E-2</v>
      </c>
      <c r="AF82" s="112">
        <v>1.4829930824471153E-2</v>
      </c>
      <c r="AG82" s="112">
        <v>1.7183492518787175E-2</v>
      </c>
      <c r="AH82" s="112">
        <v>1.7564308571703505E-2</v>
      </c>
      <c r="AI82" s="241">
        <v>1.6211897782471906E-2</v>
      </c>
      <c r="AJ82" s="112"/>
      <c r="AK82" s="112">
        <v>1.6963923885838429E-2</v>
      </c>
      <c r="AL82" s="113"/>
      <c r="AM82" s="112">
        <v>3.0977480041613135E-2</v>
      </c>
      <c r="AN82" s="112">
        <v>3.1672811615365004E-2</v>
      </c>
      <c r="AO82" s="112">
        <v>3.2175228264776902E-2</v>
      </c>
      <c r="AP82" s="112">
        <v>3.0962565770189368E-2</v>
      </c>
      <c r="AQ82" s="112">
        <v>3.1454316597994497E-2</v>
      </c>
      <c r="AR82" s="112">
        <v>2.8797308578570577E-2</v>
      </c>
      <c r="AS82" s="112">
        <v>2.9063343247212197E-2</v>
      </c>
      <c r="AT82" s="112">
        <v>3.0296116036976604E-2</v>
      </c>
      <c r="AU82" s="112">
        <v>2.8964471031118374E-2</v>
      </c>
      <c r="AV82" s="112">
        <v>2.9290284254830108E-2</v>
      </c>
      <c r="AW82" s="112">
        <v>2.6738064586693994E-2</v>
      </c>
      <c r="AX82" s="112">
        <v>2.6709207137799316E-2</v>
      </c>
      <c r="AY82" s="112">
        <v>2.5020503906989171E-2</v>
      </c>
      <c r="AZ82" s="112">
        <v>2.3781074820062489E-2</v>
      </c>
      <c r="BA82" s="112">
        <v>2.5527896891078119E-2</v>
      </c>
      <c r="BB82" s="112">
        <v>2.1310608238329351E-2</v>
      </c>
      <c r="BC82" s="112">
        <v>2.3788716230897164E-2</v>
      </c>
      <c r="BD82" s="112">
        <v>1.7951850056613202E-2</v>
      </c>
      <c r="BE82" s="112">
        <v>1.5377203862956365E-2</v>
      </c>
      <c r="BF82" s="112">
        <v>1.9493829335928525E-2</v>
      </c>
      <c r="BG82" s="112">
        <v>1.561124128690556E-2</v>
      </c>
      <c r="BH82" s="112">
        <v>2.0567784894725778E-2</v>
      </c>
      <c r="BI82" s="241">
        <v>1.6274122834783612E-2</v>
      </c>
      <c r="BJ82" s="112">
        <v>1.3275977739336213E-2</v>
      </c>
      <c r="BK82" s="112">
        <v>1.6387384445495375E-2</v>
      </c>
      <c r="BL82" s="112">
        <v>1.2579239620737016E-2</v>
      </c>
      <c r="BM82" s="112">
        <v>1.395076819776118E-2</v>
      </c>
      <c r="BN82" s="241">
        <v>1.595058424179107E-2</v>
      </c>
      <c r="BO82" s="112">
        <v>1.8603699205622933E-2</v>
      </c>
      <c r="BP82" s="112">
        <v>1.5360226151255995E-2</v>
      </c>
      <c r="BQ82" s="112">
        <v>1.7727761739755116E-2</v>
      </c>
      <c r="BR82" s="112">
        <v>1.8234101349201844E-2</v>
      </c>
      <c r="BS82" s="241">
        <v>1.7211408977072747E-2</v>
      </c>
      <c r="BT82" s="112"/>
      <c r="BU82" s="112">
        <v>1.771624638803038E-2</v>
      </c>
    </row>
    <row r="83" spans="2:73">
      <c r="B83" s="27" t="s">
        <v>16</v>
      </c>
      <c r="C83" s="112">
        <v>0.14008538271683249</v>
      </c>
      <c r="D83" s="112">
        <v>0.11591310407430075</v>
      </c>
      <c r="E83" s="112">
        <v>0.12326412101333879</v>
      </c>
      <c r="F83" s="112">
        <v>9.9658327401811478E-2</v>
      </c>
      <c r="G83" s="112">
        <v>0.11967136530107521</v>
      </c>
      <c r="H83" s="112">
        <v>0.10649825792998004</v>
      </c>
      <c r="I83" s="112">
        <v>9.7235182253357838E-2</v>
      </c>
      <c r="J83" s="112">
        <v>0.10748382120985721</v>
      </c>
      <c r="K83" s="112">
        <v>9.6126921389713918E-2</v>
      </c>
      <c r="L83" s="112">
        <v>0.10179576921751066</v>
      </c>
      <c r="M83" s="112">
        <v>0.10405022054083798</v>
      </c>
      <c r="N83" s="112">
        <v>8.7796276827625433E-2</v>
      </c>
      <c r="O83" s="112">
        <v>8.4196885861947166E-2</v>
      </c>
      <c r="P83" s="112">
        <v>7.3910799182489745E-2</v>
      </c>
      <c r="Q83" s="112">
        <v>8.7246640332193467E-2</v>
      </c>
      <c r="R83" s="112">
        <v>7.1155882040343177E-2</v>
      </c>
      <c r="S83" s="112">
        <v>5.5625489913203603E-2</v>
      </c>
      <c r="T83" s="112">
        <v>4.9452542878846845E-2</v>
      </c>
      <c r="U83" s="112">
        <v>5.3807723585857281E-2</v>
      </c>
      <c r="V83" s="112">
        <v>5.7432327202217762E-2</v>
      </c>
      <c r="W83" s="112">
        <v>5.5599018833901094E-2</v>
      </c>
      <c r="X83" s="112">
        <v>6.1566546940956625E-2</v>
      </c>
      <c r="Y83" s="241">
        <v>5.6576157426551553E-2</v>
      </c>
      <c r="Z83" s="112">
        <v>4.8340885530542242E-2</v>
      </c>
      <c r="AA83" s="112">
        <v>5.5420693319319383E-2</v>
      </c>
      <c r="AB83" s="112">
        <v>4.3882714770075208E-2</v>
      </c>
      <c r="AC83" s="112">
        <v>5.3199797365188664E-2</v>
      </c>
      <c r="AD83" s="241">
        <v>7.9671065673463839E-2</v>
      </c>
      <c r="AE83" s="112">
        <v>7.9487061813178717E-2</v>
      </c>
      <c r="AF83" s="112">
        <v>6.4899533679867699E-2</v>
      </c>
      <c r="AG83" s="112">
        <v>6.0312846965375935E-2</v>
      </c>
      <c r="AH83" s="112">
        <v>6.7699609818021367E-2</v>
      </c>
      <c r="AI83" s="241">
        <v>9.0088108351666127E-2</v>
      </c>
      <c r="AJ83" s="112"/>
      <c r="AK83" s="112">
        <v>7.3384480834562893E-2</v>
      </c>
      <c r="AL83" s="113"/>
      <c r="AM83" s="112">
        <v>7.7095418495165283E-2</v>
      </c>
      <c r="AN83" s="112">
        <v>6.3199432675468778E-2</v>
      </c>
      <c r="AO83" s="112">
        <v>7.1459887714732065E-2</v>
      </c>
      <c r="AP83" s="112">
        <v>5.1040334829920972E-2</v>
      </c>
      <c r="AQ83" s="112">
        <v>6.5632587307376131E-2</v>
      </c>
      <c r="AR83" s="112">
        <v>5.2467591343071822E-2</v>
      </c>
      <c r="AS83" s="112">
        <v>4.4874482527792109E-2</v>
      </c>
      <c r="AT83" s="112">
        <v>5.1936767723670514E-2</v>
      </c>
      <c r="AU83" s="112">
        <v>4.715559813611804E-2</v>
      </c>
      <c r="AV83" s="112">
        <v>4.9071866750729956E-2</v>
      </c>
      <c r="AW83" s="112">
        <v>5.8281717069706702E-2</v>
      </c>
      <c r="AX83" s="112">
        <v>4.940196253135215E-2</v>
      </c>
      <c r="AY83" s="112">
        <v>4.7592148271393353E-2</v>
      </c>
      <c r="AZ83" s="112">
        <v>4.222997524918444E-2</v>
      </c>
      <c r="BA83" s="112">
        <v>4.9215012869727764E-2</v>
      </c>
      <c r="BB83" s="112">
        <v>4.5485921367983337E-2</v>
      </c>
      <c r="BC83" s="112">
        <v>3.4161447210027229E-2</v>
      </c>
      <c r="BD83" s="112">
        <v>3.2091519662881061E-2</v>
      </c>
      <c r="BE83" s="112">
        <v>3.2375198087567801E-2</v>
      </c>
      <c r="BF83" s="112">
        <v>3.5845145314225016E-2</v>
      </c>
      <c r="BG83" s="112">
        <v>3.7575391992235807E-2</v>
      </c>
      <c r="BH83" s="112">
        <v>4.4043227756353678E-2</v>
      </c>
      <c r="BI83" s="241">
        <v>3.7849305195293378E-2</v>
      </c>
      <c r="BJ83" s="112">
        <v>3.0433627192464386E-2</v>
      </c>
      <c r="BK83" s="112">
        <v>3.7376956330205956E-2</v>
      </c>
      <c r="BL83" s="112">
        <v>3.0439025629901115E-2</v>
      </c>
      <c r="BM83" s="112">
        <v>2.9615485904809679E-2</v>
      </c>
      <c r="BN83" s="241">
        <v>3.5199478170429496E-2</v>
      </c>
      <c r="BO83" s="112">
        <v>3.0491013019802643E-2</v>
      </c>
      <c r="BP83" s="112">
        <v>3.1461791236347063E-2</v>
      </c>
      <c r="BQ83" s="112">
        <v>3.0549235512316128E-2</v>
      </c>
      <c r="BR83" s="112">
        <v>3.214750907613545E-2</v>
      </c>
      <c r="BS83" s="241">
        <v>3.3989363219788946E-2</v>
      </c>
      <c r="BT83" s="112"/>
      <c r="BU83" s="308">
        <v>3.2290585893759154E-2</v>
      </c>
    </row>
    <row r="84" spans="2:73">
      <c r="B84" s="27" t="s">
        <v>46</v>
      </c>
      <c r="C84" s="112">
        <v>2.6048775913544903E-2</v>
      </c>
      <c r="D84" s="112">
        <v>2.3657152942702993E-2</v>
      </c>
      <c r="E84" s="112">
        <v>2.7352088353596728E-2</v>
      </c>
      <c r="F84" s="112">
        <v>2.3755785596654182E-2</v>
      </c>
      <c r="G84" s="112">
        <v>2.520945476646121E-2</v>
      </c>
      <c r="H84" s="112">
        <v>2.3002207170382913E-2</v>
      </c>
      <c r="I84" s="112">
        <v>2.1033257613015031E-2</v>
      </c>
      <c r="J84" s="112">
        <v>2.0383701108413581E-2</v>
      </c>
      <c r="K84" s="112">
        <v>1.9526533356222384E-2</v>
      </c>
      <c r="L84" s="112">
        <v>2.0953914790233206E-2</v>
      </c>
      <c r="M84" s="112">
        <v>2.0333828871477569E-2</v>
      </c>
      <c r="N84" s="112">
        <v>1.3567354326872045E-2</v>
      </c>
      <c r="O84" s="112">
        <v>2.0018517917323651E-2</v>
      </c>
      <c r="P84" s="112">
        <v>1.9569778815711598E-2</v>
      </c>
      <c r="Q84" s="112">
        <v>1.8373875362777202E-2</v>
      </c>
      <c r="R84" s="112">
        <v>1.324380611988E-2</v>
      </c>
      <c r="S84" s="112">
        <v>1.791015231163191E-2</v>
      </c>
      <c r="T84" s="112">
        <v>1.6559326705802756E-2</v>
      </c>
      <c r="U84" s="112">
        <v>1.704543036429931E-2</v>
      </c>
      <c r="V84" s="112">
        <v>1.6233848216709323E-2</v>
      </c>
      <c r="W84" s="112">
        <v>1.5745204063303316E-2</v>
      </c>
      <c r="X84" s="112">
        <v>1.4858997534768215E-2</v>
      </c>
      <c r="Y84" s="241">
        <v>1.9469937850374795E-2</v>
      </c>
      <c r="Z84" s="112">
        <v>1.9401096864023346E-2</v>
      </c>
      <c r="AA84" s="112">
        <v>1.7397667078276693E-2</v>
      </c>
      <c r="AB84" s="112">
        <v>1.9432021927274896E-2</v>
      </c>
      <c r="AC84" s="112">
        <v>1.9093188403707953E-2</v>
      </c>
      <c r="AD84" s="241">
        <v>1.8043664346117223E-2</v>
      </c>
      <c r="AE84" s="112">
        <v>1.8643550696159323E-2</v>
      </c>
      <c r="AF84" s="112">
        <v>1.8780791228722959E-2</v>
      </c>
      <c r="AG84" s="112">
        <v>1.7238926257455663E-2</v>
      </c>
      <c r="AH84" s="112">
        <v>1.5779303011839566E-2</v>
      </c>
      <c r="AI84" s="241">
        <v>1.2809812590350772E-2</v>
      </c>
      <c r="AJ84" s="112"/>
      <c r="AK84" s="112">
        <v>1.5174406242640947E-2</v>
      </c>
      <c r="AL84" s="113"/>
      <c r="AM84" s="112">
        <v>2.7956885660529351E-2</v>
      </c>
      <c r="AN84" s="112">
        <v>2.5067710425457926E-2</v>
      </c>
      <c r="AO84" s="112">
        <v>2.8968258057877151E-2</v>
      </c>
      <c r="AP84" s="112">
        <v>2.5038585941044102E-2</v>
      </c>
      <c r="AQ84" s="112">
        <v>2.6756931490647052E-2</v>
      </c>
      <c r="AR84" s="112">
        <v>2.4393166502489669E-2</v>
      </c>
      <c r="AS84" s="112">
        <v>2.2253194483034477E-2</v>
      </c>
      <c r="AT84" s="112">
        <v>2.1652310644713926E-2</v>
      </c>
      <c r="AU84" s="112">
        <v>2.0584469696665133E-2</v>
      </c>
      <c r="AV84" s="112">
        <v>2.2183893606950642E-2</v>
      </c>
      <c r="AW84" s="112">
        <v>2.1372557758544658E-2</v>
      </c>
      <c r="AX84" s="112">
        <v>1.4138399207486272E-2</v>
      </c>
      <c r="AY84" s="112">
        <v>2.0818659982799276E-2</v>
      </c>
      <c r="AZ84" s="112">
        <v>2.0239246418321588E-2</v>
      </c>
      <c r="BA84" s="112">
        <v>1.9139458283330125E-2</v>
      </c>
      <c r="BB84" s="112">
        <v>1.3609818000319605E-2</v>
      </c>
      <c r="BC84" s="112">
        <v>1.8322661600144213E-2</v>
      </c>
      <c r="BD84" s="112">
        <v>1.686670956294304E-2</v>
      </c>
      <c r="BE84" s="112">
        <v>1.7431532248682335E-2</v>
      </c>
      <c r="BF84" s="112">
        <v>1.6605644369187125E-2</v>
      </c>
      <c r="BG84" s="112">
        <v>1.6045696849992765E-2</v>
      </c>
      <c r="BH84" s="112">
        <v>1.5136458824874835E-2</v>
      </c>
      <c r="BI84" s="241">
        <v>1.9856413825034471E-2</v>
      </c>
      <c r="BJ84" s="112">
        <v>1.9766165036338199E-2</v>
      </c>
      <c r="BK84" s="112">
        <v>1.7730004370407008E-2</v>
      </c>
      <c r="BL84" s="112">
        <v>1.9705249978049549E-2</v>
      </c>
      <c r="BM84" s="112">
        <v>1.9568790015147858E-2</v>
      </c>
      <c r="BN84" s="241">
        <v>1.8915559565222687E-2</v>
      </c>
      <c r="BO84" s="112">
        <v>1.9635889078051152E-2</v>
      </c>
      <c r="BP84" s="112">
        <v>1.9452363196238776E-2</v>
      </c>
      <c r="BQ84" s="112">
        <v>1.7784951284336024E-2</v>
      </c>
      <c r="BR84" s="112">
        <v>1.6381026851303111E-2</v>
      </c>
      <c r="BS84" s="241">
        <v>1.3599575223732129E-2</v>
      </c>
      <c r="BT84" s="112"/>
      <c r="BU84" s="112">
        <v>1.5847366540657316E-2</v>
      </c>
    </row>
    <row r="85" spans="2:73">
      <c r="B85" s="27" t="s">
        <v>15</v>
      </c>
      <c r="C85" s="112">
        <v>1.2054541130207911E-2</v>
      </c>
      <c r="D85" s="112">
        <v>1.1143581885390197E-2</v>
      </c>
      <c r="E85" s="112">
        <v>9.84006182481016E-3</v>
      </c>
      <c r="F85" s="112">
        <v>1.7692197215642594E-2</v>
      </c>
      <c r="G85" s="112">
        <v>1.2664775414689506E-2</v>
      </c>
      <c r="H85" s="112">
        <v>1.9501815664355233E-2</v>
      </c>
      <c r="I85" s="112">
        <v>1.6142444342565943E-2</v>
      </c>
      <c r="J85" s="112">
        <v>1.9910804742502283E-2</v>
      </c>
      <c r="K85" s="112">
        <v>3.2199390574509608E-2</v>
      </c>
      <c r="L85" s="112">
        <v>2.1985970240301717E-2</v>
      </c>
      <c r="M85" s="112">
        <v>2.7075090335917134E-2</v>
      </c>
      <c r="N85" s="112">
        <v>2.7826525060480663E-2</v>
      </c>
      <c r="O85" s="112">
        <v>3.0814495504826605E-2</v>
      </c>
      <c r="P85" s="112">
        <v>6.7828886707785196E-2</v>
      </c>
      <c r="Q85" s="112">
        <v>3.8943687527010752E-2</v>
      </c>
      <c r="R85" s="112">
        <v>0.1777202984363247</v>
      </c>
      <c r="S85" s="112">
        <v>0.13813674769714032</v>
      </c>
      <c r="T85" s="112">
        <v>0.14119856311971521</v>
      </c>
      <c r="U85" s="112">
        <v>0.14024106839010184</v>
      </c>
      <c r="V85" s="112">
        <v>0.14886811934830205</v>
      </c>
      <c r="W85" s="112">
        <v>0.14183895839433749</v>
      </c>
      <c r="X85" s="112">
        <v>0.14372402527219608</v>
      </c>
      <c r="Y85" s="241">
        <v>0.14070759242095346</v>
      </c>
      <c r="Z85" s="112">
        <v>0.15129588160774793</v>
      </c>
      <c r="AA85" s="112">
        <v>0.14448365177520128</v>
      </c>
      <c r="AB85" s="112">
        <v>0.14760911001651972</v>
      </c>
      <c r="AC85" s="112">
        <v>0.14488536253133383</v>
      </c>
      <c r="AD85" s="241">
        <v>0.13705795706067686</v>
      </c>
      <c r="AE85" s="112">
        <v>0.14821944069971166</v>
      </c>
      <c r="AF85" s="112">
        <v>0.14439005358787804</v>
      </c>
      <c r="AG85" s="112">
        <v>0.16847773137177405</v>
      </c>
      <c r="AH85" s="112">
        <v>0.16937282806442483</v>
      </c>
      <c r="AI85" s="241">
        <v>0.16153637147385536</v>
      </c>
      <c r="AJ85" s="112"/>
      <c r="AK85" s="112">
        <v>0.1663014660202517</v>
      </c>
      <c r="AL85" s="113"/>
      <c r="AM85" s="112">
        <v>1.2937553349373814E-2</v>
      </c>
      <c r="AN85" s="112">
        <v>1.1808017832150132E-2</v>
      </c>
      <c r="AO85" s="112">
        <v>1.042148762323236E-2</v>
      </c>
      <c r="AP85" s="112">
        <v>1.8647566870285258E-2</v>
      </c>
      <c r="AQ85" s="112">
        <v>1.3442199666105929E-2</v>
      </c>
      <c r="AR85" s="112">
        <v>2.0681103907888996E-2</v>
      </c>
      <c r="AS85" s="112">
        <v>1.7078712199312368E-2</v>
      </c>
      <c r="AT85" s="112">
        <v>2.1149982879848823E-2</v>
      </c>
      <c r="AU85" s="112">
        <v>3.3943935026278786E-2</v>
      </c>
      <c r="AV85" s="112">
        <v>2.327652965991181E-2</v>
      </c>
      <c r="AW85" s="112">
        <v>2.8458188355951985E-2</v>
      </c>
      <c r="AX85" s="112">
        <v>2.8997733116099749E-2</v>
      </c>
      <c r="AY85" s="112">
        <v>3.2046153821473737E-2</v>
      </c>
      <c r="AZ85" s="112">
        <v>7.0149262558712497E-2</v>
      </c>
      <c r="BA85" s="112">
        <v>4.0566351306173497E-2</v>
      </c>
      <c r="BB85" s="112">
        <v>0.18263185785014946</v>
      </c>
      <c r="BC85" s="112">
        <v>0.14131833378967976</v>
      </c>
      <c r="BD85" s="112">
        <v>0.14381956447604641</v>
      </c>
      <c r="BE85" s="112">
        <v>0.14341771688861762</v>
      </c>
      <c r="BF85" s="112">
        <v>0.15227757552045815</v>
      </c>
      <c r="BG85" s="112">
        <v>0.14454591498236796</v>
      </c>
      <c r="BH85" s="112">
        <v>0.14640777653994014</v>
      </c>
      <c r="BI85" s="241">
        <v>0.14350062156880242</v>
      </c>
      <c r="BJ85" s="112">
        <v>0.15414279853025076</v>
      </c>
      <c r="BK85" s="112">
        <v>0.14724363708656671</v>
      </c>
      <c r="BL85" s="112">
        <v>0.1496845991013579</v>
      </c>
      <c r="BM85" s="112">
        <v>0.14849438321645814</v>
      </c>
      <c r="BN85" s="241">
        <v>0.14368079016205193</v>
      </c>
      <c r="BO85" s="112">
        <v>0.15610870183595885</v>
      </c>
      <c r="BP85" s="112">
        <v>0.14955321797199753</v>
      </c>
      <c r="BQ85" s="112">
        <v>0.17381408796540057</v>
      </c>
      <c r="BR85" s="112">
        <v>0.1758316474639417</v>
      </c>
      <c r="BS85" s="241">
        <v>0.17149556402427249</v>
      </c>
      <c r="BT85" s="112"/>
      <c r="BU85" s="112">
        <v>0.17367666623197806</v>
      </c>
    </row>
    <row r="86" spans="2:73">
      <c r="B86" s="27" t="s">
        <v>195</v>
      </c>
      <c r="C86" s="112">
        <v>5.7731086604030084E-2</v>
      </c>
      <c r="D86" s="112">
        <v>6.5766283277203186E-2</v>
      </c>
      <c r="E86" s="112">
        <v>6.6298186170001799E-2</v>
      </c>
      <c r="F86" s="112">
        <v>7.4162653066506171E-2</v>
      </c>
      <c r="G86" s="112">
        <v>6.6019503660124629E-2</v>
      </c>
      <c r="H86" s="112">
        <v>7.7731596831362854E-2</v>
      </c>
      <c r="I86" s="112">
        <v>8.2260017493133275E-2</v>
      </c>
      <c r="J86" s="112">
        <v>7.4175889421781757E-2</v>
      </c>
      <c r="K86" s="112">
        <v>9.4347352062442422E-2</v>
      </c>
      <c r="L86" s="112">
        <v>8.2170765200264367E-2</v>
      </c>
      <c r="M86" s="112">
        <v>0.10012617670564682</v>
      </c>
      <c r="N86" s="112">
        <v>9.9944064080932912E-2</v>
      </c>
      <c r="O86" s="112">
        <v>0.10320478701401577</v>
      </c>
      <c r="P86" s="112">
        <v>0.12396824898407763</v>
      </c>
      <c r="Q86" s="112">
        <v>0.10713015248244048</v>
      </c>
      <c r="R86" s="112">
        <v>0.10565718380828422</v>
      </c>
      <c r="S86" s="112">
        <v>0.12456125873043278</v>
      </c>
      <c r="T86" s="112">
        <v>0.11103879763588245</v>
      </c>
      <c r="U86" s="112">
        <v>0.11950085425190925</v>
      </c>
      <c r="V86" s="112">
        <v>0.11535076032434077</v>
      </c>
      <c r="W86" s="112">
        <v>0.1295014711030352</v>
      </c>
      <c r="X86" s="112">
        <v>0.13585400533947212</v>
      </c>
      <c r="Y86" s="241">
        <v>0.13818809807786439</v>
      </c>
      <c r="Z86" s="112">
        <v>0.14405394926304668</v>
      </c>
      <c r="AA86" s="112">
        <v>0.1369948619565749</v>
      </c>
      <c r="AB86" s="112">
        <v>0.14901300918982302</v>
      </c>
      <c r="AC86" s="112">
        <v>0.14504257620091035</v>
      </c>
      <c r="AD86" s="241">
        <v>0.14090310082310165</v>
      </c>
      <c r="AE86" s="112">
        <v>0.1283363906497865</v>
      </c>
      <c r="AF86" s="112">
        <v>0.1404243098225226</v>
      </c>
      <c r="AG86" s="112">
        <v>0.13857659094040703</v>
      </c>
      <c r="AH86" s="112">
        <v>0.13206395352106548</v>
      </c>
      <c r="AI86" s="241">
        <v>0.1308695448820435</v>
      </c>
      <c r="AJ86" s="112"/>
      <c r="AK86" s="112">
        <v>0.1336618916683158</v>
      </c>
      <c r="AL86" s="113"/>
      <c r="AM86" s="112">
        <v>6.1959970503172278E-2</v>
      </c>
      <c r="AN86" s="112">
        <v>6.9687597190771694E-2</v>
      </c>
      <c r="AO86" s="112">
        <v>7.0215587962198428E-2</v>
      </c>
      <c r="AP86" s="112">
        <v>7.816739862659336E-2</v>
      </c>
      <c r="AQ86" s="112">
        <v>7.0072096190895633E-2</v>
      </c>
      <c r="AR86" s="112">
        <v>8.2432080102870744E-2</v>
      </c>
      <c r="AS86" s="112">
        <v>8.7031129515563022E-2</v>
      </c>
      <c r="AT86" s="112">
        <v>7.8792334697521768E-2</v>
      </c>
      <c r="AU86" s="112">
        <v>9.9459037303775713E-2</v>
      </c>
      <c r="AV86" s="112">
        <v>8.6994126398111229E-2</v>
      </c>
      <c r="AW86" s="112">
        <v>0.10524100051738974</v>
      </c>
      <c r="AX86" s="112">
        <v>0.10415067244142637</v>
      </c>
      <c r="AY86" s="112">
        <v>0.10732989216862387</v>
      </c>
      <c r="AZ86" s="112">
        <v>0.12820911073467126</v>
      </c>
      <c r="BA86" s="112">
        <v>0.11159393670854562</v>
      </c>
      <c r="BB86" s="112">
        <v>0.10857717404202628</v>
      </c>
      <c r="BC86" s="112">
        <v>0.12743017214451452</v>
      </c>
      <c r="BD86" s="112">
        <v>0.11309995769855449</v>
      </c>
      <c r="BE86" s="112">
        <v>0.12220770905263519</v>
      </c>
      <c r="BF86" s="112">
        <v>0.11799258426537257</v>
      </c>
      <c r="BG86" s="112">
        <v>0.13197297021957125</v>
      </c>
      <c r="BH86" s="112">
        <v>0.13839080013329599</v>
      </c>
      <c r="BI86" s="241">
        <v>0.14093111555955509</v>
      </c>
      <c r="BJ86" s="112">
        <v>0.14676459559097244</v>
      </c>
      <c r="BK86" s="112">
        <v>0.13961179336775603</v>
      </c>
      <c r="BL86" s="112">
        <v>0.15110823809566595</v>
      </c>
      <c r="BM86" s="112">
        <v>0.14865551299857752</v>
      </c>
      <c r="BN86" s="241">
        <v>0.14771173667490045</v>
      </c>
      <c r="BO86" s="112">
        <v>0.13516733869776118</v>
      </c>
      <c r="BP86" s="112">
        <v>0.14544566536000039</v>
      </c>
      <c r="BQ86" s="112">
        <v>0.1429658600667541</v>
      </c>
      <c r="BR86" s="112">
        <v>0.13710004599662068</v>
      </c>
      <c r="BS86" s="241">
        <v>0.13893803734955368</v>
      </c>
      <c r="BT86" s="112"/>
      <c r="BU86" s="112">
        <v>0.13958957971173849</v>
      </c>
    </row>
    <row r="87" spans="2:73">
      <c r="B87" s="27" t="s">
        <v>196</v>
      </c>
      <c r="C87" s="112">
        <v>7.883906583795916E-2</v>
      </c>
      <c r="D87" s="112">
        <v>8.1391451661090158E-2</v>
      </c>
      <c r="E87" s="112">
        <v>7.3225523232280196E-2</v>
      </c>
      <c r="F87" s="112">
        <v>8.0064104008901044E-2</v>
      </c>
      <c r="G87" s="112">
        <v>7.8355406928107538E-2</v>
      </c>
      <c r="H87" s="112">
        <v>9.8225501405475951E-2</v>
      </c>
      <c r="I87" s="112">
        <v>0.12045656162479051</v>
      </c>
      <c r="J87" s="112">
        <v>0.10731195911031081</v>
      </c>
      <c r="K87" s="112">
        <v>9.8058650980896875E-2</v>
      </c>
      <c r="L87" s="112">
        <v>0.10609373776885654</v>
      </c>
      <c r="M87" s="112">
        <v>0.10720058342899595</v>
      </c>
      <c r="N87" s="112">
        <v>0.11216649489448746</v>
      </c>
      <c r="O87" s="112">
        <v>0.11736676135567063</v>
      </c>
      <c r="P87" s="112">
        <v>0.10737511322039357</v>
      </c>
      <c r="Q87" s="112">
        <v>0.11093479601274553</v>
      </c>
      <c r="R87" s="112">
        <v>9.5334903674636234E-2</v>
      </c>
      <c r="S87" s="112">
        <v>0.10444002064042281</v>
      </c>
      <c r="T87" s="112">
        <v>9.7098854525676362E-2</v>
      </c>
      <c r="U87" s="112">
        <v>9.7528349171995848E-2</v>
      </c>
      <c r="V87" s="112">
        <v>9.8601118803695376E-2</v>
      </c>
      <c r="W87" s="112">
        <v>9.2371729967881205E-2</v>
      </c>
      <c r="X87" s="112">
        <v>8.6614730990582187E-2</v>
      </c>
      <c r="Y87" s="241">
        <v>7.5999640372605343E-2</v>
      </c>
      <c r="Z87" s="112">
        <v>7.8790999261949088E-2</v>
      </c>
      <c r="AA87" s="112">
        <v>8.3380385196625287E-2</v>
      </c>
      <c r="AB87" s="112">
        <v>7.5417646307803385E-2</v>
      </c>
      <c r="AC87" s="112">
        <v>7.3880165343764279E-2</v>
      </c>
      <c r="AD87" s="241">
        <v>7.6482370687506379E-2</v>
      </c>
      <c r="AE87" s="112">
        <v>6.7915944443327186E-2</v>
      </c>
      <c r="AF87" s="112">
        <v>7.3310418694158289E-2</v>
      </c>
      <c r="AG87" s="112">
        <v>4.9380717975248123E-2</v>
      </c>
      <c r="AH87" s="112">
        <v>5.863918211411337E-2</v>
      </c>
      <c r="AI87" s="241">
        <v>5.8109608214476825E-2</v>
      </c>
      <c r="AJ87" s="112"/>
      <c r="AK87" s="112">
        <v>5.5573535807567562E-2</v>
      </c>
      <c r="AL87" s="113"/>
      <c r="AM87" s="112">
        <v>8.461413912615677E-2</v>
      </c>
      <c r="AN87" s="112">
        <v>8.6244416066861951E-2</v>
      </c>
      <c r="AO87" s="112">
        <v>7.7552244859461966E-2</v>
      </c>
      <c r="AP87" s="112">
        <v>8.4387524919483509E-2</v>
      </c>
      <c r="AQ87" s="112">
        <v>8.3165236306762494E-2</v>
      </c>
      <c r="AR87" s="112">
        <v>0.10416526522112972</v>
      </c>
      <c r="AS87" s="112">
        <v>0.12744308760500395</v>
      </c>
      <c r="AT87" s="112">
        <v>0.11399067628548668</v>
      </c>
      <c r="AU87" s="112">
        <v>0.10337141226191683</v>
      </c>
      <c r="AV87" s="112">
        <v>0.11232135965809313</v>
      </c>
      <c r="AW87" s="112">
        <v>0.11267679469358167</v>
      </c>
      <c r="AX87" s="112">
        <v>0.11688754080681209</v>
      </c>
      <c r="AY87" s="112">
        <v>0.12205792197191401</v>
      </c>
      <c r="AZ87" s="112">
        <v>0.11104833611701216</v>
      </c>
      <c r="BA87" s="112">
        <v>0.11555710804248945</v>
      </c>
      <c r="BB87" s="112">
        <v>9.7969622655692895E-2</v>
      </c>
      <c r="BC87" s="112">
        <v>0.10684549870989801</v>
      </c>
      <c r="BD87" s="112">
        <v>9.8901254095381835E-2</v>
      </c>
      <c r="BE87" s="112">
        <v>9.9737497230524261E-2</v>
      </c>
      <c r="BF87" s="112">
        <v>0.10085933362200859</v>
      </c>
      <c r="BG87" s="112">
        <v>9.4134618428251562E-2</v>
      </c>
      <c r="BH87" s="112">
        <v>8.8232083368940978E-2</v>
      </c>
      <c r="BI87" s="241">
        <v>7.750822428861523E-2</v>
      </c>
      <c r="BJ87" s="112">
        <v>8.0273600286881852E-2</v>
      </c>
      <c r="BK87" s="112">
        <v>8.4973151129457108E-2</v>
      </c>
      <c r="BL87" s="112">
        <v>7.647807206132573E-2</v>
      </c>
      <c r="BM87" s="112">
        <v>7.5720482683539619E-2</v>
      </c>
      <c r="BN87" s="241">
        <v>8.0178106324632584E-2</v>
      </c>
      <c r="BO87" s="112">
        <v>7.1530899529507766E-2</v>
      </c>
      <c r="BP87" s="112">
        <v>7.593188557072672E-2</v>
      </c>
      <c r="BQ87" s="112">
        <v>5.0944800764229539E-2</v>
      </c>
      <c r="BR87" s="112">
        <v>6.0875313442488997E-2</v>
      </c>
      <c r="BS87" s="241">
        <v>6.1692236522621915E-2</v>
      </c>
      <c r="BT87" s="112"/>
      <c r="BU87" s="112">
        <v>5.8038131958538616E-2</v>
      </c>
    </row>
    <row r="88" spans="2:73">
      <c r="B88" s="27" t="s">
        <v>96</v>
      </c>
      <c r="C88" s="112">
        <v>6.6575640138288629E-3</v>
      </c>
      <c r="D88" s="112">
        <v>7.459084030844638E-3</v>
      </c>
      <c r="E88" s="112">
        <v>6.8417943224098618E-3</v>
      </c>
      <c r="F88" s="112">
        <v>7.2844094367518824E-3</v>
      </c>
      <c r="G88" s="112">
        <v>7.0617509909803181E-3</v>
      </c>
      <c r="H88" s="112">
        <v>8.1602927710363697E-3</v>
      </c>
      <c r="I88" s="112">
        <v>6.467726713081723E-3</v>
      </c>
      <c r="J88" s="112">
        <v>8.1617503192280994E-3</v>
      </c>
      <c r="K88" s="112">
        <v>7.3932314980979389E-3</v>
      </c>
      <c r="L88" s="112">
        <v>7.5414014663272438E-3</v>
      </c>
      <c r="M88" s="112">
        <v>7.1000112743810004E-3</v>
      </c>
      <c r="N88" s="112">
        <v>6.3153084965391088E-3</v>
      </c>
      <c r="O88" s="112">
        <v>6.1879317833455696E-3</v>
      </c>
      <c r="P88" s="112">
        <v>5.4957077767981231E-3</v>
      </c>
      <c r="Q88" s="112">
        <v>6.2604972723250716E-3</v>
      </c>
      <c r="R88" s="112">
        <v>5.5919072757357365E-3</v>
      </c>
      <c r="S88" s="112">
        <v>5.2593934681033601E-3</v>
      </c>
      <c r="T88" s="112">
        <v>5.3380609033451785E-3</v>
      </c>
      <c r="U88" s="112">
        <v>4.4095942135750268E-3</v>
      </c>
      <c r="V88" s="112">
        <v>5.1307143171188908E-3</v>
      </c>
      <c r="W88" s="112">
        <v>3.7497552493734243E-3</v>
      </c>
      <c r="X88" s="112">
        <v>3.6420683219644716E-3</v>
      </c>
      <c r="Y88" s="241">
        <v>3.64667597377832E-3</v>
      </c>
      <c r="Z88" s="112">
        <v>3.5258520824771296E-3</v>
      </c>
      <c r="AA88" s="112">
        <v>3.6395619820349403E-3</v>
      </c>
      <c r="AB88" s="112">
        <v>3.6775432012094785E-3</v>
      </c>
      <c r="AC88" s="112">
        <v>3.5166760831715229E-3</v>
      </c>
      <c r="AD88" s="241">
        <v>3.5803656151917455E-3</v>
      </c>
      <c r="AE88" s="112">
        <v>3.4523188232506276E-3</v>
      </c>
      <c r="AF88" s="112">
        <v>3.5530510215713855E-3</v>
      </c>
      <c r="AG88" s="112">
        <v>3.7967316179010361E-3</v>
      </c>
      <c r="AH88" s="112">
        <v>3.4461955451907354E-3</v>
      </c>
      <c r="AI88" s="241">
        <v>2.9917935182936363E-3</v>
      </c>
      <c r="AJ88" s="112"/>
      <c r="AK88" s="112">
        <v>3.3931505410028586E-3</v>
      </c>
      <c r="AL88" s="113"/>
      <c r="AM88" s="112">
        <v>7.145240011661615E-3</v>
      </c>
      <c r="AN88" s="112">
        <v>7.9038318337475676E-3</v>
      </c>
      <c r="AO88" s="112">
        <v>7.2460596407961479E-3</v>
      </c>
      <c r="AP88" s="112">
        <v>7.6777638428237472E-3</v>
      </c>
      <c r="AQ88" s="112">
        <v>7.495235030938018E-3</v>
      </c>
      <c r="AR88" s="112">
        <v>8.6537513030163406E-3</v>
      </c>
      <c r="AS88" s="112">
        <v>6.8428573004433177E-3</v>
      </c>
      <c r="AT88" s="112">
        <v>8.6697088216024006E-3</v>
      </c>
      <c r="AU88" s="112">
        <v>7.7937925261337406E-3</v>
      </c>
      <c r="AV88" s="112">
        <v>7.9840759264938992E-3</v>
      </c>
      <c r="AW88" s="112">
        <v>7.4627067045341736E-3</v>
      </c>
      <c r="AX88" s="112">
        <v>6.5811174744402285E-3</v>
      </c>
      <c r="AY88" s="112">
        <v>6.4352640053710417E-3</v>
      </c>
      <c r="AZ88" s="112">
        <v>5.6837118592471432E-3</v>
      </c>
      <c r="BA88" s="112">
        <v>6.521352954168327E-3</v>
      </c>
      <c r="BB88" s="112">
        <v>5.7464477815925589E-3</v>
      </c>
      <c r="BC88" s="112">
        <v>5.3805285997194406E-3</v>
      </c>
      <c r="BD88" s="112">
        <v>5.4371487733540537E-3</v>
      </c>
      <c r="BE88" s="112">
        <v>4.5094774432053973E-3</v>
      </c>
      <c r="BF88" s="112">
        <v>5.2482206419965701E-3</v>
      </c>
      <c r="BG88" s="112">
        <v>3.821318272612592E-3</v>
      </c>
      <c r="BH88" s="112">
        <v>3.7100764747960602E-3</v>
      </c>
      <c r="BI88" s="241">
        <v>3.7190620626330858E-3</v>
      </c>
      <c r="BJ88" s="112">
        <v>3.5921976290523507E-3</v>
      </c>
      <c r="BK88" s="112">
        <v>3.7090863710353612E-3</v>
      </c>
      <c r="BL88" s="112">
        <v>3.7292520745457981E-3</v>
      </c>
      <c r="BM88" s="112">
        <v>3.6042746956559493E-3</v>
      </c>
      <c r="BN88" s="241">
        <v>3.753373913431733E-3</v>
      </c>
      <c r="BO88" s="112">
        <v>3.6360750470875915E-3</v>
      </c>
      <c r="BP88" s="112">
        <v>3.6801026157338018E-3</v>
      </c>
      <c r="BQ88" s="112">
        <v>3.9169891358439143E-3</v>
      </c>
      <c r="BR88" s="112">
        <v>3.5776118703248956E-3</v>
      </c>
      <c r="BS88" s="241">
        <v>3.1762463907205668E-3</v>
      </c>
      <c r="BT88" s="112"/>
      <c r="BU88" s="112">
        <v>3.5436312624739265E-3</v>
      </c>
    </row>
    <row r="89" spans="2:73">
      <c r="B89" s="27" t="s">
        <v>223</v>
      </c>
      <c r="C89" s="112">
        <v>8.8468166353060217E-3</v>
      </c>
      <c r="D89" s="112">
        <v>7.9822531266491963E-3</v>
      </c>
      <c r="E89" s="112">
        <v>7.7982821241336315E-3</v>
      </c>
      <c r="F89" s="112">
        <v>7.1821136314882241E-3</v>
      </c>
      <c r="G89" s="112">
        <v>7.9484354648340499E-3</v>
      </c>
      <c r="H89" s="112">
        <v>7.5442942912148517E-3</v>
      </c>
      <c r="I89" s="112">
        <v>7.0674617975361505E-3</v>
      </c>
      <c r="J89" s="112">
        <v>6.9742093720967738E-3</v>
      </c>
      <c r="K89" s="112">
        <v>6.8413743996328363E-3</v>
      </c>
      <c r="L89" s="112">
        <v>7.0999160937403934E-3</v>
      </c>
      <c r="M89" s="112">
        <v>8.4143992835848964E-3</v>
      </c>
      <c r="N89" s="112">
        <v>8.1212320055943348E-3</v>
      </c>
      <c r="O89" s="112">
        <v>9.2981838444909266E-3</v>
      </c>
      <c r="P89" s="112">
        <v>9.0944702264208772E-3</v>
      </c>
      <c r="Q89" s="112">
        <v>8.734730305107543E-3</v>
      </c>
      <c r="R89" s="112">
        <v>8.7396847841188525E-3</v>
      </c>
      <c r="S89" s="112">
        <v>8.576277875453427E-3</v>
      </c>
      <c r="T89" s="112">
        <v>1.2074375453007822E-2</v>
      </c>
      <c r="U89" s="112">
        <v>9.560226849533969E-3</v>
      </c>
      <c r="V89" s="112">
        <v>9.7486725651402973E-3</v>
      </c>
      <c r="W89" s="112">
        <v>8.3232372088725848E-3</v>
      </c>
      <c r="X89" s="112">
        <v>7.610253894480422E-3</v>
      </c>
      <c r="Y89" s="241">
        <v>7.9264069777082932E-3</v>
      </c>
      <c r="Z89" s="112">
        <v>6.5243440996416054E-3</v>
      </c>
      <c r="AA89" s="112">
        <v>7.5818551905330904E-3</v>
      </c>
      <c r="AB89" s="112">
        <v>4.1669995655941629E-3</v>
      </c>
      <c r="AC89" s="112">
        <v>3.2366914134359112E-3</v>
      </c>
      <c r="AD89" s="241">
        <v>3.5329511858447704E-3</v>
      </c>
      <c r="AE89" s="112">
        <v>4.7412702373151585E-3</v>
      </c>
      <c r="AF89" s="112">
        <v>3.9305711638437553E-3</v>
      </c>
      <c r="AG89" s="112">
        <v>5.4092647234943716E-3</v>
      </c>
      <c r="AH89" s="112">
        <v>5.719716888036349E-3</v>
      </c>
      <c r="AI89" s="241">
        <v>5.1774291799571368E-3</v>
      </c>
      <c r="AJ89" s="112"/>
      <c r="AK89" s="112">
        <v>5.4299568518836267E-3</v>
      </c>
      <c r="AL89" s="113"/>
      <c r="AM89" s="112">
        <v>9.4948584898499003E-3</v>
      </c>
      <c r="AN89" s="112">
        <v>8.4581948811075208E-3</v>
      </c>
      <c r="AO89" s="112">
        <v>8.259064026836101E-3</v>
      </c>
      <c r="AP89" s="112">
        <v>7.5699441160847107E-3</v>
      </c>
      <c r="AQ89" s="112">
        <v>8.4363484154554944E-3</v>
      </c>
      <c r="AR89" s="112">
        <v>8.0005029702687729E-3</v>
      </c>
      <c r="AS89" s="112">
        <v>7.477377245865619E-3</v>
      </c>
      <c r="AT89" s="112">
        <v>7.4082595217992396E-3</v>
      </c>
      <c r="AU89" s="112">
        <v>7.2120361276471383E-3</v>
      </c>
      <c r="AV89" s="112">
        <v>7.5166757484095605E-3</v>
      </c>
      <c r="AW89" s="112">
        <v>8.8442386246367095E-3</v>
      </c>
      <c r="AX89" s="112">
        <v>8.463051630065237E-3</v>
      </c>
      <c r="AY89" s="112">
        <v>9.669833137272224E-3</v>
      </c>
      <c r="AZ89" s="112">
        <v>9.4055853001692741E-3</v>
      </c>
      <c r="BA89" s="112">
        <v>9.0986796737188898E-3</v>
      </c>
      <c r="BB89" s="112">
        <v>8.9812187082287075E-3</v>
      </c>
      <c r="BC89" s="112">
        <v>8.7738079814475255E-3</v>
      </c>
      <c r="BD89" s="112">
        <v>1.2298506306325034E-2</v>
      </c>
      <c r="BE89" s="112">
        <v>9.7767788240423585E-3</v>
      </c>
      <c r="BF89" s="112">
        <v>9.9719418050087834E-3</v>
      </c>
      <c r="BG89" s="112">
        <v>8.4820838477040611E-3</v>
      </c>
      <c r="BH89" s="112">
        <v>7.7523597706447263E-3</v>
      </c>
      <c r="BI89" s="241">
        <v>8.0837452232538527E-3</v>
      </c>
      <c r="BJ89" s="112">
        <v>6.6471119200747966E-3</v>
      </c>
      <c r="BK89" s="112">
        <v>7.726686863194083E-3</v>
      </c>
      <c r="BL89" s="112">
        <v>4.2255905435761324E-3</v>
      </c>
      <c r="BM89" s="112">
        <v>3.3173157502106366E-3</v>
      </c>
      <c r="BN89" s="241">
        <v>3.7036683522242201E-3</v>
      </c>
      <c r="BO89" s="112">
        <v>4.9936333473303797E-3</v>
      </c>
      <c r="BP89" s="112">
        <v>4.0711222928039902E-3</v>
      </c>
      <c r="BQ89" s="112">
        <v>5.580597547356971E-3</v>
      </c>
      <c r="BR89" s="112">
        <v>5.9378310850912719E-3</v>
      </c>
      <c r="BS89" s="241">
        <v>5.4966329211881748E-3</v>
      </c>
      <c r="BT89" s="112"/>
      <c r="BU89" s="112">
        <v>5.6707666287427218E-3</v>
      </c>
    </row>
    <row r="90" spans="2:73">
      <c r="B90" s="27" t="s">
        <v>87</v>
      </c>
      <c r="C90" s="112">
        <v>9.8439596962421085E-3</v>
      </c>
      <c r="D90" s="112">
        <v>1.0045922503302853E-2</v>
      </c>
      <c r="E90" s="112">
        <v>1.232403757115926E-2</v>
      </c>
      <c r="F90" s="112">
        <v>9.9076268630208693E-3</v>
      </c>
      <c r="G90" s="112">
        <v>1.0542070488577622E-2</v>
      </c>
      <c r="H90" s="112">
        <v>9.8257097566488878E-3</v>
      </c>
      <c r="I90" s="112">
        <v>8.8597798943204631E-3</v>
      </c>
      <c r="J90" s="112">
        <v>1.0197950676044518E-2</v>
      </c>
      <c r="K90" s="112">
        <v>1.2280777983119572E-2</v>
      </c>
      <c r="L90" s="112">
        <v>1.0301922249773358E-2</v>
      </c>
      <c r="M90" s="112">
        <v>1.2177899249228304E-2</v>
      </c>
      <c r="N90" s="112">
        <v>1.5075527020062662E-2</v>
      </c>
      <c r="O90" s="112">
        <v>1.3301501973059817E-2</v>
      </c>
      <c r="P90" s="112">
        <v>1.1654087313704471E-2</v>
      </c>
      <c r="Q90" s="112">
        <v>1.3030740736392666E-2</v>
      </c>
      <c r="R90" s="112">
        <v>1.0325402959530459E-2</v>
      </c>
      <c r="S90" s="112">
        <v>1.3084929663897064E-2</v>
      </c>
      <c r="T90" s="112">
        <v>1.3936071093114635E-2</v>
      </c>
      <c r="U90" s="112">
        <v>1.6115589951026861E-2</v>
      </c>
      <c r="V90" s="112">
        <v>1.3451462830052588E-2</v>
      </c>
      <c r="W90" s="112">
        <v>1.5880758864147106E-2</v>
      </c>
      <c r="X90" s="112">
        <v>1.4256690712708915E-2</v>
      </c>
      <c r="Y90" s="241">
        <v>1.4965784213157996E-2</v>
      </c>
      <c r="Z90" s="112">
        <v>1.3008911430087712E-2</v>
      </c>
      <c r="AA90" s="112">
        <v>1.4508138473618761E-2</v>
      </c>
      <c r="AB90" s="112">
        <v>1.450327615467956E-2</v>
      </c>
      <c r="AC90" s="112">
        <v>1.4141915895814136E-2</v>
      </c>
      <c r="AD90" s="241">
        <v>1.2816344515064786E-2</v>
      </c>
      <c r="AE90" s="112">
        <v>1.2173677151069172E-2</v>
      </c>
      <c r="AF90" s="112">
        <v>1.335732895444623E-2</v>
      </c>
      <c r="AG90" s="112">
        <v>1.4739505329434131E-2</v>
      </c>
      <c r="AH90" s="112">
        <v>1.4353195680155261E-2</v>
      </c>
      <c r="AI90" s="241">
        <v>1.3459309604637686E-2</v>
      </c>
      <c r="AJ90" s="112"/>
      <c r="AK90" s="112">
        <v>1.4154616810852255E-2</v>
      </c>
      <c r="AL90" s="113"/>
      <c r="AM90" s="112">
        <v>1.0565043692958997E-2</v>
      </c>
      <c r="AN90" s="112">
        <v>1.0644910521536925E-2</v>
      </c>
      <c r="AO90" s="112">
        <v>1.3052235575619938E-2</v>
      </c>
      <c r="AP90" s="112">
        <v>1.0442633676424673E-2</v>
      </c>
      <c r="AQ90" s="112">
        <v>1.11891931459168E-2</v>
      </c>
      <c r="AR90" s="112">
        <v>1.0419877202379082E-2</v>
      </c>
      <c r="AS90" s="112">
        <v>9.373650467875862E-3</v>
      </c>
      <c r="AT90" s="112">
        <v>1.0832635094224623E-2</v>
      </c>
      <c r="AU90" s="112">
        <v>1.2946143467111704E-2</v>
      </c>
      <c r="AV90" s="112">
        <v>1.0906637154798096E-2</v>
      </c>
      <c r="AW90" s="112">
        <v>1.2799992403150223E-2</v>
      </c>
      <c r="AX90" s="112">
        <v>1.5710050326520231E-2</v>
      </c>
      <c r="AY90" s="112">
        <v>1.3833164272267384E-2</v>
      </c>
      <c r="AZ90" s="112">
        <v>1.2052764987478147E-2</v>
      </c>
      <c r="BA90" s="112">
        <v>1.3573691657358724E-2</v>
      </c>
      <c r="BB90" s="112">
        <v>1.0610760516059581E-2</v>
      </c>
      <c r="BC90" s="112">
        <v>1.3386303707622095E-2</v>
      </c>
      <c r="BD90" s="112">
        <v>1.4194759711680906E-2</v>
      </c>
      <c r="BE90" s="112">
        <v>1.6480629701567145E-2</v>
      </c>
      <c r="BF90" s="112">
        <v>1.3759535325165856E-2</v>
      </c>
      <c r="BG90" s="112">
        <v>1.6183838676046957E-2</v>
      </c>
      <c r="BH90" s="112">
        <v>1.4522905158773901E-2</v>
      </c>
      <c r="BI90" s="241">
        <v>1.5262853268271353E-2</v>
      </c>
      <c r="BJ90" s="112">
        <v>1.3253698596136789E-2</v>
      </c>
      <c r="BK90" s="112">
        <v>1.478527881849836E-2</v>
      </c>
      <c r="BL90" s="112">
        <v>1.4707202533952914E-2</v>
      </c>
      <c r="BM90" s="112">
        <v>1.4494183827533211E-2</v>
      </c>
      <c r="BN90" s="241">
        <v>1.34356482936511E-2</v>
      </c>
      <c r="BO90" s="112">
        <v>1.2821644230014822E-2</v>
      </c>
      <c r="BP90" s="112">
        <v>1.3834966322193245E-2</v>
      </c>
      <c r="BQ90" s="112">
        <v>1.5206363802723714E-2</v>
      </c>
      <c r="BR90" s="112">
        <v>1.4900536713327278E-2</v>
      </c>
      <c r="BS90" s="241">
        <v>1.428911563980643E-2</v>
      </c>
      <c r="BT90" s="112"/>
      <c r="BU90" s="112">
        <v>1.4782351102067649E-2</v>
      </c>
    </row>
    <row r="91" spans="2:73" ht="12.75" hidden="1" customHeight="1">
      <c r="B91" s="123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65"/>
      <c r="AM91" s="124"/>
      <c r="AN91" s="124"/>
      <c r="AO91" s="124"/>
      <c r="AP91" s="124"/>
      <c r="AQ91" s="124"/>
      <c r="AR91" s="124"/>
      <c r="AS91" s="124"/>
      <c r="AT91" s="124"/>
      <c r="AU91" s="124"/>
      <c r="AV91" s="124"/>
      <c r="AW91" s="124"/>
      <c r="AX91" s="124"/>
      <c r="AY91" s="124"/>
      <c r="AZ91" s="124"/>
      <c r="BA91" s="124"/>
      <c r="BB91" s="124"/>
      <c r="BC91" s="124"/>
      <c r="BD91" s="124"/>
      <c r="BE91" s="124"/>
      <c r="BF91" s="124"/>
      <c r="BG91" s="124"/>
      <c r="BH91" s="124"/>
      <c r="BI91" s="124"/>
      <c r="BJ91" s="124"/>
      <c r="BK91" s="124"/>
      <c r="BL91" s="124"/>
      <c r="BM91" s="124"/>
      <c r="BN91" s="124"/>
      <c r="BO91" s="124"/>
      <c r="BP91" s="124"/>
      <c r="BQ91" s="124"/>
      <c r="BR91" s="124"/>
      <c r="BS91" s="124"/>
      <c r="BT91" s="124"/>
      <c r="BU91" s="124"/>
    </row>
    <row r="92" spans="2:73" ht="12.75" hidden="1" customHeight="1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65"/>
      <c r="AM92" s="126"/>
      <c r="AN92" s="126"/>
      <c r="AO92" s="126"/>
      <c r="AP92" s="126"/>
      <c r="AQ92" s="126"/>
      <c r="AR92" s="126"/>
      <c r="AS92" s="126"/>
      <c r="AT92" s="126"/>
      <c r="AU92" s="126"/>
      <c r="AV92" s="126"/>
      <c r="AW92" s="126"/>
      <c r="AX92" s="126"/>
      <c r="AY92" s="126"/>
      <c r="AZ92" s="126"/>
      <c r="BA92" s="126"/>
      <c r="BB92" s="126"/>
      <c r="BC92" s="126"/>
      <c r="BD92" s="126"/>
      <c r="BE92" s="126"/>
      <c r="BF92" s="126"/>
      <c r="BG92" s="126"/>
      <c r="BH92" s="126"/>
      <c r="BI92" s="126"/>
      <c r="BJ92" s="126"/>
      <c r="BK92" s="126"/>
      <c r="BL92" s="126"/>
      <c r="BM92" s="126"/>
      <c r="BN92" s="126"/>
      <c r="BO92" s="126"/>
      <c r="BP92" s="126"/>
      <c r="BQ92" s="126"/>
      <c r="BR92" s="126"/>
      <c r="BS92" s="126"/>
      <c r="BT92" s="126"/>
      <c r="BU92" s="126"/>
    </row>
    <row r="93" spans="2:73" ht="12.75" customHeight="1">
      <c r="B93" s="27" t="s">
        <v>356</v>
      </c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>
        <v>1.005721173200708E-2</v>
      </c>
      <c r="AA93" s="126">
        <v>2.6162502382840675E-3</v>
      </c>
      <c r="AB93" s="126">
        <v>1.0176527555223601E-2</v>
      </c>
      <c r="AC93" s="126">
        <v>9.7569390515603593E-3</v>
      </c>
      <c r="AD93" s="126">
        <v>9.2907441319663962E-3</v>
      </c>
      <c r="AE93" s="126">
        <v>9.4488720725693399E-3</v>
      </c>
      <c r="AF93" s="126">
        <v>9.651383108892294E-3</v>
      </c>
      <c r="AG93" s="126">
        <v>6.907125531771586E-3</v>
      </c>
      <c r="AH93" s="126">
        <v>4.6362741633476767E-3</v>
      </c>
      <c r="AI93" s="126">
        <v>5.5549168449527788E-3</v>
      </c>
      <c r="AJ93" s="126"/>
      <c r="AK93" s="126">
        <v>5.6693375861430221E-3</v>
      </c>
      <c r="AL93" s="65"/>
      <c r="AM93" s="126"/>
      <c r="AN93" s="126"/>
      <c r="AO93" s="126"/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  <c r="BC93" s="126"/>
      <c r="BD93" s="126"/>
      <c r="BE93" s="126"/>
      <c r="BF93" s="126"/>
      <c r="BG93" s="126"/>
      <c r="BH93" s="126"/>
      <c r="BI93" s="126"/>
      <c r="BJ93" s="126">
        <v>1.0246457109797845E-2</v>
      </c>
      <c r="BK93" s="126">
        <v>2.6662269113526234E-3</v>
      </c>
      <c r="BL93" s="126">
        <v>1.0319616771465454E-2</v>
      </c>
      <c r="BM93" s="126">
        <v>9.9999794404951846E-3</v>
      </c>
      <c r="BN93" s="126">
        <v>9.7396859452925123E-3</v>
      </c>
      <c r="BO93" s="126">
        <v>9.9518062279782635E-3</v>
      </c>
      <c r="BP93" s="126">
        <v>9.9965016006933697E-3</v>
      </c>
      <c r="BQ93" s="126">
        <v>7.1259015360207179E-3</v>
      </c>
      <c r="BR93" s="126">
        <v>4.8130726371637877E-3</v>
      </c>
      <c r="BS93" s="126">
        <v>5.8973938113206555E-3</v>
      </c>
      <c r="BT93" s="126"/>
      <c r="BU93" s="126">
        <v>5.9207635101969835E-3</v>
      </c>
    </row>
    <row r="94" spans="2:73" ht="12.75" customHeight="1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65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26"/>
      <c r="BE94" s="126"/>
      <c r="BF94" s="126"/>
      <c r="BG94" s="126"/>
      <c r="BH94" s="126"/>
      <c r="BI94" s="126"/>
      <c r="BJ94" s="126"/>
      <c r="BK94" s="126"/>
      <c r="BL94" s="126"/>
      <c r="BM94" s="126"/>
      <c r="BN94" s="126"/>
      <c r="BO94" s="126"/>
      <c r="BP94" s="126"/>
      <c r="BQ94" s="126"/>
      <c r="BR94" s="126"/>
      <c r="BS94" s="126"/>
      <c r="BT94" s="126"/>
      <c r="BU94" s="126"/>
    </row>
    <row r="95" spans="2:73">
      <c r="B95" s="141"/>
      <c r="C95" s="142">
        <f t="shared" ref="C95:AA95" si="146">SUM(C81:C94)</f>
        <v>0.99999999999999922</v>
      </c>
      <c r="D95" s="142">
        <f t="shared" si="146"/>
        <v>1.0000000000000002</v>
      </c>
      <c r="E95" s="142">
        <f t="shared" si="146"/>
        <v>0.99999999999999867</v>
      </c>
      <c r="F95" s="142">
        <f t="shared" si="146"/>
        <v>0.99999999999999944</v>
      </c>
      <c r="G95" s="142">
        <f t="shared" si="146"/>
        <v>0.99999999999999778</v>
      </c>
      <c r="H95" s="142">
        <f t="shared" si="146"/>
        <v>1.0000000000000002</v>
      </c>
      <c r="I95" s="142">
        <f t="shared" si="146"/>
        <v>0.99999999999999978</v>
      </c>
      <c r="J95" s="142">
        <f t="shared" si="146"/>
        <v>0.999999999999998</v>
      </c>
      <c r="K95" s="142">
        <f t="shared" si="146"/>
        <v>0.99999999999999978</v>
      </c>
      <c r="L95" s="142">
        <f t="shared" si="146"/>
        <v>0.99999999999999833</v>
      </c>
      <c r="M95" s="142">
        <f t="shared" si="146"/>
        <v>0.99999999999999856</v>
      </c>
      <c r="N95" s="142">
        <f t="shared" si="146"/>
        <v>1.0000000000000016</v>
      </c>
      <c r="O95" s="142">
        <f t="shared" si="146"/>
        <v>1</v>
      </c>
      <c r="P95" s="142">
        <f t="shared" si="146"/>
        <v>1.0000000000000018</v>
      </c>
      <c r="Q95" s="142">
        <f t="shared" si="146"/>
        <v>1.0000000000000007</v>
      </c>
      <c r="R95" s="142">
        <f t="shared" si="146"/>
        <v>1</v>
      </c>
      <c r="S95" s="142">
        <f t="shared" si="146"/>
        <v>0.99971952856413859</v>
      </c>
      <c r="T95" s="142">
        <f t="shared" si="146"/>
        <v>0.99972163285200333</v>
      </c>
      <c r="U95" s="142">
        <f t="shared" si="146"/>
        <v>1</v>
      </c>
      <c r="V95" s="142">
        <f t="shared" si="146"/>
        <v>1.000000580508593</v>
      </c>
      <c r="W95" s="142">
        <f t="shared" si="146"/>
        <v>0.99999999999999989</v>
      </c>
      <c r="X95" s="142">
        <f t="shared" si="146"/>
        <v>1</v>
      </c>
      <c r="Y95" s="142">
        <f t="shared" si="146"/>
        <v>0.99999999999999978</v>
      </c>
      <c r="Z95" s="142">
        <f t="shared" si="146"/>
        <v>1.0000000000000002</v>
      </c>
      <c r="AA95" s="142">
        <f t="shared" si="146"/>
        <v>1.0003260535684033</v>
      </c>
      <c r="AB95" s="142">
        <f t="shared" ref="AB95" si="147">SUM(AB81:AB94)</f>
        <v>1.0003260535684033</v>
      </c>
      <c r="AC95" s="142">
        <f t="shared" ref="AC95:AD95" si="148">SUM(AC81:AC94)</f>
        <v>1</v>
      </c>
      <c r="AD95" s="142">
        <f t="shared" si="148"/>
        <v>0.99999999999999978</v>
      </c>
      <c r="AE95" s="142">
        <f t="shared" ref="AE95:AF95" si="149">SUM(AE81:AE94)</f>
        <v>0.99999999999999989</v>
      </c>
      <c r="AF95" s="142">
        <f t="shared" si="149"/>
        <v>1.0003260535684033</v>
      </c>
      <c r="AG95" s="142">
        <f t="shared" ref="AG95" si="150">SUM(AG81:AG94)</f>
        <v>1</v>
      </c>
      <c r="AH95" s="142">
        <f t="shared" ref="AH95" si="151">SUM(AH81:AH94)</f>
        <v>1.0000000000000002</v>
      </c>
      <c r="AI95" s="142">
        <f t="shared" ref="AI95" si="152">SUM(AI81:AI94)</f>
        <v>1</v>
      </c>
      <c r="AJ95" s="142"/>
      <c r="AK95" s="142">
        <f t="shared" ref="AK95" si="153">SUM(AK81:AK94)</f>
        <v>1.0000000000000002</v>
      </c>
      <c r="AL95" s="34"/>
      <c r="AM95" s="142">
        <f t="shared" ref="AM95:BK95" si="154">SUM(AM81:AM94)</f>
        <v>0.999999999999999</v>
      </c>
      <c r="AN95" s="142">
        <f t="shared" si="154"/>
        <v>1.0000000000000011</v>
      </c>
      <c r="AO95" s="142">
        <f t="shared" si="154"/>
        <v>1.0000000000000009</v>
      </c>
      <c r="AP95" s="142">
        <f t="shared" si="154"/>
        <v>0.99999999999999933</v>
      </c>
      <c r="AQ95" s="142">
        <f t="shared" si="154"/>
        <v>0.99999999999999833</v>
      </c>
      <c r="AR95" s="142">
        <f t="shared" si="154"/>
        <v>0.99999999999999956</v>
      </c>
      <c r="AS95" s="142">
        <f t="shared" si="154"/>
        <v>0.99999999999999822</v>
      </c>
      <c r="AT95" s="142">
        <f t="shared" si="154"/>
        <v>0.99999999999999922</v>
      </c>
      <c r="AU95" s="142">
        <f t="shared" si="154"/>
        <v>1</v>
      </c>
      <c r="AV95" s="142">
        <f t="shared" si="154"/>
        <v>0.99999999999999889</v>
      </c>
      <c r="AW95" s="142">
        <f t="shared" si="154"/>
        <v>0.999999999999999</v>
      </c>
      <c r="AX95" s="142">
        <f t="shared" si="154"/>
        <v>1.0000000000000009</v>
      </c>
      <c r="AY95" s="142">
        <f t="shared" si="154"/>
        <v>1</v>
      </c>
      <c r="AZ95" s="142">
        <f t="shared" si="154"/>
        <v>1.0000000000000024</v>
      </c>
      <c r="BA95" s="142">
        <f t="shared" si="154"/>
        <v>1.0000000000000036</v>
      </c>
      <c r="BB95" s="189">
        <f t="shared" si="154"/>
        <v>1</v>
      </c>
      <c r="BC95" s="189">
        <f t="shared" si="154"/>
        <v>1.0000000000000002</v>
      </c>
      <c r="BD95" s="189">
        <f t="shared" si="154"/>
        <v>1</v>
      </c>
      <c r="BE95" s="189">
        <f t="shared" si="154"/>
        <v>1.0000000000000002</v>
      </c>
      <c r="BF95" s="189">
        <f t="shared" si="154"/>
        <v>1.0000005938037071</v>
      </c>
      <c r="BG95" s="189">
        <f t="shared" si="154"/>
        <v>1</v>
      </c>
      <c r="BH95" s="189">
        <f t="shared" si="154"/>
        <v>1.0000000000000002</v>
      </c>
      <c r="BI95" s="189">
        <f t="shared" si="154"/>
        <v>0.99999999999999989</v>
      </c>
      <c r="BJ95" s="189">
        <f t="shared" si="154"/>
        <v>1</v>
      </c>
      <c r="BK95" s="189">
        <f t="shared" si="154"/>
        <v>1.0000000000000002</v>
      </c>
      <c r="BL95" s="142">
        <f t="shared" ref="BL95" si="155">SUM(BL81:BL94)</f>
        <v>1</v>
      </c>
      <c r="BM95" s="189">
        <f t="shared" ref="BM95:BN95" si="156">SUM(BM81:BM94)</f>
        <v>0.99999999999999978</v>
      </c>
      <c r="BN95" s="189">
        <f t="shared" si="156"/>
        <v>1</v>
      </c>
      <c r="BO95" s="189">
        <f t="shared" ref="BO95:BQ95" si="157">SUM(BO81:BO94)</f>
        <v>0.99999999999999978</v>
      </c>
      <c r="BP95" s="189">
        <f t="shared" si="157"/>
        <v>1.0000000000000002</v>
      </c>
      <c r="BQ95" s="142">
        <f t="shared" si="157"/>
        <v>0.99999999999999978</v>
      </c>
      <c r="BR95" s="189">
        <f t="shared" ref="BR95" si="158">SUM(BR81:BR94)</f>
        <v>1</v>
      </c>
      <c r="BS95" s="189">
        <f t="shared" ref="BS95" si="159">SUM(BS81:BS94)</f>
        <v>1</v>
      </c>
      <c r="BT95" s="189"/>
      <c r="BU95" s="189">
        <f t="shared" ref="BU95" si="160">SUM(BU81:BU94)</f>
        <v>1.0000000000000002</v>
      </c>
    </row>
    <row r="96" spans="2:73">
      <c r="B96" s="150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34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91"/>
      <c r="BC96" s="191"/>
      <c r="BD96" s="191"/>
      <c r="BE96" s="191"/>
      <c r="BF96" s="191"/>
      <c r="BG96" s="191"/>
      <c r="BH96" s="191"/>
      <c r="BI96" s="191"/>
      <c r="BJ96" s="191"/>
      <c r="BK96" s="191"/>
      <c r="BL96" s="151"/>
      <c r="BM96" s="191"/>
      <c r="BN96" s="191"/>
      <c r="BO96" s="191"/>
      <c r="BP96" s="191"/>
      <c r="BQ96" s="151"/>
      <c r="BR96" s="191"/>
      <c r="BS96" s="191"/>
      <c r="BT96" s="191"/>
      <c r="BU96" s="191"/>
    </row>
    <row r="97" spans="2:73">
      <c r="B97" s="355" t="s">
        <v>201</v>
      </c>
      <c r="C97" s="357" t="s">
        <v>235</v>
      </c>
      <c r="D97" s="353"/>
      <c r="E97" s="353"/>
      <c r="F97" s="353"/>
      <c r="G97" s="354"/>
      <c r="H97" s="357" t="s">
        <v>248</v>
      </c>
      <c r="I97" s="353"/>
      <c r="J97" s="353"/>
      <c r="K97" s="353"/>
      <c r="L97" s="354"/>
      <c r="M97" s="357" t="s">
        <v>271</v>
      </c>
      <c r="N97" s="353"/>
      <c r="O97" s="353"/>
      <c r="P97" s="353"/>
      <c r="Q97" s="354"/>
      <c r="R97" s="357" t="str">
        <f>$R$8</f>
        <v>FY 2017-18</v>
      </c>
      <c r="S97" s="353"/>
      <c r="T97" s="353"/>
      <c r="U97" s="353"/>
      <c r="V97" s="353"/>
      <c r="W97" s="352" t="str">
        <f>W8</f>
        <v>FY 2018-19</v>
      </c>
      <c r="X97" s="352"/>
      <c r="Y97" s="352"/>
      <c r="Z97" s="352"/>
      <c r="AA97" s="352"/>
      <c r="AB97" s="352" t="str">
        <f>AB8</f>
        <v>FY 2019-20</v>
      </c>
      <c r="AC97" s="352"/>
      <c r="AD97" s="352"/>
      <c r="AE97" s="352"/>
      <c r="AF97" s="352"/>
      <c r="AG97" s="352" t="str">
        <f>AG8</f>
        <v>FY 2020-21</v>
      </c>
      <c r="AH97" s="352"/>
      <c r="AI97" s="352"/>
      <c r="AJ97" s="352"/>
      <c r="AK97" s="352"/>
      <c r="AL97" s="117"/>
      <c r="AM97" s="352" t="s">
        <v>235</v>
      </c>
      <c r="AN97" s="352"/>
      <c r="AO97" s="352"/>
      <c r="AP97" s="352"/>
      <c r="AQ97" s="352"/>
      <c r="AR97" s="352" t="s">
        <v>248</v>
      </c>
      <c r="AS97" s="352"/>
      <c r="AT97" s="352"/>
      <c r="AU97" s="352"/>
      <c r="AV97" s="352"/>
      <c r="AW97" s="352" t="s">
        <v>271</v>
      </c>
      <c r="AX97" s="352"/>
      <c r="AY97" s="352"/>
      <c r="AZ97" s="352"/>
      <c r="BA97" s="352"/>
      <c r="BB97" s="352" t="str">
        <f>BB8</f>
        <v>FY 2017-18</v>
      </c>
      <c r="BC97" s="352"/>
      <c r="BD97" s="352"/>
      <c r="BE97" s="352"/>
      <c r="BF97" s="352"/>
      <c r="BG97" s="352" t="str">
        <f>BG8</f>
        <v>FY 2018-19</v>
      </c>
      <c r="BH97" s="352"/>
      <c r="BI97" s="352"/>
      <c r="BJ97" s="352"/>
      <c r="BK97" s="352"/>
      <c r="BL97" s="352" t="str">
        <f>BL8</f>
        <v>FY 2019-20</v>
      </c>
      <c r="BM97" s="352"/>
      <c r="BN97" s="352"/>
      <c r="BO97" s="352"/>
      <c r="BP97" s="352"/>
      <c r="BQ97" s="352" t="str">
        <f>BQ8</f>
        <v>FY 2020-21</v>
      </c>
      <c r="BR97" s="352"/>
      <c r="BS97" s="352"/>
      <c r="BT97" s="352"/>
      <c r="BU97" s="352"/>
    </row>
    <row r="98" spans="2:73">
      <c r="B98" s="356"/>
      <c r="C98" s="81" t="s">
        <v>234</v>
      </c>
      <c r="D98" s="81" t="s">
        <v>236</v>
      </c>
      <c r="E98" s="81" t="s">
        <v>238</v>
      </c>
      <c r="F98" s="81" t="s">
        <v>239</v>
      </c>
      <c r="G98" s="81" t="s">
        <v>235</v>
      </c>
      <c r="H98" s="81" t="s">
        <v>245</v>
      </c>
      <c r="I98" s="81" t="s">
        <v>249</v>
      </c>
      <c r="J98" s="81" t="s">
        <v>250</v>
      </c>
      <c r="K98" s="81" t="s">
        <v>251</v>
      </c>
      <c r="L98" s="81" t="s">
        <v>248</v>
      </c>
      <c r="M98" s="81" t="s">
        <v>268</v>
      </c>
      <c r="N98" s="81" t="s">
        <v>269</v>
      </c>
      <c r="O98" s="81" t="s">
        <v>270</v>
      </c>
      <c r="P98" s="81" t="s">
        <v>272</v>
      </c>
      <c r="Q98" s="81" t="s">
        <v>271</v>
      </c>
      <c r="R98" s="81" t="s">
        <v>304</v>
      </c>
      <c r="S98" s="81" t="s">
        <v>305</v>
      </c>
      <c r="T98" s="81" t="s">
        <v>306</v>
      </c>
      <c r="U98" s="81" t="s">
        <v>307</v>
      </c>
      <c r="V98" s="81" t="s">
        <v>308</v>
      </c>
      <c r="W98" s="81" t="str">
        <f>W9</f>
        <v>QE Jun-18</v>
      </c>
      <c r="X98" s="81" t="str">
        <f>X9</f>
        <v>QE Sep-18</v>
      </c>
      <c r="Y98" s="81" t="str">
        <f>Y9</f>
        <v>QE Dec-18</v>
      </c>
      <c r="Z98" s="81" t="str">
        <f>Z9</f>
        <v>QE Mar-19</v>
      </c>
      <c r="AA98" s="81" t="str">
        <f>AA9</f>
        <v>FY 2018-19</v>
      </c>
      <c r="AB98" s="81" t="str">
        <f>AB9</f>
        <v>QE Jun-19</v>
      </c>
      <c r="AC98" s="81" t="str">
        <f>AC9</f>
        <v>QE Sep-19</v>
      </c>
      <c r="AD98" s="81" t="str">
        <f>AD9</f>
        <v>QE Dec-19</v>
      </c>
      <c r="AE98" s="81" t="str">
        <f>AE9</f>
        <v>QE Mar-20</v>
      </c>
      <c r="AF98" s="81" t="str">
        <f>AF9</f>
        <v>FY 2019-20</v>
      </c>
      <c r="AG98" s="81" t="str">
        <f>AG9</f>
        <v>QE Jun-20</v>
      </c>
      <c r="AH98" s="81" t="str">
        <f>AH9</f>
        <v>QE Sep-20</v>
      </c>
      <c r="AI98" s="81" t="str">
        <f>AI9</f>
        <v>QE Dec-20</v>
      </c>
      <c r="AJ98" s="81" t="str">
        <f>AJ9</f>
        <v>QE Mar-21</v>
      </c>
      <c r="AK98" s="81" t="str">
        <f>AK9</f>
        <v>FY 2020-21</v>
      </c>
      <c r="AL98" s="53"/>
      <c r="AM98" s="81" t="s">
        <v>234</v>
      </c>
      <c r="AN98" s="81" t="s">
        <v>236</v>
      </c>
      <c r="AO98" s="81" t="s">
        <v>238</v>
      </c>
      <c r="AP98" s="81" t="s">
        <v>239</v>
      </c>
      <c r="AQ98" s="81" t="s">
        <v>235</v>
      </c>
      <c r="AR98" s="81" t="s">
        <v>245</v>
      </c>
      <c r="AS98" s="81" t="s">
        <v>249</v>
      </c>
      <c r="AT98" s="81" t="s">
        <v>250</v>
      </c>
      <c r="AU98" s="81" t="s">
        <v>251</v>
      </c>
      <c r="AV98" s="81" t="s">
        <v>248</v>
      </c>
      <c r="AW98" s="81" t="s">
        <v>268</v>
      </c>
      <c r="AX98" s="81" t="s">
        <v>269</v>
      </c>
      <c r="AY98" s="81" t="s">
        <v>270</v>
      </c>
      <c r="AZ98" s="81" t="s">
        <v>272</v>
      </c>
      <c r="BA98" s="81" t="s">
        <v>271</v>
      </c>
      <c r="BB98" s="81" t="s">
        <v>304</v>
      </c>
      <c r="BC98" s="81" t="s">
        <v>305</v>
      </c>
      <c r="BD98" s="81" t="s">
        <v>306</v>
      </c>
      <c r="BE98" s="81" t="s">
        <v>307</v>
      </c>
      <c r="BF98" s="81" t="s">
        <v>308</v>
      </c>
      <c r="BG98" s="81" t="str">
        <f>BG79</f>
        <v>QE Jun-18</v>
      </c>
      <c r="BH98" s="81" t="str">
        <f>BH79</f>
        <v>QE Sep-18</v>
      </c>
      <c r="BI98" s="81" t="str">
        <f>BI79</f>
        <v>QE Dec-18</v>
      </c>
      <c r="BJ98" s="81" t="str">
        <f>BJ79</f>
        <v>QE Mar-19</v>
      </c>
      <c r="BK98" s="81" t="str">
        <f>BK79</f>
        <v>FY 2018-19</v>
      </c>
      <c r="BL98" s="81" t="str">
        <f>BL9</f>
        <v>QE Jun-19</v>
      </c>
      <c r="BM98" s="81" t="str">
        <f>BM79</f>
        <v>QE Sep-19</v>
      </c>
      <c r="BN98" s="81" t="str">
        <f>BN79</f>
        <v>QE Dec-19</v>
      </c>
      <c r="BO98" s="81" t="str">
        <f>BO79</f>
        <v>QE Mar-20</v>
      </c>
      <c r="BP98" s="81" t="str">
        <f>BP79</f>
        <v>FY 2019-20</v>
      </c>
      <c r="BQ98" s="81" t="str">
        <f>BQ9</f>
        <v>QE Jun-20</v>
      </c>
      <c r="BR98" s="81" t="str">
        <f>BR79</f>
        <v>QE Sep-20</v>
      </c>
      <c r="BS98" s="81" t="str">
        <f>BS79</f>
        <v>QE Dec-20</v>
      </c>
      <c r="BT98" s="81" t="str">
        <f>BT79</f>
        <v>QE Mar-21</v>
      </c>
      <c r="BU98" s="81" t="str">
        <f>BU79</f>
        <v>FY 2020-21</v>
      </c>
    </row>
    <row r="99" spans="2:73">
      <c r="B99" s="1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3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</row>
    <row r="100" spans="2:73">
      <c r="B100" s="27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3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  <c r="BM100" s="112"/>
      <c r="BN100" s="112"/>
      <c r="BO100" s="112"/>
      <c r="BP100" s="112"/>
      <c r="BQ100" s="112"/>
      <c r="BR100" s="112"/>
      <c r="BS100" s="112"/>
      <c r="BT100" s="112"/>
      <c r="BU100" s="112"/>
    </row>
    <row r="101" spans="2:73">
      <c r="B101" s="27" t="s">
        <v>198</v>
      </c>
      <c r="C101" s="112">
        <v>0.66443139634046511</v>
      </c>
      <c r="D101" s="112">
        <v>0.69877122930538893</v>
      </c>
      <c r="E101" s="112">
        <v>0.70197665433661338</v>
      </c>
      <c r="F101" s="112">
        <v>0.72196498697287093</v>
      </c>
      <c r="G101" s="112">
        <v>0.69693302895350917</v>
      </c>
      <c r="H101" s="112">
        <v>0.716089410509956</v>
      </c>
      <c r="I101" s="112">
        <v>0.72863966971019301</v>
      </c>
      <c r="J101" s="112">
        <v>0.72409075226718234</v>
      </c>
      <c r="K101" s="112">
        <v>0.75106774339218063</v>
      </c>
      <c r="L101" s="112">
        <v>0.73016815831768</v>
      </c>
      <c r="M101" s="112">
        <v>0.72824019824471786</v>
      </c>
      <c r="N101" s="112">
        <v>0.7276536022468405</v>
      </c>
      <c r="O101" s="112">
        <v>0.72071163423214801</v>
      </c>
      <c r="P101" s="112">
        <v>0.69876905192121774</v>
      </c>
      <c r="Q101" s="112">
        <v>0.71848220810329855</v>
      </c>
      <c r="R101" s="112">
        <v>0.62711308617369566</v>
      </c>
      <c r="S101" s="112">
        <v>0.61504525957450007</v>
      </c>
      <c r="T101" s="112">
        <v>0.631436532073267</v>
      </c>
      <c r="U101" s="112">
        <v>0.62717762022818346</v>
      </c>
      <c r="V101" s="112">
        <v>0.62523693163469096</v>
      </c>
      <c r="W101" s="112">
        <v>0.64005568910466393</v>
      </c>
      <c r="X101" s="112">
        <v>0.63733112565148553</v>
      </c>
      <c r="Y101" s="241">
        <v>0.65133229154526751</v>
      </c>
      <c r="Z101" s="307">
        <v>0.65357039061659084</v>
      </c>
      <c r="AA101" s="307">
        <v>0.64568470379574994</v>
      </c>
      <c r="AB101" s="112">
        <v>0.66497050221424681</v>
      </c>
      <c r="AC101" s="112">
        <v>0.66852955651160284</v>
      </c>
      <c r="AD101" s="241">
        <v>0.66257304552888963</v>
      </c>
      <c r="AE101" s="307">
        <v>0.65799877881423474</v>
      </c>
      <c r="AF101" s="307">
        <v>0.66335488219492222</v>
      </c>
      <c r="AG101" s="112">
        <v>0.65451289334426521</v>
      </c>
      <c r="AH101" s="112">
        <v>0.64301791435435562</v>
      </c>
      <c r="AI101" s="241">
        <v>0.6501286091744809</v>
      </c>
      <c r="AJ101" s="307"/>
      <c r="AK101" s="307">
        <v>0.64912428976170866</v>
      </c>
      <c r="AL101" s="113"/>
      <c r="AM101" s="112">
        <v>0.7131019376268406</v>
      </c>
      <c r="AN101" s="112">
        <v>0.74043545613005435</v>
      </c>
      <c r="AO101" s="112">
        <v>0.74345478160735146</v>
      </c>
      <c r="AP101" s="112">
        <v>0.76095072921061446</v>
      </c>
      <c r="AQ101" s="112">
        <v>0.73971410837772444</v>
      </c>
      <c r="AR101" s="112">
        <v>0.75939183104697905</v>
      </c>
      <c r="AS101" s="112">
        <v>0.77090104521335079</v>
      </c>
      <c r="AT101" s="112">
        <v>0.76915560229551483</v>
      </c>
      <c r="AU101" s="112">
        <v>0.79176016151747564</v>
      </c>
      <c r="AV101" s="112">
        <v>0.77302847136646302</v>
      </c>
      <c r="AW101" s="112">
        <v>0.76544146198217844</v>
      </c>
      <c r="AX101" s="112">
        <v>0.75828027082293792</v>
      </c>
      <c r="AY101" s="112">
        <v>0.74951854681221386</v>
      </c>
      <c r="AZ101" s="112">
        <v>0.72267342234732446</v>
      </c>
      <c r="BA101" s="112">
        <v>0.74841915370593204</v>
      </c>
      <c r="BB101" s="112">
        <v>0.6444442701128934</v>
      </c>
      <c r="BC101" s="112">
        <v>0.62921107335516635</v>
      </c>
      <c r="BD101" s="112">
        <v>0.64315758624290409</v>
      </c>
      <c r="BE101" s="112">
        <v>0.64138403542789213</v>
      </c>
      <c r="BF101" s="112">
        <v>0.63955643755008629</v>
      </c>
      <c r="BG101" s="112">
        <v>0.65227097173182003</v>
      </c>
      <c r="BH101" s="112">
        <v>0.64923197669709565</v>
      </c>
      <c r="BI101" s="241">
        <v>0.66426116086867071</v>
      </c>
      <c r="BJ101" s="112">
        <v>0.66586854827508668</v>
      </c>
      <c r="BK101" s="112">
        <v>0.65801883486424106</v>
      </c>
      <c r="BL101" s="112">
        <v>0.67432046048532235</v>
      </c>
      <c r="BM101" s="112">
        <v>0.68518228771863232</v>
      </c>
      <c r="BN101" s="241">
        <v>0.69458950624459204</v>
      </c>
      <c r="BO101" s="112">
        <v>0.69302201307345923</v>
      </c>
      <c r="BP101" s="112">
        <v>0.68707542399592669</v>
      </c>
      <c r="BQ101" s="112">
        <v>0.67524390726268035</v>
      </c>
      <c r="BR101" s="112">
        <v>0.66753859235761293</v>
      </c>
      <c r="BS101" s="241">
        <v>0.69021095064487514</v>
      </c>
      <c r="BT101" s="112"/>
      <c r="BU101" s="112">
        <v>0.67791189887818082</v>
      </c>
    </row>
    <row r="102" spans="2:73">
      <c r="B102" s="27" t="s">
        <v>199</v>
      </c>
      <c r="C102" s="112">
        <v>0.24718833001731699</v>
      </c>
      <c r="D102" s="112">
        <v>0.22333343811489273</v>
      </c>
      <c r="E102" s="112">
        <v>0.21927111736080729</v>
      </c>
      <c r="F102" s="112">
        <v>0.2066838947435185</v>
      </c>
      <c r="G102" s="112">
        <v>0.22400919079807266</v>
      </c>
      <c r="H102" s="112">
        <v>0.20839964420427648</v>
      </c>
      <c r="I102" s="112">
        <v>0.19984012984918062</v>
      </c>
      <c r="J102" s="112">
        <v>0.20038993002123892</v>
      </c>
      <c r="K102" s="112">
        <v>0.18025148562180557</v>
      </c>
      <c r="L102" s="112">
        <v>0.19705305153194888</v>
      </c>
      <c r="M102" s="112">
        <v>0.18735613351660327</v>
      </c>
      <c r="N102" s="112">
        <v>0.16669321868623702</v>
      </c>
      <c r="O102" s="112">
        <v>0.17569509138208231</v>
      </c>
      <c r="P102" s="112">
        <v>0.17638743114460817</v>
      </c>
      <c r="Q102" s="112">
        <v>0.1765046998744364</v>
      </c>
      <c r="R102" s="112">
        <v>0.18987158737758486</v>
      </c>
      <c r="S102" s="112">
        <v>0.19203753829247397</v>
      </c>
      <c r="T102" s="112">
        <v>0.17889683752388197</v>
      </c>
      <c r="U102" s="112">
        <v>0.18675702401926275</v>
      </c>
      <c r="V102" s="112">
        <v>0.1868408528616618</v>
      </c>
      <c r="W102" s="112">
        <v>0.17936804857060878</v>
      </c>
      <c r="X102" s="112">
        <v>0.1794958844914416</v>
      </c>
      <c r="Y102" s="241">
        <v>0.16444337523289235</v>
      </c>
      <c r="Z102" s="307">
        <v>0.15582245596058333</v>
      </c>
      <c r="AA102" s="307">
        <v>0.16959000531122079</v>
      </c>
      <c r="AB102" s="112">
        <v>0.15149350754180843</v>
      </c>
      <c r="AC102" s="112">
        <v>0.14823576644773309</v>
      </c>
      <c r="AD102" s="241">
        <v>0.16259404337193292</v>
      </c>
      <c r="AE102" s="307">
        <v>0.15992280992698021</v>
      </c>
      <c r="AF102" s="307">
        <v>0.15581494610862459</v>
      </c>
      <c r="AG102" s="112">
        <v>0.12909082400706151</v>
      </c>
      <c r="AH102" s="112">
        <v>0.1488941257473487</v>
      </c>
      <c r="AI102" s="241">
        <v>0.15203889053809505</v>
      </c>
      <c r="AJ102" s="307"/>
      <c r="AK102" s="307">
        <v>0.14386156157907598</v>
      </c>
      <c r="AL102" s="113"/>
      <c r="AM102" s="112">
        <v>0.19204380845111607</v>
      </c>
      <c r="AN102" s="112">
        <v>0.17702470294604472</v>
      </c>
      <c r="AO102" s="112">
        <v>0.17313970863375924</v>
      </c>
      <c r="AP102" s="112">
        <v>0.16384522839453405</v>
      </c>
      <c r="AQ102" s="112">
        <v>0.17637516712463791</v>
      </c>
      <c r="AR102" s="112">
        <v>0.16053102472628006</v>
      </c>
      <c r="AS102" s="112">
        <v>0.15343055576100109</v>
      </c>
      <c r="AT102" s="112">
        <v>0.15062502448707532</v>
      </c>
      <c r="AU102" s="112">
        <v>0.13583798284773074</v>
      </c>
      <c r="AV102" s="112">
        <v>0.14992067915019758</v>
      </c>
      <c r="AW102" s="112">
        <v>0.14584321116688059</v>
      </c>
      <c r="AX102" s="112">
        <v>0.13161964723038985</v>
      </c>
      <c r="AY102" s="112">
        <v>0.14274754577020338</v>
      </c>
      <c r="AZ102" s="112">
        <v>0.14821225670122712</v>
      </c>
      <c r="BA102" s="112">
        <v>0.14219218247442772</v>
      </c>
      <c r="BB102" s="112">
        <v>0.16748250820974842</v>
      </c>
      <c r="BC102" s="112">
        <v>0.17342842685531643</v>
      </c>
      <c r="BD102" s="112">
        <v>0.16365509245942902</v>
      </c>
      <c r="BE102" s="112">
        <v>0.16833597868472772</v>
      </c>
      <c r="BF102" s="112">
        <v>0.16821745326950777</v>
      </c>
      <c r="BG102" s="112">
        <v>0.16370651881589787</v>
      </c>
      <c r="BH102" s="112">
        <v>0.16417465370894094</v>
      </c>
      <c r="BI102" s="241">
        <v>0.14785767457879398</v>
      </c>
      <c r="BJ102" s="112">
        <v>0.13993766577208641</v>
      </c>
      <c r="BK102" s="112">
        <v>0.15372717682099146</v>
      </c>
      <c r="BL102" s="112">
        <v>0.13956290269421973</v>
      </c>
      <c r="BM102" s="112">
        <v>0.12701875263742265</v>
      </c>
      <c r="BN102" s="241">
        <v>0.12212941068818628</v>
      </c>
      <c r="BO102" s="112">
        <v>0.11520810653987135</v>
      </c>
      <c r="BP102" s="112">
        <v>0.12562819781432388</v>
      </c>
      <c r="BQ102" s="112">
        <v>0.10150568331268488</v>
      </c>
      <c r="BR102" s="112">
        <v>0.11643827557063154</v>
      </c>
      <c r="BS102" s="241">
        <v>9.9759593390682841E-2</v>
      </c>
      <c r="BT102" s="112"/>
      <c r="BU102" s="112">
        <v>0.10589321082779533</v>
      </c>
    </row>
    <row r="103" spans="2:73">
      <c r="B103" s="27" t="s">
        <v>326</v>
      </c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>
        <v>1.34211117359387E-2</v>
      </c>
      <c r="Q103" s="112">
        <v>3.5498479749966829E-3</v>
      </c>
      <c r="R103" s="112">
        <v>8.0324398263292296E-2</v>
      </c>
      <c r="S103" s="112">
        <v>7.6126555254075176E-2</v>
      </c>
      <c r="T103" s="112">
        <v>7.5908719570900965E-2</v>
      </c>
      <c r="U103" s="112">
        <v>7.8595661053125251E-2</v>
      </c>
      <c r="V103" s="112">
        <v>7.773028328127958E-2</v>
      </c>
      <c r="W103" s="112">
        <v>7.855787425305609E-2</v>
      </c>
      <c r="X103" s="112">
        <v>8.0200244330769471E-2</v>
      </c>
      <c r="Y103" s="241">
        <v>8.1531790827258421E-2</v>
      </c>
      <c r="Z103" s="307">
        <v>8.8335381396564466E-2</v>
      </c>
      <c r="AA103" s="307">
        <v>8.2239701891612615E-2</v>
      </c>
      <c r="AB103" s="112">
        <v>9.0285212772097487E-2</v>
      </c>
      <c r="AC103" s="112">
        <v>8.9790336711972077E-2</v>
      </c>
      <c r="AD103" s="241">
        <v>8.4523834656642316E-2</v>
      </c>
      <c r="AE103" s="307">
        <v>9.3573688952807224E-2</v>
      </c>
      <c r="AF103" s="307">
        <v>8.9559898881476599E-2</v>
      </c>
      <c r="AG103" s="112">
        <v>0.10841360222301148</v>
      </c>
      <c r="AH103" s="112">
        <v>0.11082487075211923</v>
      </c>
      <c r="AI103" s="241">
        <v>0.10618967519415182</v>
      </c>
      <c r="AJ103" s="307"/>
      <c r="AK103" s="307">
        <v>0.10842344649049469</v>
      </c>
      <c r="AL103" s="113"/>
      <c r="AM103" s="112">
        <v>0</v>
      </c>
      <c r="AN103" s="112">
        <v>0</v>
      </c>
      <c r="AO103" s="112">
        <v>0</v>
      </c>
      <c r="AP103" s="112">
        <v>0</v>
      </c>
      <c r="AQ103" s="112">
        <v>0</v>
      </c>
      <c r="AR103" s="112">
        <v>0</v>
      </c>
      <c r="AS103" s="112">
        <v>0</v>
      </c>
      <c r="AT103" s="112">
        <v>0</v>
      </c>
      <c r="AU103" s="112">
        <v>0</v>
      </c>
      <c r="AV103" s="112">
        <v>0</v>
      </c>
      <c r="AW103" s="112">
        <v>0</v>
      </c>
      <c r="AX103" s="112">
        <v>0</v>
      </c>
      <c r="AY103" s="112">
        <v>0</v>
      </c>
      <c r="AZ103" s="112">
        <v>1.3792023715440299E-2</v>
      </c>
      <c r="BA103" s="112">
        <v>3.6742587055815477E-3</v>
      </c>
      <c r="BB103" s="112">
        <v>8.2544280054629854E-2</v>
      </c>
      <c r="BC103" s="112">
        <v>7.7879913382936913E-2</v>
      </c>
      <c r="BD103" s="112">
        <v>7.7317776806023197E-2</v>
      </c>
      <c r="BE103" s="112">
        <v>8.0375958305138218E-2</v>
      </c>
      <c r="BF103" s="112">
        <v>7.9510503218610404E-2</v>
      </c>
      <c r="BG103" s="112">
        <v>8.0057129166221555E-2</v>
      </c>
      <c r="BH103" s="112">
        <v>8.1697819332502475E-2</v>
      </c>
      <c r="BI103" s="241">
        <v>8.3150187278642415E-2</v>
      </c>
      <c r="BJ103" s="112">
        <v>8.999757794468749E-2</v>
      </c>
      <c r="BK103" s="112">
        <v>8.3810678029233102E-2</v>
      </c>
      <c r="BL103" s="112">
        <v>9.1554687085775105E-2</v>
      </c>
      <c r="BM103" s="112">
        <v>9.2026968327865624E-2</v>
      </c>
      <c r="BN103" s="241">
        <v>8.8608145133934335E-2</v>
      </c>
      <c r="BO103" s="112">
        <v>9.8554326203532563E-2</v>
      </c>
      <c r="BP103" s="112">
        <v>9.2762421968489259E-2</v>
      </c>
      <c r="BQ103" s="112">
        <v>0.11184749011045543</v>
      </c>
      <c r="BR103" s="112">
        <v>0.11505103756614016</v>
      </c>
      <c r="BS103" s="241">
        <v>0.11273658108584432</v>
      </c>
      <c r="BT103" s="112"/>
      <c r="BU103" s="112">
        <v>0.11323185043694829</v>
      </c>
    </row>
    <row r="104" spans="2:73">
      <c r="B104" s="27" t="s">
        <v>200</v>
      </c>
      <c r="C104" s="112">
        <v>3.9468527936029792E-2</v>
      </c>
      <c r="D104" s="112">
        <v>3.1546244570205731E-2</v>
      </c>
      <c r="E104" s="112">
        <v>3.4966464938903007E-2</v>
      </c>
      <c r="F104" s="112">
        <v>2.8776701506671842E-2</v>
      </c>
      <c r="G104" s="112">
        <v>3.3671942748559378E-2</v>
      </c>
      <c r="H104" s="112">
        <v>2.8641598061514489E-2</v>
      </c>
      <c r="I104" s="112">
        <v>2.1862099597961645E-2</v>
      </c>
      <c r="J104" s="112">
        <v>2.5310172032269387E-2</v>
      </c>
      <c r="K104" s="112">
        <v>2.985818547833714E-2</v>
      </c>
      <c r="L104" s="112">
        <v>2.6394004249458178E-2</v>
      </c>
      <c r="M104" s="112">
        <v>3.2751982224041444E-2</v>
      </c>
      <c r="N104" s="112">
        <v>4.9673854298696439E-2</v>
      </c>
      <c r="O104" s="112">
        <v>4.6981599149224104E-2</v>
      </c>
      <c r="P104" s="112">
        <v>5.1803911944648881E-2</v>
      </c>
      <c r="Q104" s="112">
        <v>4.5431571289380315E-2</v>
      </c>
      <c r="R104" s="112">
        <v>4.934689837323783E-2</v>
      </c>
      <c r="S104" s="112">
        <v>4.8988240606259295E-2</v>
      </c>
      <c r="T104" s="112">
        <v>5.6041961297284996E-2</v>
      </c>
      <c r="U104" s="112">
        <v>5.5216886688507459E-2</v>
      </c>
      <c r="V104" s="112">
        <v>5.2494418754666386E-2</v>
      </c>
      <c r="W104" s="112">
        <v>5.108527960936346E-2</v>
      </c>
      <c r="X104" s="112">
        <v>4.9307485271163347E-2</v>
      </c>
      <c r="Y104" s="241">
        <v>5.418187536398484E-2</v>
      </c>
      <c r="Z104" s="307">
        <v>5.5423908504248977E-2</v>
      </c>
      <c r="AA104" s="307">
        <v>5.254086794004665E-2</v>
      </c>
      <c r="AB104" s="112">
        <v>4.7500652432104357E-2</v>
      </c>
      <c r="AC104" s="112">
        <v>4.8835121213896861E-2</v>
      </c>
      <c r="AD104" s="241">
        <v>4.5468011123539667E-2</v>
      </c>
      <c r="AE104" s="307">
        <v>4.592645994235775E-2</v>
      </c>
      <c r="AF104" s="307">
        <v>4.6880952191848291E-2</v>
      </c>
      <c r="AG104" s="112">
        <v>4.4732127548721551E-2</v>
      </c>
      <c r="AH104" s="112">
        <v>4.7195854429773663E-2</v>
      </c>
      <c r="AI104" s="241">
        <v>4.6365142231731861E-2</v>
      </c>
      <c r="AJ104" s="307"/>
      <c r="AK104" s="307">
        <v>4.6134200713234153E-2</v>
      </c>
      <c r="AL104" s="113"/>
      <c r="AM104" s="112">
        <v>4.235965353455385E-2</v>
      </c>
      <c r="AN104" s="112">
        <v>3.342718905406198E-2</v>
      </c>
      <c r="AO104" s="112">
        <v>3.7032550005954464E-2</v>
      </c>
      <c r="AP104" s="112">
        <v>3.0330628757487054E-2</v>
      </c>
      <c r="AQ104" s="112">
        <v>3.5738887382171604E-2</v>
      </c>
      <c r="AR104" s="112">
        <v>3.0373575250269246E-2</v>
      </c>
      <c r="AS104" s="112">
        <v>2.3130109615539154E-2</v>
      </c>
      <c r="AT104" s="112">
        <v>2.6885387712423034E-2</v>
      </c>
      <c r="AU104" s="112">
        <v>3.1475884785272593E-2</v>
      </c>
      <c r="AV104" s="112">
        <v>2.7943311978470897E-2</v>
      </c>
      <c r="AW104" s="112">
        <v>3.4425077353337982E-2</v>
      </c>
      <c r="AX104" s="112">
        <v>5.1764608289064845E-2</v>
      </c>
      <c r="AY104" s="112">
        <v>4.8859458136480932E-2</v>
      </c>
      <c r="AZ104" s="112">
        <v>5.357608530756696E-2</v>
      </c>
      <c r="BA104" s="112">
        <v>4.7324565291732082E-2</v>
      </c>
      <c r="BB104" s="112">
        <v>5.0710671816005068E-2</v>
      </c>
      <c r="BC104" s="112">
        <v>5.0116545040880645E-2</v>
      </c>
      <c r="BD104" s="112">
        <v>5.708224140585174E-2</v>
      </c>
      <c r="BE104" s="112">
        <v>5.6467623310848689E-2</v>
      </c>
      <c r="BF104" s="112">
        <v>5.3696673614943694E-2</v>
      </c>
      <c r="BG104" s="112">
        <v>5.2060227788307982E-2</v>
      </c>
      <c r="BH104" s="112">
        <v>5.0228201385641345E-2</v>
      </c>
      <c r="BI104" s="241">
        <v>5.5257379212590191E-2</v>
      </c>
      <c r="BJ104" s="112">
        <v>5.6466813713269011E-2</v>
      </c>
      <c r="BK104" s="112">
        <v>5.3544524907317509E-2</v>
      </c>
      <c r="BL104" s="112">
        <v>4.8168545393687104E-2</v>
      </c>
      <c r="BM104" s="112">
        <v>5.0051579243488277E-2</v>
      </c>
      <c r="BN104" s="241">
        <v>4.7665089320096728E-2</v>
      </c>
      <c r="BO104" s="112">
        <v>4.8370982967395448E-2</v>
      </c>
      <c r="BP104" s="112">
        <v>4.8557342335323356E-2</v>
      </c>
      <c r="BQ104" s="112">
        <v>4.6148971079602301E-2</v>
      </c>
      <c r="BR104" s="112">
        <v>4.8995608874753765E-2</v>
      </c>
      <c r="BS104" s="241">
        <v>4.9223689659163891E-2</v>
      </c>
      <c r="BT104" s="112"/>
      <c r="BU104" s="112">
        <v>4.8180177667079147E-2</v>
      </c>
    </row>
    <row r="105" spans="2:73">
      <c r="B105" s="27" t="s">
        <v>17</v>
      </c>
      <c r="C105" s="112">
        <v>4.8911745706188184E-2</v>
      </c>
      <c r="D105" s="112">
        <v>4.6349088009513151E-2</v>
      </c>
      <c r="E105" s="112">
        <v>4.3785763363676691E-2</v>
      </c>
      <c r="F105" s="112">
        <v>4.2574416776936595E-2</v>
      </c>
      <c r="G105" s="112">
        <v>4.5385837499857071E-2</v>
      </c>
      <c r="H105" s="112">
        <v>4.6869347224251838E-2</v>
      </c>
      <c r="I105" s="112">
        <v>4.9658100842665476E-2</v>
      </c>
      <c r="J105" s="112">
        <v>5.0209145679309508E-2</v>
      </c>
      <c r="K105" s="112">
        <v>3.8822585507676449E-2</v>
      </c>
      <c r="L105" s="112">
        <v>4.6384785900911871E-2</v>
      </c>
      <c r="M105" s="112">
        <v>5.1651686014640333E-2</v>
      </c>
      <c r="N105" s="112">
        <v>5.5979324768224363E-2</v>
      </c>
      <c r="O105" s="112">
        <v>5.6611675236545464E-2</v>
      </c>
      <c r="P105" s="112">
        <v>5.9618493253587326E-2</v>
      </c>
      <c r="Q105" s="112">
        <v>5.6031677988607073E-2</v>
      </c>
      <c r="R105" s="112">
        <v>5.3362870765457204E-2</v>
      </c>
      <c r="S105" s="112">
        <v>6.7802406272692142E-2</v>
      </c>
      <c r="T105" s="112">
        <v>5.7715949534665092E-2</v>
      </c>
      <c r="U105" s="112">
        <v>5.2252808010921137E-2</v>
      </c>
      <c r="V105" s="112">
        <v>5.7698093976294156E-2</v>
      </c>
      <c r="W105" s="112">
        <v>5.0933108462307711E-2</v>
      </c>
      <c r="X105" s="112">
        <v>5.3665260255139895E-2</v>
      </c>
      <c r="Y105" s="241">
        <v>4.8510667030596935E-2</v>
      </c>
      <c r="Z105" s="307">
        <v>4.6847863522012326E-2</v>
      </c>
      <c r="AA105" s="307">
        <v>4.9944721061223211E-2</v>
      </c>
      <c r="AB105" s="112">
        <v>4.5750125039742823E-2</v>
      </c>
      <c r="AC105" s="112">
        <v>4.4609219114795359E-2</v>
      </c>
      <c r="AD105" s="241">
        <v>4.4841065318995371E-2</v>
      </c>
      <c r="AE105" s="307">
        <v>4.2578262363620063E-2</v>
      </c>
      <c r="AF105" s="307">
        <v>4.4389320623128399E-2</v>
      </c>
      <c r="AG105" s="112">
        <v>6.3250552876940397E-2</v>
      </c>
      <c r="AH105" s="112">
        <v>5.0067234716402856E-2</v>
      </c>
      <c r="AI105" s="241">
        <v>4.5277682861540332E-2</v>
      </c>
      <c r="AJ105" s="307"/>
      <c r="AK105" s="307">
        <v>5.2456501455486589E-2</v>
      </c>
      <c r="AL105" s="113"/>
      <c r="AM105" s="112">
        <v>5.2494600387489092E-2</v>
      </c>
      <c r="AN105" s="112">
        <v>4.9112651869840276E-2</v>
      </c>
      <c r="AO105" s="112">
        <v>4.6372959752937405E-2</v>
      </c>
      <c r="AP105" s="112">
        <v>4.4873413637362296E-2</v>
      </c>
      <c r="AQ105" s="112">
        <v>4.8171837115464813E-2</v>
      </c>
      <c r="AR105" s="112">
        <v>4.9703568976469867E-2</v>
      </c>
      <c r="AS105" s="112">
        <v>5.2538289410109601E-2</v>
      </c>
      <c r="AT105" s="112">
        <v>5.3333985504986331E-2</v>
      </c>
      <c r="AU105" s="112">
        <v>4.0925970849521015E-2</v>
      </c>
      <c r="AV105" s="112">
        <v>4.91075375048678E-2</v>
      </c>
      <c r="AW105" s="112">
        <v>5.4290249497604547E-2</v>
      </c>
      <c r="AX105" s="112">
        <v>5.8335473657608314E-2</v>
      </c>
      <c r="AY105" s="112">
        <v>5.8874449281101734E-2</v>
      </c>
      <c r="AZ105" s="112">
        <v>6.1746211928442464E-2</v>
      </c>
      <c r="BA105" s="112">
        <v>5.8389846449060534E-2</v>
      </c>
      <c r="BB105" s="112">
        <v>5.4837631457189312E-2</v>
      </c>
      <c r="BC105" s="112">
        <v>6.9364041365700582E-2</v>
      </c>
      <c r="BD105" s="112">
        <v>5.8787303085791845E-2</v>
      </c>
      <c r="BE105" s="112">
        <v>5.3436404271393158E-2</v>
      </c>
      <c r="BF105" s="112">
        <v>5.9019526150558776E-2</v>
      </c>
      <c r="BG105" s="112">
        <v>5.1905152497752488E-2</v>
      </c>
      <c r="BH105" s="112">
        <v>5.4667348875819567E-2</v>
      </c>
      <c r="BI105" s="241">
        <v>4.9473598061302831E-2</v>
      </c>
      <c r="BJ105" s="112">
        <v>4.7729394294870393E-2</v>
      </c>
      <c r="BK105" s="112">
        <v>5.0898785378023489E-2</v>
      </c>
      <c r="BL105" s="112">
        <v>4.6393404340995599E-2</v>
      </c>
      <c r="BM105" s="112">
        <v>4.5720412072591352E-2</v>
      </c>
      <c r="BN105" s="241">
        <v>4.7007848613190316E-2</v>
      </c>
      <c r="BO105" s="112">
        <v>4.484457121574148E-2</v>
      </c>
      <c r="BP105" s="112">
        <v>4.5976613885936872E-2</v>
      </c>
      <c r="BQ105" s="112">
        <v>6.5253948234577155E-2</v>
      </c>
      <c r="BR105" s="112">
        <v>5.1976485630861602E-2</v>
      </c>
      <c r="BS105" s="241">
        <v>4.8069185219433673E-2</v>
      </c>
      <c r="BT105" s="112"/>
      <c r="BU105" s="112">
        <v>5.4782862189996381E-2</v>
      </c>
    </row>
    <row r="106" spans="2:73">
      <c r="B106" s="27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3"/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  <c r="BH106" s="112"/>
      <c r="BI106" s="241"/>
      <c r="BJ106" s="112"/>
      <c r="BK106" s="112"/>
      <c r="BL106" s="112"/>
      <c r="BM106" s="112"/>
      <c r="BN106" s="241"/>
      <c r="BO106" s="112"/>
      <c r="BP106" s="112"/>
      <c r="BQ106" s="112"/>
      <c r="BR106" s="112"/>
      <c r="BS106" s="241"/>
      <c r="BT106" s="112"/>
      <c r="BU106" s="112"/>
    </row>
    <row r="107" spans="2:73" ht="12.75" hidden="1" customHeight="1">
      <c r="B107" s="27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3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</row>
    <row r="108" spans="2:73" ht="12.75" hidden="1" customHeight="1">
      <c r="B108" s="123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65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4"/>
      <c r="AZ108" s="124"/>
      <c r="BA108" s="124"/>
      <c r="BB108" s="124"/>
      <c r="BC108" s="124"/>
      <c r="BD108" s="124"/>
      <c r="BE108" s="124"/>
      <c r="BF108" s="124"/>
      <c r="BG108" s="124"/>
      <c r="BH108" s="124"/>
      <c r="BI108" s="124"/>
      <c r="BJ108" s="124"/>
      <c r="BK108" s="124"/>
      <c r="BL108" s="124"/>
      <c r="BM108" s="124"/>
      <c r="BN108" s="124"/>
      <c r="BO108" s="124"/>
      <c r="BP108" s="124"/>
      <c r="BQ108" s="124"/>
      <c r="BR108" s="124"/>
      <c r="BS108" s="124"/>
      <c r="BT108" s="124"/>
      <c r="BU108" s="124"/>
    </row>
    <row r="109" spans="2:73" ht="12.75" hidden="1" customHeight="1">
      <c r="B109" s="125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65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  <c r="BC109" s="126"/>
      <c r="BD109" s="126"/>
      <c r="BE109" s="126"/>
      <c r="BF109" s="126"/>
      <c r="BG109" s="126"/>
      <c r="BH109" s="126"/>
      <c r="BI109" s="126"/>
      <c r="BJ109" s="126"/>
      <c r="BK109" s="126"/>
      <c r="BL109" s="126"/>
      <c r="BM109" s="126"/>
      <c r="BN109" s="126"/>
      <c r="BO109" s="126"/>
      <c r="BP109" s="126"/>
      <c r="BQ109" s="126"/>
      <c r="BR109" s="126"/>
      <c r="BS109" s="126"/>
      <c r="BT109" s="126"/>
      <c r="BU109" s="126"/>
    </row>
    <row r="110" spans="2:73">
      <c r="B110" s="141"/>
      <c r="C110" s="142">
        <f t="shared" ref="C110" si="161">SUM(C100:C109)</f>
        <v>1.0000000000000002</v>
      </c>
      <c r="D110" s="142">
        <f t="shared" ref="D110:H110" si="162">SUM(D100:D109)</f>
        <v>1.0000000000000004</v>
      </c>
      <c r="E110" s="142">
        <f t="shared" ref="E110:F110" si="163">SUM(E100:E109)</f>
        <v>1.0000000000000004</v>
      </c>
      <c r="F110" s="142">
        <f t="shared" si="163"/>
        <v>0.99999999999999789</v>
      </c>
      <c r="G110" s="142">
        <f t="shared" si="162"/>
        <v>0.99999999999999822</v>
      </c>
      <c r="H110" s="142">
        <f t="shared" si="162"/>
        <v>0.99999999999999878</v>
      </c>
      <c r="I110" s="142">
        <f t="shared" ref="I110:K110" si="164">SUM(I100:I109)</f>
        <v>1.0000000000000007</v>
      </c>
      <c r="J110" s="142">
        <f t="shared" si="164"/>
        <v>1.0000000000000002</v>
      </c>
      <c r="K110" s="142">
        <f t="shared" si="164"/>
        <v>0.99999999999999989</v>
      </c>
      <c r="L110" s="142">
        <f t="shared" ref="L110:O110" si="165">SUM(L100:L109)</f>
        <v>0.99999999999999889</v>
      </c>
      <c r="M110" s="142">
        <f t="shared" si="165"/>
        <v>1.0000000000000029</v>
      </c>
      <c r="N110" s="142">
        <f t="shared" si="165"/>
        <v>0.99999999999999822</v>
      </c>
      <c r="O110" s="142">
        <f t="shared" si="165"/>
        <v>0.99999999999999978</v>
      </c>
      <c r="P110" s="142">
        <f>SUM(P101:P106)</f>
        <v>1.0000000000000009</v>
      </c>
      <c r="Q110" s="142">
        <f t="shared" ref="Q110:V110" si="166">SUM(Q101:Q106)</f>
        <v>1.000000005230719</v>
      </c>
      <c r="R110" s="142">
        <f t="shared" si="166"/>
        <v>1.0000188409532678</v>
      </c>
      <c r="S110" s="142">
        <f t="shared" si="166"/>
        <v>1.0000000000000007</v>
      </c>
      <c r="T110" s="142">
        <f t="shared" si="166"/>
        <v>1</v>
      </c>
      <c r="U110" s="142">
        <f t="shared" si="166"/>
        <v>1</v>
      </c>
      <c r="V110" s="142">
        <f t="shared" si="166"/>
        <v>1.000000580508593</v>
      </c>
      <c r="W110" s="142">
        <f t="shared" ref="W110:AA110" si="167">SUM(W101:W106)</f>
        <v>0.99999999999999989</v>
      </c>
      <c r="X110" s="142">
        <f t="shared" si="167"/>
        <v>0.99999999999999978</v>
      </c>
      <c r="Y110" s="142">
        <f t="shared" si="167"/>
        <v>1.0000000000000002</v>
      </c>
      <c r="Z110" s="142">
        <f t="shared" si="167"/>
        <v>0.99999999999999989</v>
      </c>
      <c r="AA110" s="142">
        <f t="shared" si="167"/>
        <v>0.99999999999985312</v>
      </c>
      <c r="AB110" s="142">
        <f t="shared" ref="AB110" si="168">SUM(AB101:AB106)</f>
        <v>0.99999999999999989</v>
      </c>
      <c r="AC110" s="142">
        <f t="shared" ref="AC110:AD110" si="169">SUM(AC101:AC106)</f>
        <v>1.0000000000000002</v>
      </c>
      <c r="AD110" s="142">
        <f t="shared" si="169"/>
        <v>0.99999999999999989</v>
      </c>
      <c r="AE110" s="142">
        <f t="shared" ref="AE110:AF110" si="170">SUM(AE101:AE106)</f>
        <v>1.0000000000000002</v>
      </c>
      <c r="AF110" s="142">
        <f t="shared" si="170"/>
        <v>1.0000000000000002</v>
      </c>
      <c r="AG110" s="142">
        <f t="shared" ref="AG110" si="171">SUM(AG101:AG106)</f>
        <v>1.0000000000000002</v>
      </c>
      <c r="AH110" s="142">
        <f t="shared" ref="AH110" si="172">SUM(AH101:AH106)</f>
        <v>1.0000000000000002</v>
      </c>
      <c r="AI110" s="142">
        <f t="shared" ref="AI110" si="173">SUM(AI101:AI106)</f>
        <v>0.99999999999999989</v>
      </c>
      <c r="AJ110" s="142"/>
      <c r="AK110" s="142">
        <f t="shared" ref="AK110" si="174">SUM(AK101:AK106)</f>
        <v>1</v>
      </c>
      <c r="AL110" s="34"/>
      <c r="AM110" s="142">
        <f t="shared" ref="AM110" si="175">SUM(AM100:AM109)</f>
        <v>0.99999999999999956</v>
      </c>
      <c r="AN110" s="142">
        <f>SUM(AN100:AN109)</f>
        <v>1.0000000000000013</v>
      </c>
      <c r="AO110" s="142">
        <f>SUM(AO100:AO109)</f>
        <v>1.0000000000000027</v>
      </c>
      <c r="AP110" s="142">
        <f t="shared" ref="AP110" si="176">SUM(AP100:AP109)</f>
        <v>0.99999999999999789</v>
      </c>
      <c r="AQ110" s="142">
        <f>SUM(AQ100:AQ109)</f>
        <v>0.99999999999999878</v>
      </c>
      <c r="AR110" s="142">
        <f t="shared" ref="AR110:AS110" si="177">SUM(AR100:AR109)</f>
        <v>0.99999999999999822</v>
      </c>
      <c r="AS110" s="142">
        <f t="shared" si="177"/>
        <v>1.0000000000000007</v>
      </c>
      <c r="AT110" s="142">
        <v>0.99999999999999944</v>
      </c>
      <c r="AU110" s="142">
        <f t="shared" ref="AU110" si="178">SUM(AU100:AU109)</f>
        <v>1</v>
      </c>
      <c r="AV110" s="142">
        <f t="shared" ref="AV110:AX110" si="179">SUM(AV100:AV109)</f>
        <v>0.99999999999999933</v>
      </c>
      <c r="AW110" s="142">
        <f t="shared" si="179"/>
        <v>1.0000000000000016</v>
      </c>
      <c r="AX110" s="142">
        <f t="shared" si="179"/>
        <v>1.0000000000000009</v>
      </c>
      <c r="AY110" s="142">
        <f t="shared" ref="AY110:BC110" si="180">SUM(AY100:AY109)</f>
        <v>1</v>
      </c>
      <c r="AZ110" s="142">
        <f t="shared" si="180"/>
        <v>1.0000000000000013</v>
      </c>
      <c r="BA110" s="142">
        <f t="shared" si="180"/>
        <v>1.0000000066267341</v>
      </c>
      <c r="BB110" s="142">
        <f t="shared" si="180"/>
        <v>1.000019361650466</v>
      </c>
      <c r="BC110" s="142">
        <f t="shared" si="180"/>
        <v>1.0000000000000009</v>
      </c>
      <c r="BD110" s="142">
        <f t="shared" ref="BD110" si="181">SUM(BD100:BD109)</f>
        <v>0.99999999999999978</v>
      </c>
      <c r="BE110" s="142">
        <f t="shared" ref="BE110" si="182">SUM(BE100:BE109)</f>
        <v>0.99999999999999989</v>
      </c>
      <c r="BF110" s="142">
        <f t="shared" ref="BF110:BJ110" si="183">SUM(BF100:BF109)</f>
        <v>1.0000005938037069</v>
      </c>
      <c r="BG110" s="142">
        <f t="shared" si="183"/>
        <v>1</v>
      </c>
      <c r="BH110" s="142">
        <f t="shared" si="183"/>
        <v>0.99999999999999989</v>
      </c>
      <c r="BI110" s="142">
        <f t="shared" si="183"/>
        <v>1.0000000000000002</v>
      </c>
      <c r="BJ110" s="142">
        <f t="shared" si="183"/>
        <v>1</v>
      </c>
      <c r="BK110" s="142">
        <f t="shared" ref="BK110:BN110" si="184">SUM(BK100:BK109)</f>
        <v>0.99999999999980671</v>
      </c>
      <c r="BL110" s="142">
        <f t="shared" ref="BL110" si="185">SUM(BL101:BL106)</f>
        <v>0.99999999999999989</v>
      </c>
      <c r="BM110" s="142">
        <f t="shared" si="184"/>
        <v>1.0000000000000002</v>
      </c>
      <c r="BN110" s="142">
        <f t="shared" si="184"/>
        <v>0.99999999999999967</v>
      </c>
      <c r="BO110" s="142">
        <f t="shared" ref="BO110:BP110" si="186">SUM(BO100:BO109)</f>
        <v>1</v>
      </c>
      <c r="BP110" s="142">
        <f t="shared" si="186"/>
        <v>1</v>
      </c>
      <c r="BQ110" s="142">
        <f t="shared" ref="BQ110" si="187">SUM(BQ101:BQ106)</f>
        <v>1</v>
      </c>
      <c r="BR110" s="142">
        <f t="shared" ref="BR110" si="188">SUM(BR101:BR106)</f>
        <v>1</v>
      </c>
      <c r="BS110" s="142">
        <f t="shared" ref="BS110" si="189">SUM(BS101:BS106)</f>
        <v>0.99999999999999989</v>
      </c>
      <c r="BT110" s="142"/>
      <c r="BU110" s="142">
        <f t="shared" ref="BU110" si="190">SUM(BU101:BU106)</f>
        <v>1</v>
      </c>
    </row>
    <row r="111" spans="2:73">
      <c r="B111" s="150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1"/>
      <c r="AK111" s="151"/>
      <c r="AL111" s="34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  <c r="BI111" s="151"/>
      <c r="BJ111" s="151"/>
      <c r="BK111" s="151"/>
      <c r="BL111" s="151"/>
      <c r="BM111" s="151"/>
      <c r="BN111" s="151"/>
      <c r="BO111" s="151"/>
      <c r="BP111" s="151"/>
      <c r="BQ111" s="151"/>
      <c r="BR111" s="151"/>
      <c r="BS111" s="151"/>
      <c r="BT111" s="151"/>
      <c r="BU111" s="151"/>
    </row>
    <row r="112" spans="2:73">
      <c r="B112" s="4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</row>
    <row r="113" spans="2:73">
      <c r="B113" s="355" t="s">
        <v>66</v>
      </c>
      <c r="C113" s="357" t="s">
        <v>235</v>
      </c>
      <c r="D113" s="353"/>
      <c r="E113" s="353"/>
      <c r="F113" s="353"/>
      <c r="G113" s="354"/>
      <c r="H113" s="313" t="s">
        <v>248</v>
      </c>
      <c r="I113" s="310"/>
      <c r="J113" s="310"/>
      <c r="K113" s="310"/>
      <c r="L113" s="311"/>
      <c r="M113" s="357" t="s">
        <v>271</v>
      </c>
      <c r="N113" s="353"/>
      <c r="O113" s="353"/>
      <c r="P113" s="353"/>
      <c r="Q113" s="354"/>
      <c r="R113" s="312" t="str">
        <f>$R$8</f>
        <v>FY 2017-18</v>
      </c>
      <c r="S113" s="309"/>
      <c r="T113" s="309"/>
      <c r="U113" s="309"/>
      <c r="V113" s="309"/>
      <c r="W113" s="352" t="str">
        <f>W8</f>
        <v>FY 2018-19</v>
      </c>
      <c r="X113" s="352"/>
      <c r="Y113" s="352"/>
      <c r="Z113" s="352"/>
      <c r="AA113" s="352"/>
      <c r="AB113" s="352" t="str">
        <f>AB8</f>
        <v>FY 2019-20</v>
      </c>
      <c r="AC113" s="352"/>
      <c r="AD113" s="352"/>
      <c r="AE113" s="352"/>
      <c r="AF113" s="352"/>
      <c r="AG113" s="352" t="str">
        <f>AG8</f>
        <v>FY 2020-21</v>
      </c>
      <c r="AH113" s="352"/>
      <c r="AI113" s="352"/>
      <c r="AJ113" s="352"/>
      <c r="AK113" s="352"/>
      <c r="AL113" s="179"/>
      <c r="AM113" s="353" t="s">
        <v>235</v>
      </c>
      <c r="AN113" s="353"/>
      <c r="AO113" s="353"/>
      <c r="AP113" s="353"/>
      <c r="AQ113" s="353"/>
      <c r="AR113" s="353" t="s">
        <v>248</v>
      </c>
      <c r="AS113" s="353"/>
      <c r="AT113" s="353"/>
      <c r="AU113" s="353"/>
      <c r="AV113" s="353"/>
      <c r="AW113" s="353" t="s">
        <v>271</v>
      </c>
      <c r="AX113" s="353"/>
      <c r="AY113" s="353"/>
      <c r="AZ113" s="353"/>
      <c r="BA113" s="354"/>
      <c r="BB113" s="353" t="str">
        <f>BB8</f>
        <v>FY 2017-18</v>
      </c>
      <c r="BC113" s="353"/>
      <c r="BD113" s="353"/>
      <c r="BE113" s="353"/>
      <c r="BF113" s="354"/>
      <c r="BG113" s="353" t="str">
        <f>BG8</f>
        <v>FY 2018-19</v>
      </c>
      <c r="BH113" s="353"/>
      <c r="BI113" s="353"/>
      <c r="BJ113" s="353"/>
      <c r="BK113" s="354"/>
      <c r="BL113" s="353" t="str">
        <f>BL8</f>
        <v>FY 2019-20</v>
      </c>
      <c r="BM113" s="353"/>
      <c r="BN113" s="353"/>
      <c r="BO113" s="353"/>
      <c r="BP113" s="354"/>
      <c r="BQ113" s="353" t="str">
        <f>BQ8</f>
        <v>FY 2020-21</v>
      </c>
      <c r="BR113" s="353"/>
      <c r="BS113" s="353"/>
      <c r="BT113" s="353"/>
      <c r="BU113" s="354"/>
    </row>
    <row r="114" spans="2:73">
      <c r="B114" s="356"/>
      <c r="C114" s="81" t="s">
        <v>234</v>
      </c>
      <c r="D114" s="81" t="s">
        <v>236</v>
      </c>
      <c r="E114" s="81" t="s">
        <v>238</v>
      </c>
      <c r="F114" s="81" t="s">
        <v>239</v>
      </c>
      <c r="G114" s="81" t="s">
        <v>235</v>
      </c>
      <c r="H114" s="81" t="s">
        <v>245</v>
      </c>
      <c r="I114" s="81" t="s">
        <v>249</v>
      </c>
      <c r="J114" s="81" t="s">
        <v>250</v>
      </c>
      <c r="K114" s="81" t="s">
        <v>251</v>
      </c>
      <c r="L114" s="81" t="s">
        <v>248</v>
      </c>
      <c r="M114" s="81" t="s">
        <v>268</v>
      </c>
      <c r="N114" s="81" t="s">
        <v>269</v>
      </c>
      <c r="O114" s="81" t="s">
        <v>270</v>
      </c>
      <c r="P114" s="81" t="s">
        <v>272</v>
      </c>
      <c r="Q114" s="81" t="s">
        <v>271</v>
      </c>
      <c r="R114" s="81" t="s">
        <v>304</v>
      </c>
      <c r="S114" s="81" t="s">
        <v>305</v>
      </c>
      <c r="T114" s="81" t="s">
        <v>306</v>
      </c>
      <c r="U114" s="81" t="s">
        <v>307</v>
      </c>
      <c r="V114" s="81" t="s">
        <v>308</v>
      </c>
      <c r="W114" s="81" t="str">
        <f>W9</f>
        <v>QE Jun-18</v>
      </c>
      <c r="X114" s="81" t="str">
        <f>X9</f>
        <v>QE Sep-18</v>
      </c>
      <c r="Y114" s="81" t="str">
        <f>Y9</f>
        <v>QE Dec-18</v>
      </c>
      <c r="Z114" s="81" t="str">
        <f>Z9</f>
        <v>QE Mar-19</v>
      </c>
      <c r="AA114" s="81" t="str">
        <f>AA9</f>
        <v>FY 2018-19</v>
      </c>
      <c r="AB114" s="81" t="str">
        <f>AB9</f>
        <v>QE Jun-19</v>
      </c>
      <c r="AC114" s="81" t="str">
        <f>AC9</f>
        <v>QE Sep-19</v>
      </c>
      <c r="AD114" s="81" t="str">
        <f>AD9</f>
        <v>QE Dec-19</v>
      </c>
      <c r="AE114" s="81" t="str">
        <f>AE9</f>
        <v>QE Mar-20</v>
      </c>
      <c r="AF114" s="81" t="str">
        <f>AF9</f>
        <v>FY 2019-20</v>
      </c>
      <c r="AG114" s="81" t="str">
        <f>AG9</f>
        <v>QE Jun-20</v>
      </c>
      <c r="AH114" s="81" t="str">
        <f>AH9</f>
        <v>QE Sep-20</v>
      </c>
      <c r="AI114" s="81" t="str">
        <f>AI9</f>
        <v>QE Dec-20</v>
      </c>
      <c r="AJ114" s="81" t="str">
        <f>AJ9</f>
        <v>QE Mar-21</v>
      </c>
      <c r="AK114" s="81" t="str">
        <f>AK9</f>
        <v>FY 2020-21</v>
      </c>
      <c r="AL114" s="53"/>
      <c r="AM114" s="81" t="s">
        <v>234</v>
      </c>
      <c r="AN114" s="81" t="s">
        <v>236</v>
      </c>
      <c r="AO114" s="81" t="s">
        <v>238</v>
      </c>
      <c r="AP114" s="81" t="s">
        <v>239</v>
      </c>
      <c r="AQ114" s="81" t="s">
        <v>235</v>
      </c>
      <c r="AR114" s="81" t="s">
        <v>245</v>
      </c>
      <c r="AS114" s="81" t="s">
        <v>249</v>
      </c>
      <c r="AT114" s="81" t="s">
        <v>250</v>
      </c>
      <c r="AU114" s="81" t="s">
        <v>251</v>
      </c>
      <c r="AV114" s="81" t="s">
        <v>248</v>
      </c>
      <c r="AW114" s="81" t="s">
        <v>268</v>
      </c>
      <c r="AX114" s="81" t="s">
        <v>269</v>
      </c>
      <c r="AY114" s="81" t="s">
        <v>270</v>
      </c>
      <c r="AZ114" s="81" t="s">
        <v>272</v>
      </c>
      <c r="BA114" s="81" t="s">
        <v>271</v>
      </c>
      <c r="BB114" s="81" t="s">
        <v>304</v>
      </c>
      <c r="BC114" s="81" t="s">
        <v>305</v>
      </c>
      <c r="BD114" s="81" t="s">
        <v>306</v>
      </c>
      <c r="BE114" s="81" t="s">
        <v>307</v>
      </c>
      <c r="BF114" s="81" t="s">
        <v>308</v>
      </c>
      <c r="BG114" s="81" t="str">
        <f>BG98</f>
        <v>QE Jun-18</v>
      </c>
      <c r="BH114" s="81" t="str">
        <f t="shared" ref="BH114:BK114" si="191">BH98</f>
        <v>QE Sep-18</v>
      </c>
      <c r="BI114" s="81" t="str">
        <f t="shared" si="191"/>
        <v>QE Dec-18</v>
      </c>
      <c r="BJ114" s="81" t="str">
        <f t="shared" si="191"/>
        <v>QE Mar-19</v>
      </c>
      <c r="BK114" s="81" t="str">
        <f t="shared" si="191"/>
        <v>FY 2018-19</v>
      </c>
      <c r="BL114" s="81" t="str">
        <f>BL9</f>
        <v>QE Jun-19</v>
      </c>
      <c r="BM114" s="81" t="str">
        <f t="shared" ref="BM114:BP114" si="192">BM98</f>
        <v>QE Sep-19</v>
      </c>
      <c r="BN114" s="81" t="str">
        <f t="shared" si="192"/>
        <v>QE Dec-19</v>
      </c>
      <c r="BO114" s="81" t="str">
        <f t="shared" si="192"/>
        <v>QE Mar-20</v>
      </c>
      <c r="BP114" s="81" t="str">
        <f t="shared" si="192"/>
        <v>FY 2019-20</v>
      </c>
      <c r="BQ114" s="81" t="str">
        <f>BQ9</f>
        <v>QE Jun-20</v>
      </c>
      <c r="BR114" s="81" t="str">
        <f t="shared" ref="BR114:BU114" si="193">BR98</f>
        <v>QE Sep-20</v>
      </c>
      <c r="BS114" s="81" t="str">
        <f t="shared" si="193"/>
        <v>QE Dec-20</v>
      </c>
      <c r="BT114" s="81" t="str">
        <f t="shared" si="193"/>
        <v>QE Mar-21</v>
      </c>
      <c r="BU114" s="81" t="str">
        <f t="shared" si="193"/>
        <v>FY 2020-21</v>
      </c>
    </row>
    <row r="115" spans="2:73">
      <c r="B115" s="1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243"/>
      <c r="Z115" s="82"/>
      <c r="AA115" s="82"/>
      <c r="AB115" s="82"/>
      <c r="AC115" s="82"/>
      <c r="AD115" s="243"/>
      <c r="AE115" s="82"/>
      <c r="AF115" s="82"/>
      <c r="AG115" s="82"/>
      <c r="AH115" s="82"/>
      <c r="AI115" s="243"/>
      <c r="AJ115" s="82"/>
      <c r="AK115" s="82"/>
      <c r="AL115" s="4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</row>
    <row r="116" spans="2:73">
      <c r="B116" s="12" t="s">
        <v>48</v>
      </c>
      <c r="C116" s="115">
        <v>0</v>
      </c>
      <c r="D116" s="115">
        <v>0</v>
      </c>
      <c r="E116" s="115">
        <v>0</v>
      </c>
      <c r="F116" s="115">
        <v>0</v>
      </c>
      <c r="G116" s="115">
        <v>3</v>
      </c>
      <c r="H116" s="115">
        <v>0</v>
      </c>
      <c r="I116" s="115">
        <v>0</v>
      </c>
      <c r="J116" s="115">
        <v>0</v>
      </c>
      <c r="K116" s="177">
        <v>0</v>
      </c>
      <c r="L116" s="115">
        <v>3</v>
      </c>
      <c r="M116" s="115">
        <v>0</v>
      </c>
      <c r="N116" s="115">
        <v>0</v>
      </c>
      <c r="O116" s="115">
        <v>0</v>
      </c>
      <c r="P116" s="177">
        <v>0</v>
      </c>
      <c r="Q116" s="115">
        <v>6</v>
      </c>
      <c r="R116" s="115">
        <v>0</v>
      </c>
      <c r="S116" s="115">
        <v>0</v>
      </c>
      <c r="T116" s="115">
        <v>0</v>
      </c>
      <c r="U116" s="177">
        <v>0</v>
      </c>
      <c r="V116" s="115">
        <v>7</v>
      </c>
      <c r="W116" s="115">
        <v>0</v>
      </c>
      <c r="X116" s="115">
        <v>0</v>
      </c>
      <c r="Y116" s="249">
        <v>0</v>
      </c>
      <c r="Z116" s="177">
        <v>0</v>
      </c>
      <c r="AA116" s="177">
        <v>10</v>
      </c>
      <c r="AB116" s="115">
        <v>0</v>
      </c>
      <c r="AC116" s="115">
        <v>0</v>
      </c>
      <c r="AD116" s="115">
        <v>0</v>
      </c>
      <c r="AE116" s="190">
        <v>0</v>
      </c>
      <c r="AF116" s="315">
        <v>11</v>
      </c>
      <c r="AG116" s="115">
        <v>0</v>
      </c>
      <c r="AH116" s="115">
        <v>0</v>
      </c>
      <c r="AI116" s="115">
        <v>0</v>
      </c>
      <c r="AJ116" s="190"/>
      <c r="AK116" s="315">
        <v>0</v>
      </c>
      <c r="AL116" s="114"/>
      <c r="AM116" s="115">
        <v>0</v>
      </c>
      <c r="AN116" s="115">
        <v>0</v>
      </c>
      <c r="AO116" s="115">
        <v>0</v>
      </c>
      <c r="AP116" s="115">
        <v>0</v>
      </c>
      <c r="AQ116" s="115">
        <v>3</v>
      </c>
      <c r="AR116" s="115">
        <v>0</v>
      </c>
      <c r="AS116" s="115">
        <v>0</v>
      </c>
      <c r="AT116" s="115">
        <v>0</v>
      </c>
      <c r="AU116" s="115">
        <v>0</v>
      </c>
      <c r="AV116" s="115">
        <v>3</v>
      </c>
      <c r="AW116" s="115">
        <v>0</v>
      </c>
      <c r="AX116" s="115">
        <v>0</v>
      </c>
      <c r="AY116" s="115">
        <v>0</v>
      </c>
      <c r="AZ116" s="177">
        <v>0</v>
      </c>
      <c r="BA116" s="115">
        <v>6</v>
      </c>
      <c r="BB116" s="115">
        <v>0</v>
      </c>
      <c r="BC116" s="115">
        <v>0</v>
      </c>
      <c r="BD116" s="115">
        <v>0</v>
      </c>
      <c r="BE116" s="177">
        <v>0</v>
      </c>
      <c r="BF116" s="115">
        <v>8</v>
      </c>
      <c r="BG116" s="115">
        <v>0</v>
      </c>
      <c r="BH116" s="115">
        <v>0</v>
      </c>
      <c r="BI116" s="249">
        <v>0</v>
      </c>
      <c r="BJ116" s="177">
        <v>0</v>
      </c>
      <c r="BK116" s="190">
        <v>10</v>
      </c>
      <c r="BL116" s="115">
        <v>0</v>
      </c>
      <c r="BM116" s="115">
        <v>0</v>
      </c>
      <c r="BN116" s="249">
        <v>0</v>
      </c>
      <c r="BO116" s="315">
        <v>0</v>
      </c>
      <c r="BP116" s="190">
        <v>11</v>
      </c>
      <c r="BQ116" s="115">
        <v>0</v>
      </c>
      <c r="BR116" s="115">
        <v>0</v>
      </c>
      <c r="BS116" s="249">
        <v>0</v>
      </c>
      <c r="BT116" s="315"/>
      <c r="BU116" s="190">
        <v>0</v>
      </c>
    </row>
    <row r="117" spans="2:73">
      <c r="B117" s="87" t="s">
        <v>243</v>
      </c>
      <c r="C117" s="115">
        <v>0</v>
      </c>
      <c r="D117" s="115">
        <v>0</v>
      </c>
      <c r="E117" s="115">
        <v>0</v>
      </c>
      <c r="F117" s="115">
        <v>0</v>
      </c>
      <c r="G117" s="115">
        <v>8</v>
      </c>
      <c r="H117" s="115">
        <v>0</v>
      </c>
      <c r="I117" s="115">
        <v>0</v>
      </c>
      <c r="J117" s="115">
        <v>0</v>
      </c>
      <c r="K117" s="177">
        <v>0</v>
      </c>
      <c r="L117" s="115">
        <v>8</v>
      </c>
      <c r="M117" s="115">
        <v>0</v>
      </c>
      <c r="N117" s="115">
        <v>0</v>
      </c>
      <c r="O117" s="115">
        <v>0</v>
      </c>
      <c r="P117" s="177">
        <v>0</v>
      </c>
      <c r="Q117" s="115">
        <v>5</v>
      </c>
      <c r="R117" s="115">
        <v>0</v>
      </c>
      <c r="S117" s="115">
        <v>0</v>
      </c>
      <c r="T117" s="115">
        <v>0</v>
      </c>
      <c r="U117" s="177">
        <v>0</v>
      </c>
      <c r="V117" s="115">
        <v>7</v>
      </c>
      <c r="W117" s="115">
        <v>0</v>
      </c>
      <c r="X117" s="115">
        <v>0</v>
      </c>
      <c r="Y117" s="249">
        <v>0</v>
      </c>
      <c r="Z117" s="177">
        <v>0</v>
      </c>
      <c r="AA117" s="177">
        <v>5</v>
      </c>
      <c r="AB117" s="115">
        <v>0</v>
      </c>
      <c r="AC117" s="115">
        <v>0</v>
      </c>
      <c r="AD117" s="115">
        <v>0</v>
      </c>
      <c r="AE117" s="190">
        <v>0</v>
      </c>
      <c r="AF117" s="315">
        <v>8</v>
      </c>
      <c r="AG117" s="115">
        <v>0</v>
      </c>
      <c r="AH117" s="115">
        <v>0</v>
      </c>
      <c r="AI117" s="115">
        <v>0</v>
      </c>
      <c r="AJ117" s="190"/>
      <c r="AK117" s="315">
        <v>0</v>
      </c>
      <c r="AL117" s="114"/>
      <c r="AM117" s="115">
        <v>0</v>
      </c>
      <c r="AN117" s="115">
        <v>0</v>
      </c>
      <c r="AO117" s="115">
        <v>0</v>
      </c>
      <c r="AP117" s="115">
        <v>0</v>
      </c>
      <c r="AQ117" s="115">
        <v>8</v>
      </c>
      <c r="AR117" s="115">
        <v>0</v>
      </c>
      <c r="AS117" s="115">
        <v>0</v>
      </c>
      <c r="AT117" s="115">
        <v>0</v>
      </c>
      <c r="AU117" s="115">
        <v>0</v>
      </c>
      <c r="AV117" s="115">
        <v>8</v>
      </c>
      <c r="AW117" s="115">
        <v>0</v>
      </c>
      <c r="AX117" s="115">
        <v>0</v>
      </c>
      <c r="AY117" s="115">
        <v>0</v>
      </c>
      <c r="AZ117" s="177">
        <v>0</v>
      </c>
      <c r="BA117" s="115">
        <v>5</v>
      </c>
      <c r="BB117" s="115">
        <v>0</v>
      </c>
      <c r="BC117" s="115">
        <v>0</v>
      </c>
      <c r="BD117" s="115">
        <v>0</v>
      </c>
      <c r="BE117" s="177">
        <v>0</v>
      </c>
      <c r="BF117" s="115">
        <v>7</v>
      </c>
      <c r="BG117" s="115">
        <v>0</v>
      </c>
      <c r="BH117" s="115">
        <v>0</v>
      </c>
      <c r="BI117" s="249">
        <v>0</v>
      </c>
      <c r="BJ117" s="177">
        <v>0</v>
      </c>
      <c r="BK117" s="190">
        <v>5</v>
      </c>
      <c r="BL117" s="115">
        <v>0</v>
      </c>
      <c r="BM117" s="115">
        <v>0</v>
      </c>
      <c r="BN117" s="249">
        <v>0</v>
      </c>
      <c r="BO117" s="315">
        <v>0</v>
      </c>
      <c r="BP117" s="190">
        <v>7</v>
      </c>
      <c r="BQ117" s="115">
        <v>0</v>
      </c>
      <c r="BR117" s="115">
        <v>0</v>
      </c>
      <c r="BS117" s="249">
        <v>0</v>
      </c>
      <c r="BT117" s="315"/>
      <c r="BU117" s="190">
        <v>0</v>
      </c>
    </row>
    <row r="118" spans="2:73">
      <c r="B118" s="87" t="s">
        <v>42</v>
      </c>
      <c r="C118" s="115">
        <v>0</v>
      </c>
      <c r="D118" s="115">
        <v>0</v>
      </c>
      <c r="E118" s="115">
        <v>0</v>
      </c>
      <c r="F118" s="115">
        <v>0</v>
      </c>
      <c r="G118" s="115">
        <v>15</v>
      </c>
      <c r="H118" s="115">
        <v>0</v>
      </c>
      <c r="I118" s="115">
        <v>0</v>
      </c>
      <c r="J118" s="115">
        <v>0</v>
      </c>
      <c r="K118" s="177">
        <v>0</v>
      </c>
      <c r="L118" s="115">
        <v>19</v>
      </c>
      <c r="M118" s="115">
        <v>0</v>
      </c>
      <c r="N118" s="115">
        <v>0</v>
      </c>
      <c r="O118" s="115">
        <v>0</v>
      </c>
      <c r="P118" s="177">
        <v>0</v>
      </c>
      <c r="Q118" s="115">
        <v>14</v>
      </c>
      <c r="R118" s="115">
        <v>0</v>
      </c>
      <c r="S118" s="115">
        <v>0</v>
      </c>
      <c r="T118" s="115">
        <v>0</v>
      </c>
      <c r="U118" s="177">
        <v>0</v>
      </c>
      <c r="V118" s="115">
        <v>17</v>
      </c>
      <c r="W118" s="115">
        <v>0</v>
      </c>
      <c r="X118" s="115">
        <v>0</v>
      </c>
      <c r="Y118" s="249">
        <v>0</v>
      </c>
      <c r="Z118" s="177">
        <v>0</v>
      </c>
      <c r="AA118" s="177">
        <v>17</v>
      </c>
      <c r="AB118" s="115">
        <v>0</v>
      </c>
      <c r="AC118" s="115">
        <v>0</v>
      </c>
      <c r="AD118" s="115">
        <v>0</v>
      </c>
      <c r="AE118" s="190">
        <v>0</v>
      </c>
      <c r="AF118" s="315">
        <v>14</v>
      </c>
      <c r="AG118" s="115">
        <v>0</v>
      </c>
      <c r="AH118" s="115">
        <v>0</v>
      </c>
      <c r="AI118" s="115">
        <v>0</v>
      </c>
      <c r="AJ118" s="190"/>
      <c r="AK118" s="315">
        <v>0</v>
      </c>
      <c r="AL118" s="114"/>
      <c r="AM118" s="115">
        <v>0</v>
      </c>
      <c r="AN118" s="115">
        <v>0</v>
      </c>
      <c r="AO118" s="115">
        <v>0</v>
      </c>
      <c r="AP118" s="115">
        <v>0</v>
      </c>
      <c r="AQ118" s="115">
        <v>12</v>
      </c>
      <c r="AR118" s="115">
        <v>0</v>
      </c>
      <c r="AS118" s="115">
        <v>0</v>
      </c>
      <c r="AT118" s="115">
        <v>0</v>
      </c>
      <c r="AU118" s="115">
        <v>0</v>
      </c>
      <c r="AV118" s="115">
        <v>16</v>
      </c>
      <c r="AW118" s="115">
        <v>0</v>
      </c>
      <c r="AX118" s="115">
        <v>0</v>
      </c>
      <c r="AY118" s="115">
        <v>0</v>
      </c>
      <c r="AZ118" s="177">
        <v>0</v>
      </c>
      <c r="BA118" s="115">
        <v>13</v>
      </c>
      <c r="BB118" s="115">
        <v>0</v>
      </c>
      <c r="BC118" s="115">
        <v>0</v>
      </c>
      <c r="BD118" s="115">
        <v>0</v>
      </c>
      <c r="BE118" s="177">
        <v>0</v>
      </c>
      <c r="BF118" s="115">
        <v>17</v>
      </c>
      <c r="BG118" s="115">
        <v>0</v>
      </c>
      <c r="BH118" s="115">
        <v>0</v>
      </c>
      <c r="BI118" s="249">
        <v>0</v>
      </c>
      <c r="BJ118" s="177">
        <v>0</v>
      </c>
      <c r="BK118" s="190">
        <v>16</v>
      </c>
      <c r="BL118" s="115">
        <v>0</v>
      </c>
      <c r="BM118" s="115">
        <v>0</v>
      </c>
      <c r="BN118" s="249">
        <v>0</v>
      </c>
      <c r="BO118" s="315">
        <v>0</v>
      </c>
      <c r="BP118" s="190">
        <v>14</v>
      </c>
      <c r="BQ118" s="115">
        <v>0</v>
      </c>
      <c r="BR118" s="115">
        <v>0</v>
      </c>
      <c r="BS118" s="249">
        <v>0</v>
      </c>
      <c r="BT118" s="315"/>
      <c r="BU118" s="190">
        <v>0</v>
      </c>
    </row>
    <row r="119" spans="2:73">
      <c r="B119" s="87" t="s">
        <v>43</v>
      </c>
      <c r="C119" s="115">
        <v>0</v>
      </c>
      <c r="D119" s="115">
        <v>0</v>
      </c>
      <c r="E119" s="115">
        <v>0</v>
      </c>
      <c r="F119" s="115">
        <v>0</v>
      </c>
      <c r="G119" s="115">
        <v>57</v>
      </c>
      <c r="H119" s="115">
        <v>0</v>
      </c>
      <c r="I119" s="115">
        <v>0</v>
      </c>
      <c r="J119" s="115">
        <v>0</v>
      </c>
      <c r="K119" s="177">
        <v>0</v>
      </c>
      <c r="L119" s="115">
        <v>61</v>
      </c>
      <c r="M119" s="115">
        <v>0</v>
      </c>
      <c r="N119" s="115">
        <v>0</v>
      </c>
      <c r="O119" s="115">
        <v>0</v>
      </c>
      <c r="P119" s="177">
        <v>0</v>
      </c>
      <c r="Q119" s="115">
        <v>76</v>
      </c>
      <c r="R119" s="115">
        <v>0</v>
      </c>
      <c r="S119" s="115">
        <v>0</v>
      </c>
      <c r="T119" s="115">
        <v>0</v>
      </c>
      <c r="U119" s="177">
        <v>0</v>
      </c>
      <c r="V119" s="115">
        <v>93</v>
      </c>
      <c r="W119" s="115">
        <v>0</v>
      </c>
      <c r="X119" s="115">
        <v>0</v>
      </c>
      <c r="Y119" s="249">
        <v>0</v>
      </c>
      <c r="Z119" s="177">
        <v>0</v>
      </c>
      <c r="AA119" s="177">
        <v>93</v>
      </c>
      <c r="AB119" s="115">
        <v>0</v>
      </c>
      <c r="AC119" s="115">
        <v>0</v>
      </c>
      <c r="AD119" s="115">
        <v>0</v>
      </c>
      <c r="AE119" s="190">
        <v>0</v>
      </c>
      <c r="AF119" s="315">
        <v>107</v>
      </c>
      <c r="AG119" s="115">
        <v>0</v>
      </c>
      <c r="AH119" s="115">
        <v>0</v>
      </c>
      <c r="AI119" s="115">
        <v>0</v>
      </c>
      <c r="AJ119" s="190"/>
      <c r="AK119" s="315">
        <v>0</v>
      </c>
      <c r="AL119" s="114"/>
      <c r="AM119" s="115">
        <v>0</v>
      </c>
      <c r="AN119" s="115">
        <v>0</v>
      </c>
      <c r="AO119" s="115">
        <v>0</v>
      </c>
      <c r="AP119" s="115">
        <v>0</v>
      </c>
      <c r="AQ119" s="115">
        <v>52</v>
      </c>
      <c r="AR119" s="115">
        <v>0</v>
      </c>
      <c r="AS119" s="115">
        <v>0</v>
      </c>
      <c r="AT119" s="115">
        <v>0</v>
      </c>
      <c r="AU119" s="115">
        <v>0</v>
      </c>
      <c r="AV119" s="115">
        <v>57</v>
      </c>
      <c r="AW119" s="115">
        <v>0</v>
      </c>
      <c r="AX119" s="115">
        <v>0</v>
      </c>
      <c r="AY119" s="115">
        <v>0</v>
      </c>
      <c r="AZ119" s="177">
        <v>0</v>
      </c>
      <c r="BA119" s="115">
        <v>70</v>
      </c>
      <c r="BB119" s="115">
        <v>0</v>
      </c>
      <c r="BC119" s="115">
        <v>0</v>
      </c>
      <c r="BD119" s="115">
        <v>0</v>
      </c>
      <c r="BE119" s="177">
        <v>0</v>
      </c>
      <c r="BF119" s="115">
        <v>86</v>
      </c>
      <c r="BG119" s="115">
        <v>0</v>
      </c>
      <c r="BH119" s="115">
        <v>0</v>
      </c>
      <c r="BI119" s="249">
        <v>0</v>
      </c>
      <c r="BJ119" s="177">
        <v>0</v>
      </c>
      <c r="BK119" s="190">
        <v>89</v>
      </c>
      <c r="BL119" s="115">
        <v>0</v>
      </c>
      <c r="BM119" s="115">
        <v>0</v>
      </c>
      <c r="BN119" s="249">
        <v>0</v>
      </c>
      <c r="BO119" s="315">
        <v>0</v>
      </c>
      <c r="BP119" s="190">
        <v>100</v>
      </c>
      <c r="BQ119" s="115">
        <v>0</v>
      </c>
      <c r="BR119" s="115">
        <v>0</v>
      </c>
      <c r="BS119" s="249">
        <v>0</v>
      </c>
      <c r="BT119" s="315"/>
      <c r="BU119" s="190">
        <v>0</v>
      </c>
    </row>
    <row r="120" spans="2:73">
      <c r="B120" s="23" t="s">
        <v>47</v>
      </c>
      <c r="C120" s="115">
        <v>0</v>
      </c>
      <c r="D120" s="115">
        <v>0</v>
      </c>
      <c r="E120" s="115">
        <v>0</v>
      </c>
      <c r="F120" s="115">
        <v>0</v>
      </c>
      <c r="G120" s="115">
        <v>209</v>
      </c>
      <c r="H120" s="115">
        <v>0</v>
      </c>
      <c r="I120" s="115">
        <v>0</v>
      </c>
      <c r="J120" s="115">
        <v>0</v>
      </c>
      <c r="K120" s="177">
        <v>0</v>
      </c>
      <c r="L120" s="115">
        <v>211</v>
      </c>
      <c r="M120" s="115">
        <v>0</v>
      </c>
      <c r="N120" s="115">
        <v>0</v>
      </c>
      <c r="O120" s="115">
        <v>0</v>
      </c>
      <c r="P120" s="177">
        <v>0</v>
      </c>
      <c r="Q120" s="115">
        <v>248</v>
      </c>
      <c r="R120" s="115">
        <v>0</v>
      </c>
      <c r="S120" s="115">
        <v>0</v>
      </c>
      <c r="T120" s="115">
        <v>0</v>
      </c>
      <c r="U120" s="177">
        <v>0</v>
      </c>
      <c r="V120" s="115">
        <v>262</v>
      </c>
      <c r="W120" s="115">
        <v>0</v>
      </c>
      <c r="X120" s="115">
        <v>0</v>
      </c>
      <c r="Y120" s="249">
        <v>0</v>
      </c>
      <c r="Z120" s="177">
        <v>0</v>
      </c>
      <c r="AA120" s="177">
        <v>278</v>
      </c>
      <c r="AB120" s="115">
        <v>0</v>
      </c>
      <c r="AC120" s="115">
        <v>0</v>
      </c>
      <c r="AD120" s="115">
        <v>0</v>
      </c>
      <c r="AE120" s="190">
        <v>0</v>
      </c>
      <c r="AF120" s="315">
        <v>261</v>
      </c>
      <c r="AG120" s="115">
        <v>0</v>
      </c>
      <c r="AH120" s="115">
        <v>0</v>
      </c>
      <c r="AI120" s="115">
        <v>0</v>
      </c>
      <c r="AJ120" s="190"/>
      <c r="AK120" s="315">
        <v>0</v>
      </c>
      <c r="AL120" s="114"/>
      <c r="AM120" s="115">
        <v>0</v>
      </c>
      <c r="AN120" s="115">
        <v>0</v>
      </c>
      <c r="AO120" s="115">
        <v>0</v>
      </c>
      <c r="AP120" s="115">
        <v>0</v>
      </c>
      <c r="AQ120" s="115">
        <v>205</v>
      </c>
      <c r="AR120" s="115">
        <v>0</v>
      </c>
      <c r="AS120" s="115">
        <v>0</v>
      </c>
      <c r="AT120" s="115">
        <v>0</v>
      </c>
      <c r="AU120" s="115">
        <v>0</v>
      </c>
      <c r="AV120" s="115">
        <v>210</v>
      </c>
      <c r="AW120" s="115">
        <v>0</v>
      </c>
      <c r="AX120" s="115">
        <v>0</v>
      </c>
      <c r="AY120" s="115">
        <v>0</v>
      </c>
      <c r="AZ120" s="177">
        <v>0</v>
      </c>
      <c r="BA120" s="115">
        <v>250</v>
      </c>
      <c r="BB120" s="115">
        <v>0</v>
      </c>
      <c r="BC120" s="115">
        <v>0</v>
      </c>
      <c r="BD120" s="115">
        <v>0</v>
      </c>
      <c r="BE120" s="177">
        <v>0</v>
      </c>
      <c r="BF120" s="115">
        <v>261</v>
      </c>
      <c r="BG120" s="115">
        <v>0</v>
      </c>
      <c r="BH120" s="115">
        <v>0</v>
      </c>
      <c r="BI120" s="249">
        <v>0</v>
      </c>
      <c r="BJ120" s="177">
        <v>0</v>
      </c>
      <c r="BK120" s="190">
        <v>278</v>
      </c>
      <c r="BL120" s="115">
        <v>0</v>
      </c>
      <c r="BM120" s="115">
        <v>0</v>
      </c>
      <c r="BN120" s="249">
        <v>0</v>
      </c>
      <c r="BO120" s="315">
        <v>0</v>
      </c>
      <c r="BP120" s="190">
        <v>266</v>
      </c>
      <c r="BQ120" s="115">
        <v>0</v>
      </c>
      <c r="BR120" s="115">
        <v>0</v>
      </c>
      <c r="BS120" s="249">
        <v>0</v>
      </c>
      <c r="BT120" s="315"/>
      <c r="BU120" s="190">
        <v>0</v>
      </c>
    </row>
    <row r="121" spans="2:73">
      <c r="B121" s="17" t="s">
        <v>126</v>
      </c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80"/>
      <c r="P121" s="17"/>
      <c r="Q121" s="17"/>
      <c r="R121" s="17"/>
      <c r="S121" s="17"/>
      <c r="T121" s="180"/>
      <c r="U121" s="17"/>
      <c r="V121" s="17"/>
      <c r="W121" s="17"/>
      <c r="X121" s="17"/>
      <c r="Y121" s="180"/>
      <c r="Z121" s="17"/>
      <c r="AA121" s="17"/>
      <c r="AB121" s="17"/>
      <c r="AC121" s="17"/>
      <c r="AD121" s="180"/>
      <c r="AE121" s="72"/>
      <c r="AF121" s="72"/>
      <c r="AG121" s="17"/>
      <c r="AH121" s="17"/>
      <c r="AI121" s="180"/>
      <c r="AJ121" s="72"/>
      <c r="AK121" s="72"/>
      <c r="AL121" s="181"/>
      <c r="AM121" s="17"/>
      <c r="AN121" s="17"/>
      <c r="AO121" s="17"/>
      <c r="AP121" s="17"/>
      <c r="AQ121" s="17"/>
      <c r="AR121" s="180"/>
      <c r="AS121" s="180"/>
      <c r="AT121" s="180"/>
      <c r="AU121" s="180"/>
      <c r="AV121" s="17"/>
      <c r="AW121" s="180"/>
      <c r="AX121" s="180"/>
      <c r="AY121" s="180"/>
      <c r="AZ121" s="17"/>
      <c r="BA121" s="17"/>
      <c r="BB121" s="180"/>
      <c r="BC121" s="180"/>
      <c r="BD121" s="180"/>
      <c r="BE121" s="17"/>
      <c r="BF121" s="17"/>
      <c r="BG121" s="180"/>
      <c r="BH121" s="180"/>
      <c r="BI121" s="180"/>
      <c r="BJ121" s="17"/>
      <c r="BK121" s="17"/>
      <c r="BL121" s="17"/>
      <c r="BM121" s="180"/>
      <c r="BN121" s="180"/>
      <c r="BO121" s="72"/>
      <c r="BP121" s="72"/>
      <c r="BQ121" s="17"/>
      <c r="BR121" s="180"/>
      <c r="BS121" s="180"/>
      <c r="BT121" s="72"/>
      <c r="BU121" s="72"/>
    </row>
  </sheetData>
  <mergeCells count="118">
    <mergeCell ref="C97:G97"/>
    <mergeCell ref="C78:G78"/>
    <mergeCell ref="C68:G68"/>
    <mergeCell ref="C52:G52"/>
    <mergeCell ref="M97:Q97"/>
    <mergeCell ref="M78:Q78"/>
    <mergeCell ref="M52:Q52"/>
    <mergeCell ref="M36:Q36"/>
    <mergeCell ref="H97:L97"/>
    <mergeCell ref="H78:L78"/>
    <mergeCell ref="H68:L68"/>
    <mergeCell ref="H52:L52"/>
    <mergeCell ref="H36:L36"/>
    <mergeCell ref="BL113:BP113"/>
    <mergeCell ref="BG97:BK97"/>
    <mergeCell ref="BG113:BK113"/>
    <mergeCell ref="AM113:AQ113"/>
    <mergeCell ref="AM97:AQ97"/>
    <mergeCell ref="AM78:AQ78"/>
    <mergeCell ref="AR113:AV113"/>
    <mergeCell ref="AW68:BA68"/>
    <mergeCell ref="AM68:AQ68"/>
    <mergeCell ref="BB68:BF68"/>
    <mergeCell ref="BB78:BF78"/>
    <mergeCell ref="C6:AF6"/>
    <mergeCell ref="BL8:BP8"/>
    <mergeCell ref="BL21:BP21"/>
    <mergeCell ref="BL36:BP36"/>
    <mergeCell ref="BL52:BP52"/>
    <mergeCell ref="AB8:AF8"/>
    <mergeCell ref="R8:V8"/>
    <mergeCell ref="AW8:BA8"/>
    <mergeCell ref="AW21:BA21"/>
    <mergeCell ref="BG8:BK8"/>
    <mergeCell ref="BG21:BK21"/>
    <mergeCell ref="C36:G36"/>
    <mergeCell ref="C21:G21"/>
    <mergeCell ref="C8:G8"/>
    <mergeCell ref="M8:Q8"/>
    <mergeCell ref="H21:L21"/>
    <mergeCell ref="M21:Q21"/>
    <mergeCell ref="H8:L8"/>
    <mergeCell ref="W8:AA8"/>
    <mergeCell ref="AM8:AQ8"/>
    <mergeCell ref="R21:V21"/>
    <mergeCell ref="R36:V36"/>
    <mergeCell ref="B113:B114"/>
    <mergeCell ref="B21:B22"/>
    <mergeCell ref="B68:B69"/>
    <mergeCell ref="B36:B37"/>
    <mergeCell ref="B52:B53"/>
    <mergeCell ref="AM52:AQ52"/>
    <mergeCell ref="AM36:AQ36"/>
    <mergeCell ref="AM21:AQ21"/>
    <mergeCell ref="M113:Q113"/>
    <mergeCell ref="R97:V97"/>
    <mergeCell ref="W21:AA21"/>
    <mergeCell ref="W36:AA36"/>
    <mergeCell ref="W52:AA52"/>
    <mergeCell ref="W78:AA78"/>
    <mergeCell ref="M68:Q68"/>
    <mergeCell ref="AB78:AF78"/>
    <mergeCell ref="AB21:AF21"/>
    <mergeCell ref="AB36:AF36"/>
    <mergeCell ref="AB52:AF52"/>
    <mergeCell ref="AB68:AF68"/>
    <mergeCell ref="R78:V78"/>
    <mergeCell ref="R52:V52"/>
    <mergeCell ref="AG113:AK113"/>
    <mergeCell ref="C113:G113"/>
    <mergeCell ref="B8:B9"/>
    <mergeCell ref="B78:B79"/>
    <mergeCell ref="B97:B98"/>
    <mergeCell ref="BB113:BF113"/>
    <mergeCell ref="AW78:BA78"/>
    <mergeCell ref="AW97:BA97"/>
    <mergeCell ref="AW113:BA113"/>
    <mergeCell ref="W97:AA97"/>
    <mergeCell ref="W113:AA113"/>
    <mergeCell ref="AR78:AV78"/>
    <mergeCell ref="AR97:AV97"/>
    <mergeCell ref="AW36:BA36"/>
    <mergeCell ref="AW52:BA52"/>
    <mergeCell ref="BB97:BF97"/>
    <mergeCell ref="AB97:AF97"/>
    <mergeCell ref="AB113:AF113"/>
    <mergeCell ref="AR21:AV21"/>
    <mergeCell ref="AR36:AV36"/>
    <mergeCell ref="AR52:AV52"/>
    <mergeCell ref="AR68:AV68"/>
    <mergeCell ref="W68:AA68"/>
    <mergeCell ref="AR8:AV8"/>
    <mergeCell ref="AG78:AK78"/>
    <mergeCell ref="AG97:AK97"/>
    <mergeCell ref="BQ8:BU8"/>
    <mergeCell ref="BQ21:BU21"/>
    <mergeCell ref="BQ36:BU36"/>
    <mergeCell ref="BQ52:BU52"/>
    <mergeCell ref="BQ68:BU68"/>
    <mergeCell ref="BQ78:BU78"/>
    <mergeCell ref="BQ97:BU97"/>
    <mergeCell ref="BQ113:BU113"/>
    <mergeCell ref="AG8:AK8"/>
    <mergeCell ref="AG21:AK21"/>
    <mergeCell ref="AG36:AK36"/>
    <mergeCell ref="AG52:AK52"/>
    <mergeCell ref="AG68:AK68"/>
    <mergeCell ref="BG36:BK36"/>
    <mergeCell ref="BG52:BK52"/>
    <mergeCell ref="BG68:BK68"/>
    <mergeCell ref="BG78:BK78"/>
    <mergeCell ref="BB8:BF8"/>
    <mergeCell ref="BB21:BF21"/>
    <mergeCell ref="BB36:BF36"/>
    <mergeCell ref="BB52:BF52"/>
    <mergeCell ref="BL68:BP68"/>
    <mergeCell ref="BL78:BP78"/>
    <mergeCell ref="BL97:BP97"/>
  </mergeCells>
  <phoneticPr fontId="3" type="noConversion"/>
  <hyperlinks>
    <hyperlink ref="BU2" location="Contents!A1" display="Back" xr:uid="{00000000-0004-0000-0400-000000000000}"/>
  </hyperlinks>
  <printOptions horizontalCentered="1" verticalCentered="1"/>
  <pageMargins left="0.25" right="0.25" top="0.75" bottom="0.75" header="0.3" footer="0.3"/>
  <pageSetup paperSize="9" scale="20" orientation="landscape" r:id="rId1"/>
  <headerFooter alignWithMargins="0"/>
  <rowBreaks count="1" manualBreakCount="1">
    <brk id="77" max="72" man="1"/>
  </rowBreaks>
  <ignoredErrors>
    <ignoredError sqref="BL1:BP1 C1:AF7 BL18:BP23 BL15:BM15 BL33:BP38 BL29:BM29 BL51:BP54 BL46:BM46 BL64:BP70 BL62:BM62 BL75:BP80 BL74:BM74 BL96:BP100 BL91:BN92 BL111:BP115 BL105:BM105 C18:AF20 C15:AC15 C33:AF35 C29:AC29 C51:AF54 C46:AC46 C64:AF70 C62:AC62 C76:AF80 C74:AC74 C96:AF100 C91:AD92 C123:AF1048576 C105:AC105 C111:AF115 C9:AF10 C8:R8 W8:AF8 C11:AC11 C12:AC12 C13:AC13 C14:AC14 BL11:BM11 BL12:BM12 BL13:BM13 BL14:BM14 C24:AC24 C25:AC25 C26:AC26 C27:AC27 C28:AC28 BL24:BM24 BL25:BM25 BL26:BM26 BL27:BM27 BL28:BM28 C39:AC39 C40:AC40 C41:AC41 C42:AC42 C43:AC43 C44:AC44 C45:AC45 BL39:BM39 BL40:BM40 BL41:BM41 BL42:BM42 BL43:BM43 BL44:BM44 BL45:BM45 C55:AC55 C56:AC56 C57:AC57 C58:AC58 C59:AC59 C60:AC60 C61:AC61 BL55:BM55 BL56:BM56 BL57:BM57 BL58:BM58 BL59:BM59 BL60:BM60 BL61:BM61 C71:AC71 C72:AC72 C73:AC73 BL71:BM71 BL72:BM72 BL73:BM73 C81:AC81 C82:AC82 C83:AC83 C84:AC84 C85:AC85 C86:AC86 C87:AC87 C88:AC88 C89:AC89 C90:AC90 C93:AC93 BL81:BM81 BL82:BM82 BL83:BM83 BL84:BM84 BL85:BM85 BL86:BM86 BL87:BM87 BL88:BM88 BL89:BM89 BL90:BM90 BL93:BM93 C101:AC101 C102:AC102 C103:AC103 C104:AC104 BL101:BM101 BL102:BM102 BL103:BM103 BL104:BM104 C16:AD17 C30:AD32 C47:AD50 C63:AD63 C75:AD75 AF75 C94:AD95 C106:AD110 BL16:BN17 BL30:BN32 BL47:BN50 BL63:BN63 BL94:BN95 BL106:BN110 C121:AF122 C116:AE120 BL121:BP1048576 BL116:BO120 BL3:BP10 BL2:BO2 C22:AF23 C21:R21 W21:AF21 C37:AF38 C36:R36 W36:AF36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2:AS47"/>
  <sheetViews>
    <sheetView showGridLines="0" view="pageBreakPreview" zoomScaleNormal="100" zoomScaleSheetLayoutView="100" workbookViewId="0">
      <pane xSplit="3" ySplit="11" topLeftCell="AJ12" activePane="bottomRight" state="frozen"/>
      <selection activeCell="AV81" sqref="AV81"/>
      <selection pane="topRight" activeCell="AV81" sqref="AV81"/>
      <selection pane="bottomLeft" activeCell="AV81" sqref="AV81"/>
      <selection pane="bottomRight" activeCell="AQ12" sqref="AQ12"/>
    </sheetView>
  </sheetViews>
  <sheetFormatPr defaultColWidth="9.140625" defaultRowHeight="12.75"/>
  <cols>
    <col min="1" max="1" width="1" style="29" customWidth="1"/>
    <col min="2" max="2" width="39.42578125" style="29" bestFit="1" customWidth="1"/>
    <col min="3" max="3" width="0.5703125" style="29" customWidth="1"/>
    <col min="4" max="4" width="0.85546875" style="29" hidden="1" customWidth="1"/>
    <col min="5" max="8" width="12.85546875" style="29" hidden="1" customWidth="1"/>
    <col min="9" max="9" width="14.140625" style="29" hidden="1" customWidth="1"/>
    <col min="10" max="10" width="0.85546875" style="29" hidden="1" customWidth="1"/>
    <col min="11" max="12" width="12.85546875" style="29" hidden="1" customWidth="1"/>
    <col min="13" max="14" width="13.140625" style="29" hidden="1" customWidth="1"/>
    <col min="15" max="15" width="14.5703125" style="29" bestFit="1" customWidth="1"/>
    <col min="16" max="16" width="0.85546875" style="29" customWidth="1"/>
    <col min="17" max="18" width="12.85546875" style="29" hidden="1" customWidth="1"/>
    <col min="19" max="20" width="13.140625" style="29" hidden="1" customWidth="1"/>
    <col min="21" max="21" width="14.5703125" style="29" customWidth="1"/>
    <col min="22" max="22" width="0.85546875" style="29" customWidth="1"/>
    <col min="23" max="23" width="12.85546875" style="29" hidden="1" customWidth="1"/>
    <col min="24" max="24" width="13.42578125" style="29" hidden="1" customWidth="1"/>
    <col min="25" max="26" width="13.140625" style="29" hidden="1" customWidth="1"/>
    <col min="27" max="27" width="14.5703125" style="29" customWidth="1"/>
    <col min="28" max="28" width="0.85546875" style="29" customWidth="1"/>
    <col min="29" max="29" width="12.85546875" style="29" hidden="1" customWidth="1"/>
    <col min="30" max="30" width="13.42578125" style="29" hidden="1" customWidth="1"/>
    <col min="31" max="32" width="13.140625" style="29" hidden="1" customWidth="1"/>
    <col min="33" max="33" width="14.5703125" style="29" customWidth="1"/>
    <col min="34" max="34" width="0.85546875" style="29" customWidth="1"/>
    <col min="35" max="35" width="12.85546875" style="29" bestFit="1" customWidth="1"/>
    <col min="36" max="36" width="13.42578125" style="29" customWidth="1"/>
    <col min="37" max="38" width="13.140625" style="29" customWidth="1"/>
    <col min="39" max="39" width="14.5703125" style="29" customWidth="1"/>
    <col min="40" max="40" width="0.85546875" style="29" customWidth="1"/>
    <col min="41" max="41" width="12.85546875" style="29" bestFit="1" customWidth="1"/>
    <col min="42" max="42" width="13.42578125" style="29" customWidth="1"/>
    <col min="43" max="43" width="13.140625" style="29" customWidth="1"/>
    <col min="44" max="44" width="13.140625" style="29" hidden="1" customWidth="1"/>
    <col min="45" max="45" width="14.5703125" style="29" hidden="1" customWidth="1"/>
    <col min="46" max="16384" width="9.140625" style="204"/>
  </cols>
  <sheetData>
    <row r="2" spans="1:45">
      <c r="B2" s="73"/>
    </row>
    <row r="3" spans="1:45">
      <c r="B3" s="73"/>
    </row>
    <row r="4" spans="1:45">
      <c r="B4" s="73"/>
      <c r="AP4" s="110" t="s">
        <v>84</v>
      </c>
    </row>
    <row r="5" spans="1:45">
      <c r="B5" s="73"/>
    </row>
    <row r="6" spans="1:45">
      <c r="B6" s="73"/>
    </row>
    <row r="7" spans="1:45">
      <c r="B7" s="22" t="s">
        <v>89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</row>
    <row r="9" spans="1:45" ht="12.75" customHeight="1">
      <c r="B9" s="365" t="s">
        <v>169</v>
      </c>
      <c r="E9" s="361" t="s">
        <v>234</v>
      </c>
      <c r="F9" s="361" t="s">
        <v>236</v>
      </c>
      <c r="G9" s="361" t="s">
        <v>238</v>
      </c>
      <c r="H9" s="361" t="s">
        <v>239</v>
      </c>
      <c r="I9" s="355" t="s">
        <v>235</v>
      </c>
      <c r="K9" s="361" t="s">
        <v>245</v>
      </c>
      <c r="L9" s="361" t="s">
        <v>249</v>
      </c>
      <c r="M9" s="361" t="s">
        <v>250</v>
      </c>
      <c r="N9" s="361" t="s">
        <v>251</v>
      </c>
      <c r="O9" s="355" t="s">
        <v>248</v>
      </c>
      <c r="Q9" s="361" t="s">
        <v>268</v>
      </c>
      <c r="R9" s="361" t="s">
        <v>269</v>
      </c>
      <c r="S9" s="361" t="s">
        <v>270</v>
      </c>
      <c r="T9" s="361" t="s">
        <v>272</v>
      </c>
      <c r="U9" s="355" t="s">
        <v>271</v>
      </c>
      <c r="W9" s="361" t="s">
        <v>304</v>
      </c>
      <c r="X9" s="361" t="s">
        <v>305</v>
      </c>
      <c r="Y9" s="361" t="s">
        <v>306</v>
      </c>
      <c r="Z9" s="361" t="s">
        <v>307</v>
      </c>
      <c r="AA9" s="355" t="s">
        <v>308</v>
      </c>
      <c r="AC9" s="361" t="s">
        <v>332</v>
      </c>
      <c r="AD9" s="361" t="s">
        <v>333</v>
      </c>
      <c r="AE9" s="361" t="s">
        <v>334</v>
      </c>
      <c r="AF9" s="361" t="s">
        <v>335</v>
      </c>
      <c r="AG9" s="355" t="s">
        <v>336</v>
      </c>
      <c r="AI9" s="361" t="s">
        <v>361</v>
      </c>
      <c r="AJ9" s="361" t="s">
        <v>362</v>
      </c>
      <c r="AK9" s="361" t="s">
        <v>363</v>
      </c>
      <c r="AL9" s="361" t="s">
        <v>364</v>
      </c>
      <c r="AM9" s="355" t="s">
        <v>365</v>
      </c>
      <c r="AO9" s="361" t="s">
        <v>387</v>
      </c>
      <c r="AP9" s="361" t="s">
        <v>388</v>
      </c>
      <c r="AQ9" s="361" t="s">
        <v>389</v>
      </c>
      <c r="AR9" s="361" t="s">
        <v>390</v>
      </c>
      <c r="AS9" s="355" t="s">
        <v>391</v>
      </c>
    </row>
    <row r="10" spans="1:45">
      <c r="B10" s="366"/>
      <c r="E10" s="362"/>
      <c r="F10" s="362"/>
      <c r="G10" s="362"/>
      <c r="H10" s="362"/>
      <c r="I10" s="364"/>
      <c r="K10" s="362"/>
      <c r="L10" s="362"/>
      <c r="M10" s="362"/>
      <c r="N10" s="362"/>
      <c r="O10" s="364"/>
      <c r="Q10" s="362"/>
      <c r="R10" s="362"/>
      <c r="S10" s="362"/>
      <c r="T10" s="362"/>
      <c r="U10" s="364"/>
      <c r="W10" s="362"/>
      <c r="X10" s="362"/>
      <c r="Y10" s="362"/>
      <c r="Z10" s="362"/>
      <c r="AA10" s="364"/>
      <c r="AC10" s="362"/>
      <c r="AD10" s="362"/>
      <c r="AE10" s="362"/>
      <c r="AF10" s="362"/>
      <c r="AG10" s="364"/>
      <c r="AI10" s="362"/>
      <c r="AJ10" s="362"/>
      <c r="AK10" s="362"/>
      <c r="AL10" s="362"/>
      <c r="AM10" s="364"/>
      <c r="AO10" s="362"/>
      <c r="AP10" s="362"/>
      <c r="AQ10" s="362"/>
      <c r="AR10" s="362"/>
      <c r="AS10" s="364"/>
    </row>
    <row r="11" spans="1:45">
      <c r="B11" s="367"/>
      <c r="E11" s="363"/>
      <c r="F11" s="363"/>
      <c r="G11" s="363"/>
      <c r="H11" s="363"/>
      <c r="I11" s="356"/>
      <c r="K11" s="363"/>
      <c r="L11" s="363"/>
      <c r="M11" s="363"/>
      <c r="N11" s="363"/>
      <c r="O11" s="356"/>
      <c r="Q11" s="363"/>
      <c r="R11" s="363"/>
      <c r="S11" s="363"/>
      <c r="T11" s="363"/>
      <c r="U11" s="356"/>
      <c r="W11" s="363"/>
      <c r="X11" s="363"/>
      <c r="Y11" s="363"/>
      <c r="Z11" s="363"/>
      <c r="AA11" s="356"/>
      <c r="AC11" s="363"/>
      <c r="AD11" s="363"/>
      <c r="AE11" s="363"/>
      <c r="AF11" s="363"/>
      <c r="AG11" s="356"/>
      <c r="AI11" s="363"/>
      <c r="AJ11" s="363"/>
      <c r="AK11" s="363"/>
      <c r="AL11" s="363"/>
      <c r="AM11" s="356"/>
      <c r="AO11" s="363"/>
      <c r="AP11" s="363"/>
      <c r="AQ11" s="363"/>
      <c r="AR11" s="363"/>
      <c r="AS11" s="356"/>
    </row>
    <row r="12" spans="1:45">
      <c r="B12" s="74" t="s">
        <v>244</v>
      </c>
      <c r="E12" s="15">
        <v>122063.15945797105</v>
      </c>
      <c r="F12" s="15">
        <v>126531.10589629012</v>
      </c>
      <c r="G12" s="15">
        <v>128370.16560363855</v>
      </c>
      <c r="H12" s="15">
        <v>126051.21559397166</v>
      </c>
      <c r="I12" s="15">
        <f>SUM(E12:H12)</f>
        <v>503015.64655187138</v>
      </c>
      <c r="K12" s="15">
        <v>126482.95040713341</v>
      </c>
      <c r="L12" s="15">
        <v>133306.98025660473</v>
      </c>
      <c r="M12" s="15">
        <v>135901.64310887019</v>
      </c>
      <c r="N12" s="15">
        <v>135317.87613893382</v>
      </c>
      <c r="O12" s="15">
        <f>SUM(K12:N12)</f>
        <v>531009.44991154212</v>
      </c>
      <c r="Q12" s="15">
        <v>140787.57861440736</v>
      </c>
      <c r="R12" s="15">
        <v>143710.01413099296</v>
      </c>
      <c r="S12" s="15">
        <v>139846.21817482202</v>
      </c>
      <c r="T12" s="15">
        <v>154100.13376610781</v>
      </c>
      <c r="U12" s="15">
        <v>578443.94468633016</v>
      </c>
      <c r="W12" s="15">
        <v>175278.41403843192</v>
      </c>
      <c r="X12" s="15">
        <v>182326.1365885906</v>
      </c>
      <c r="Y12" s="15">
        <v>185160.88784096064</v>
      </c>
      <c r="Z12" s="15">
        <v>198220.13644616082</v>
      </c>
      <c r="AA12" s="15">
        <v>740985.574914144</v>
      </c>
      <c r="AC12" s="15">
        <v>196033.37825963725</v>
      </c>
      <c r="AD12" s="15">
        <v>195467.4570596134</v>
      </c>
      <c r="AE12" s="210">
        <v>195858.3052264807</v>
      </c>
      <c r="AF12" s="15">
        <v>206594.35212305194</v>
      </c>
      <c r="AG12" s="15">
        <f>AC12+AD12+AE12+AF12</f>
        <v>793953.49266878329</v>
      </c>
      <c r="AI12" s="15">
        <v>211578.01616320384</v>
      </c>
      <c r="AJ12" s="15">
        <v>220695.43835169548</v>
      </c>
      <c r="AK12" s="210">
        <v>228152.10157002459</v>
      </c>
      <c r="AL12" s="15">
        <v>235785.80998740048</v>
      </c>
      <c r="AM12" s="15">
        <v>896211.36607232434</v>
      </c>
      <c r="AO12" s="15">
        <v>201421.3973721487</v>
      </c>
      <c r="AP12" s="15">
        <v>214404.09152242192</v>
      </c>
      <c r="AQ12" s="210">
        <v>224527.0621504483</v>
      </c>
      <c r="AR12" s="15"/>
      <c r="AS12" s="15">
        <f>SUM(AO12:AQ12)</f>
        <v>640352.55104501895</v>
      </c>
    </row>
    <row r="13" spans="1:45">
      <c r="B13" s="35" t="s">
        <v>30</v>
      </c>
      <c r="E13" s="15">
        <v>27760</v>
      </c>
      <c r="F13" s="15">
        <v>27734</v>
      </c>
      <c r="G13" s="15">
        <v>27755</v>
      </c>
      <c r="H13" s="15">
        <v>28890</v>
      </c>
      <c r="I13" s="15">
        <f>H13</f>
        <v>28890</v>
      </c>
      <c r="K13" s="15">
        <v>29672</v>
      </c>
      <c r="L13" s="15">
        <v>29830</v>
      </c>
      <c r="M13" s="15">
        <v>31340</v>
      </c>
      <c r="N13" s="15">
        <v>32388</v>
      </c>
      <c r="O13" s="15">
        <f>N13</f>
        <v>32388</v>
      </c>
      <c r="Q13" s="15">
        <v>32448</v>
      </c>
      <c r="R13" s="15">
        <v>31719</v>
      </c>
      <c r="S13" s="15">
        <v>32184</v>
      </c>
      <c r="T13" s="15">
        <v>34547</v>
      </c>
      <c r="U13" s="15">
        <v>34547</v>
      </c>
      <c r="W13" s="15">
        <v>35783</v>
      </c>
      <c r="X13" s="15">
        <v>35121</v>
      </c>
      <c r="Y13" s="15">
        <v>35657</v>
      </c>
      <c r="Z13" s="15">
        <v>36540</v>
      </c>
      <c r="AA13" s="15">
        <v>36540</v>
      </c>
      <c r="AC13" s="15">
        <v>38227</v>
      </c>
      <c r="AD13" s="15">
        <v>38516</v>
      </c>
      <c r="AE13" s="210">
        <v>38892</v>
      </c>
      <c r="AF13" s="15">
        <v>39898</v>
      </c>
      <c r="AG13" s="15">
        <f>AF13</f>
        <v>39898</v>
      </c>
      <c r="AI13" s="15">
        <v>41056</v>
      </c>
      <c r="AJ13" s="15">
        <v>42602</v>
      </c>
      <c r="AK13" s="210">
        <v>44011</v>
      </c>
      <c r="AL13" s="15">
        <v>44292</v>
      </c>
      <c r="AM13" s="15">
        <f>AL13</f>
        <v>44292</v>
      </c>
      <c r="AO13" s="15">
        <v>43422</v>
      </c>
      <c r="AP13" s="15">
        <v>41466</v>
      </c>
      <c r="AQ13" s="210">
        <v>42830</v>
      </c>
      <c r="AR13" s="15"/>
      <c r="AS13" s="15">
        <f>AQ13</f>
        <v>42830</v>
      </c>
    </row>
    <row r="14" spans="1:45">
      <c r="B14" s="35" t="s">
        <v>41</v>
      </c>
      <c r="E14" s="15">
        <v>27390</v>
      </c>
      <c r="F14" s="15">
        <f>(F13+E13)/2</f>
        <v>27747</v>
      </c>
      <c r="G14" s="15">
        <f>(G13+F13)/2</f>
        <v>27744.5</v>
      </c>
      <c r="H14" s="15">
        <f>(H13+G13)/2</f>
        <v>28322.5</v>
      </c>
      <c r="I14" s="15">
        <v>27955</v>
      </c>
      <c r="K14" s="15">
        <f>(K13+I13)/2</f>
        <v>29281</v>
      </c>
      <c r="L14" s="15">
        <f>(L13+K13)/2</f>
        <v>29751</v>
      </c>
      <c r="M14" s="15">
        <v>30585</v>
      </c>
      <c r="N14" s="15">
        <f>(N13+M13)/2</f>
        <v>31864</v>
      </c>
      <c r="O14" s="15">
        <f>(O13+I13)/2</f>
        <v>30639</v>
      </c>
      <c r="Q14" s="15">
        <f>(Q13+O13)/2</f>
        <v>32418</v>
      </c>
      <c r="R14" s="15">
        <f>(R13+Q13)/2</f>
        <v>32083.5</v>
      </c>
      <c r="S14" s="15">
        <f>(S13+R13)/2</f>
        <v>31951.5</v>
      </c>
      <c r="T14" s="15">
        <f>(S13+T13)/2</f>
        <v>33365.5</v>
      </c>
      <c r="U14" s="15">
        <f>(U13+O13)/2</f>
        <v>33467.5</v>
      </c>
      <c r="W14" s="15">
        <f>(U13+W13)/2</f>
        <v>35165</v>
      </c>
      <c r="X14" s="15">
        <f>(W13+X13)/2</f>
        <v>35452</v>
      </c>
      <c r="Y14" s="15">
        <v>35389</v>
      </c>
      <c r="Z14" s="15">
        <v>36098.5</v>
      </c>
      <c r="AA14" s="15">
        <v>35543.5</v>
      </c>
      <c r="AC14" s="15">
        <f>(AA13+AC13)/2</f>
        <v>37383.5</v>
      </c>
      <c r="AD14" s="15">
        <f>(AC13+AD13)/2</f>
        <v>38371.5</v>
      </c>
      <c r="AE14" s="210">
        <v>38704</v>
      </c>
      <c r="AF14" s="15">
        <v>39395</v>
      </c>
      <c r="AG14" s="15">
        <f>(AA13+AG13)/2</f>
        <v>38219</v>
      </c>
      <c r="AI14" s="15">
        <v>40477</v>
      </c>
      <c r="AJ14" s="15">
        <v>41829</v>
      </c>
      <c r="AK14" s="210">
        <v>43306.5</v>
      </c>
      <c r="AL14" s="15">
        <v>44151.5</v>
      </c>
      <c r="AM14" s="15">
        <f>(AM13+AG13)/2</f>
        <v>42095</v>
      </c>
      <c r="AO14" s="15">
        <v>43857</v>
      </c>
      <c r="AP14" s="15">
        <v>42444</v>
      </c>
      <c r="AQ14" s="210">
        <v>42148</v>
      </c>
      <c r="AR14" s="15"/>
      <c r="AS14" s="15">
        <f>(AS13+AM13)/2</f>
        <v>43561</v>
      </c>
    </row>
    <row r="15" spans="1:45" s="239" customFormat="1">
      <c r="A15" s="75"/>
      <c r="B15" s="35" t="s">
        <v>58</v>
      </c>
      <c r="C15" s="75"/>
      <c r="D15" s="75"/>
      <c r="E15" s="15">
        <f t="shared" ref="E15:F15" si="0">IF(ISERROR((E12*1000/E14)*4),0,(E12*1000/E14)*4)</f>
        <v>17825.945156330203</v>
      </c>
      <c r="F15" s="15">
        <f t="shared" si="0"/>
        <v>18240.689933512109</v>
      </c>
      <c r="G15" s="15">
        <f t="shared" ref="G15:H15" si="1">IF(ISERROR((G12*1000/G14)*4),0,(G12*1000/G14)*4)</f>
        <v>18507.475802935871</v>
      </c>
      <c r="H15" s="15">
        <f t="shared" si="1"/>
        <v>17802.272482156823</v>
      </c>
      <c r="I15" s="15">
        <f>IF(ISERROR((I12*1000/I14)*4),0,(I12*1000/I14))</f>
        <v>17993.76306749674</v>
      </c>
      <c r="J15" s="75"/>
      <c r="K15" s="15">
        <f t="shared" ref="K15:L15" si="2">IF(ISERROR((K12*1000/K14)*4),0,(K12*1000/K14)*4)</f>
        <v>17278.501472918742</v>
      </c>
      <c r="L15" s="15">
        <f t="shared" si="2"/>
        <v>17923.025142900035</v>
      </c>
      <c r="M15" s="15">
        <v>17773.633233136534</v>
      </c>
      <c r="N15" s="15">
        <f t="shared" ref="N15" si="3">IF(ISERROR((N12*1000/N14)*4),0,(N12*1000/N14)*4)</f>
        <v>16986.928965469975</v>
      </c>
      <c r="O15" s="15">
        <f>IF(ISERROR((O12*1000/O14)*4),0,(O12*1000/O14))</f>
        <v>17331.161262167243</v>
      </c>
      <c r="P15" s="75"/>
      <c r="Q15" s="15">
        <f t="shared" ref="Q15:R15" si="4">IF(ISERROR((Q12*1000/Q14)*4),0,(Q12*1000/Q14)*4)</f>
        <v>17371.531694047426</v>
      </c>
      <c r="R15" s="15">
        <f t="shared" si="4"/>
        <v>17916.999595554469</v>
      </c>
      <c r="S15" s="15">
        <f t="shared" ref="S15:T15" si="5">IF(ISERROR((S12*1000/S14)*4),0,(S12*1000/S14)*4)</f>
        <v>17507.311791286418</v>
      </c>
      <c r="T15" s="15">
        <f t="shared" si="5"/>
        <v>18474.188460068974</v>
      </c>
      <c r="U15" s="15">
        <f>IF(ISERROR((U12*1000/U14)*4),0,(U12*1000/U14))</f>
        <v>17283.751241841495</v>
      </c>
      <c r="V15" s="75"/>
      <c r="W15" s="15">
        <f t="shared" ref="W15:X15" si="6">IF(ISERROR((W12*1000/W14)*4),0,(W12*1000/W14)*4)</f>
        <v>19937.826138311608</v>
      </c>
      <c r="X15" s="15">
        <f t="shared" si="6"/>
        <v>20571.605166263183</v>
      </c>
      <c r="Y15" s="15">
        <v>20928.637468248398</v>
      </c>
      <c r="Z15" s="15">
        <v>21964.362668383543</v>
      </c>
      <c r="AA15" s="15">
        <v>20847.287827989479</v>
      </c>
      <c r="AB15" s="75"/>
      <c r="AC15" s="15">
        <f t="shared" ref="AC15:AF15" si="7">IF(ISERROR((AC12*1000/AC14)*4),0,(AC12*1000/AC14)*4)</f>
        <v>20975.390561037595</v>
      </c>
      <c r="AD15" s="15">
        <f t="shared" si="7"/>
        <v>20376.316491105474</v>
      </c>
      <c r="AE15" s="210">
        <f t="shared" si="7"/>
        <v>20241.660316916154</v>
      </c>
      <c r="AF15" s="15">
        <f t="shared" si="7"/>
        <v>20976.707919588978</v>
      </c>
      <c r="AG15" s="15">
        <f>IF(ISERROR((AG12*1000/AG14)/3*4),0,(AG12*1000/AG14)/4*4)</f>
        <v>20773.79033121702</v>
      </c>
      <c r="AH15" s="75"/>
      <c r="AI15" s="15">
        <f t="shared" ref="AI15:AL15" si="8">IF(ISERROR((AI12*1000/AI14)*4),0,(AI12*1000/AI14)*4)</f>
        <v>20908.468133824525</v>
      </c>
      <c r="AJ15" s="15">
        <f t="shared" si="8"/>
        <v>21104.538798603407</v>
      </c>
      <c r="AK15" s="210">
        <f t="shared" si="8"/>
        <v>21073.243191670957</v>
      </c>
      <c r="AL15" s="15">
        <f t="shared" si="8"/>
        <v>21361.522030952558</v>
      </c>
      <c r="AM15" s="15">
        <f>IF(ISERROR((AM12*1000/AM14)/3*4),0,(AM12*1000/AM14)*4/4)</f>
        <v>21290.20943276694</v>
      </c>
      <c r="AN15" s="75"/>
      <c r="AO15" s="15">
        <f t="shared" ref="AO15:AQ15" si="9">IF(ISERROR((AO12*1000/AO14)*4),0,(AO12*1000/AO14)*4)</f>
        <v>18370.741033098358</v>
      </c>
      <c r="AP15" s="15">
        <f t="shared" si="9"/>
        <v>20205.832769995468</v>
      </c>
      <c r="AQ15" s="210">
        <f t="shared" si="9"/>
        <v>21308.442834815251</v>
      </c>
      <c r="AR15" s="15"/>
      <c r="AS15" s="15">
        <f>IF(ISERROR((AS12*1000/AS14)/3*4),0,(AS12*1000/AS14)*4/3)</f>
        <v>19600.179091236623</v>
      </c>
    </row>
    <row r="16" spans="1:45" s="239" customFormat="1">
      <c r="A16" s="75"/>
      <c r="B16" s="76"/>
      <c r="C16" s="75"/>
      <c r="D16" s="75"/>
      <c r="E16" s="77"/>
      <c r="F16" s="77"/>
      <c r="G16" s="77"/>
      <c r="H16" s="77"/>
      <c r="I16" s="77"/>
      <c r="J16" s="75"/>
      <c r="K16" s="77"/>
      <c r="L16" s="77"/>
      <c r="M16" s="77"/>
      <c r="N16" s="77"/>
      <c r="O16" s="77"/>
      <c r="P16" s="75"/>
      <c r="Q16" s="77"/>
      <c r="R16" s="77"/>
      <c r="S16" s="77"/>
      <c r="T16" s="77"/>
      <c r="U16" s="77"/>
      <c r="V16" s="75"/>
      <c r="W16" s="77"/>
      <c r="X16" s="77"/>
      <c r="Y16" s="77"/>
      <c r="Z16" s="77"/>
      <c r="AA16" s="77"/>
      <c r="AB16" s="75"/>
      <c r="AC16" s="77"/>
      <c r="AD16" s="77"/>
      <c r="AE16" s="236"/>
      <c r="AF16" s="77"/>
      <c r="AG16" s="77"/>
      <c r="AH16" s="75"/>
      <c r="AI16" s="77"/>
      <c r="AJ16" s="77"/>
      <c r="AK16" s="236"/>
      <c r="AL16" s="77"/>
      <c r="AM16" s="77"/>
      <c r="AN16" s="75"/>
      <c r="AO16" s="77"/>
      <c r="AP16" s="77"/>
      <c r="AQ16" s="236"/>
      <c r="AR16" s="77"/>
      <c r="AS16" s="77"/>
    </row>
    <row r="17" spans="1:45" s="205" customFormat="1" ht="3" customHeight="1">
      <c r="A17" s="32"/>
      <c r="B17" s="32"/>
      <c r="C17" s="32"/>
      <c r="D17" s="32"/>
      <c r="E17" s="28"/>
      <c r="F17" s="28"/>
      <c r="G17" s="28"/>
      <c r="H17" s="28"/>
      <c r="I17" s="28"/>
      <c r="J17" s="32"/>
      <c r="K17" s="28"/>
      <c r="L17" s="28"/>
      <c r="M17" s="28"/>
      <c r="N17" s="28"/>
      <c r="O17" s="28"/>
      <c r="P17" s="32"/>
      <c r="Q17" s="28"/>
      <c r="R17" s="28"/>
      <c r="S17" s="28"/>
      <c r="T17" s="28"/>
      <c r="U17" s="28"/>
      <c r="V17" s="32"/>
      <c r="W17" s="28"/>
      <c r="X17" s="28"/>
      <c r="Y17" s="28"/>
      <c r="Z17" s="28"/>
      <c r="AA17" s="28"/>
      <c r="AB17" s="32"/>
      <c r="AC17" s="28"/>
      <c r="AD17" s="28"/>
      <c r="AE17" s="237"/>
      <c r="AF17" s="28"/>
      <c r="AG17" s="28"/>
      <c r="AH17" s="32"/>
      <c r="AI17" s="28"/>
      <c r="AJ17" s="28"/>
      <c r="AK17" s="237"/>
      <c r="AL17" s="28"/>
      <c r="AM17" s="28"/>
      <c r="AN17" s="32"/>
      <c r="AO17" s="28"/>
      <c r="AP17" s="28"/>
      <c r="AQ17" s="237"/>
      <c r="AR17" s="28"/>
      <c r="AS17" s="28"/>
    </row>
    <row r="18" spans="1:45" s="239" customFormat="1">
      <c r="A18" s="75"/>
      <c r="B18" s="74" t="s">
        <v>384</v>
      </c>
      <c r="C18" s="75"/>
      <c r="D18" s="75"/>
      <c r="E18" s="78">
        <v>16443.853031906612</v>
      </c>
      <c r="F18" s="78">
        <v>16683.593801046882</v>
      </c>
      <c r="G18" s="78">
        <v>17161.171502974423</v>
      </c>
      <c r="H18" s="78">
        <v>17451.173431610696</v>
      </c>
      <c r="I18" s="78">
        <f>H18</f>
        <v>17451.173431610696</v>
      </c>
      <c r="J18" s="75"/>
      <c r="K18" s="78">
        <v>17743.535632064508</v>
      </c>
      <c r="L18" s="78">
        <v>18749.062729794456</v>
      </c>
      <c r="M18" s="78">
        <v>18812.334650677567</v>
      </c>
      <c r="N18" s="78">
        <v>20063</v>
      </c>
      <c r="O18" s="78">
        <f>N18</f>
        <v>20063</v>
      </c>
      <c r="P18" s="75"/>
      <c r="Q18" s="78">
        <v>20433.435308470165</v>
      </c>
      <c r="R18" s="78">
        <v>20561.725853160195</v>
      </c>
      <c r="S18" s="78">
        <v>20034.855456533383</v>
      </c>
      <c r="T18" s="78">
        <v>20794.985603807203</v>
      </c>
      <c r="U18" s="78">
        <f>T18</f>
        <v>20794.985603807203</v>
      </c>
      <c r="V18" s="75"/>
      <c r="W18" s="78">
        <v>22331.462547068728</v>
      </c>
      <c r="X18" s="78">
        <v>22326.411621108837</v>
      </c>
      <c r="Y18" s="78">
        <v>22467.482641986382</v>
      </c>
      <c r="Z18" s="78">
        <v>22549.820296850507</v>
      </c>
      <c r="AA18" s="78">
        <v>22549.820296850507</v>
      </c>
      <c r="AB18" s="75"/>
      <c r="AC18" s="78">
        <v>22990.166512686694</v>
      </c>
      <c r="AD18" s="78">
        <v>25229.514779576893</v>
      </c>
      <c r="AE18" s="212">
        <v>25319.45275570036</v>
      </c>
      <c r="AF18" s="78">
        <v>25977.973353200348</v>
      </c>
      <c r="AG18" s="78">
        <f>AF18</f>
        <v>25977.973353200348</v>
      </c>
      <c r="AH18" s="75"/>
      <c r="AI18" s="78">
        <v>26669.807843900489</v>
      </c>
      <c r="AJ18" s="78">
        <v>26937.586530700508</v>
      </c>
      <c r="AK18" s="212">
        <v>27469.051925900552</v>
      </c>
      <c r="AL18" s="78">
        <v>28074</v>
      </c>
      <c r="AM18" s="78">
        <f>AL18</f>
        <v>28074</v>
      </c>
      <c r="AN18" s="75"/>
      <c r="AO18" s="348" t="s">
        <v>15</v>
      </c>
      <c r="AP18" s="348" t="s">
        <v>15</v>
      </c>
      <c r="AQ18" s="212" t="s">
        <v>15</v>
      </c>
      <c r="AR18" s="78"/>
      <c r="AS18" s="78" t="str">
        <f>AQ18</f>
        <v>NA</v>
      </c>
    </row>
    <row r="19" spans="1:45" s="239" customFormat="1">
      <c r="A19" s="75"/>
      <c r="B19" s="35" t="s">
        <v>255</v>
      </c>
      <c r="C19" s="75"/>
      <c r="D19" s="75"/>
      <c r="E19" s="15">
        <v>23737.598727487588</v>
      </c>
      <c r="F19" s="15">
        <v>23833.593801046751</v>
      </c>
      <c r="G19" s="15">
        <v>23646</v>
      </c>
      <c r="H19" s="15">
        <v>24131.173431610106</v>
      </c>
      <c r="I19" s="15">
        <f>H19</f>
        <v>24131.173431610106</v>
      </c>
      <c r="J19" s="75"/>
      <c r="K19" s="15">
        <v>24032.020651962215</v>
      </c>
      <c r="L19" s="15">
        <v>25655.379185490667</v>
      </c>
      <c r="M19" s="15">
        <v>25708.484881049175</v>
      </c>
      <c r="N19" s="15">
        <v>26407</v>
      </c>
      <c r="O19" s="15">
        <f>N19</f>
        <v>26407</v>
      </c>
      <c r="P19" s="75"/>
      <c r="Q19" s="15">
        <v>27123.435308470693</v>
      </c>
      <c r="R19" s="15">
        <v>26995.914025203296</v>
      </c>
      <c r="S19" s="15">
        <v>27141.85545653346</v>
      </c>
      <c r="T19" s="15">
        <v>28007.890365711963</v>
      </c>
      <c r="U19" s="15">
        <f>T19</f>
        <v>28007.890365711963</v>
      </c>
      <c r="V19" s="75"/>
      <c r="W19" s="15">
        <v>28932.462547068746</v>
      </c>
      <c r="X19" s="15">
        <v>28541.411621108826</v>
      </c>
      <c r="Y19" s="15">
        <v>29583.482641986502</v>
      </c>
      <c r="Z19" s="15">
        <v>30389.820296850565</v>
      </c>
      <c r="AA19" s="15">
        <v>30389.820296850565</v>
      </c>
      <c r="AB19" s="75"/>
      <c r="AC19" s="15">
        <v>31793.666512686665</v>
      </c>
      <c r="AD19" s="15">
        <v>31797.514779577315</v>
      </c>
      <c r="AE19" s="210">
        <v>32137.452755700364</v>
      </c>
      <c r="AF19" s="15">
        <v>32763.973353200396</v>
      </c>
      <c r="AG19" s="15">
        <f>AF19</f>
        <v>32763.973353200396</v>
      </c>
      <c r="AH19" s="75"/>
      <c r="AI19" s="15">
        <v>33694.807843900482</v>
      </c>
      <c r="AJ19" s="15">
        <v>34220.586530700515</v>
      </c>
      <c r="AK19" s="210">
        <v>34211.051925900552</v>
      </c>
      <c r="AL19" s="15">
        <v>34778.838311700645</v>
      </c>
      <c r="AM19" s="15">
        <f>AL19</f>
        <v>34778.838311700645</v>
      </c>
      <c r="AN19" s="75"/>
      <c r="AO19" s="15">
        <v>34778.838311700645</v>
      </c>
      <c r="AP19" s="15">
        <v>34609.540668000496</v>
      </c>
      <c r="AQ19" s="210">
        <v>34978.540691600472</v>
      </c>
      <c r="AR19" s="15"/>
      <c r="AS19" s="15">
        <f>AQ19</f>
        <v>34978.540691600472</v>
      </c>
    </row>
    <row r="20" spans="1:45" s="239" customFormat="1">
      <c r="A20" s="75"/>
      <c r="B20" s="35" t="s">
        <v>302</v>
      </c>
      <c r="C20" s="75"/>
      <c r="D20" s="75"/>
      <c r="E20" s="15">
        <v>16341.926515953306</v>
      </c>
      <c r="F20" s="15">
        <f t="shared" ref="F20:H21" si="10">(F18+E18)/2</f>
        <v>16563.723416476747</v>
      </c>
      <c r="G20" s="15">
        <f t="shared" si="10"/>
        <v>16922.382652010652</v>
      </c>
      <c r="H20" s="15">
        <f t="shared" si="10"/>
        <v>17306.172467292559</v>
      </c>
      <c r="I20" s="15">
        <v>16845.586715805348</v>
      </c>
      <c r="J20" s="75"/>
      <c r="K20" s="15">
        <f>(K18+I18)/2</f>
        <v>17597.354531837602</v>
      </c>
      <c r="L20" s="15">
        <f>(L18+K18)/2</f>
        <v>18246.299180929484</v>
      </c>
      <c r="M20" s="15">
        <v>18780.698690236011</v>
      </c>
      <c r="N20" s="15">
        <f>(N18+M18)/2</f>
        <v>19437.667325338785</v>
      </c>
      <c r="O20" s="15">
        <f>(O18+I18)/2</f>
        <v>18757.086715805348</v>
      </c>
      <c r="P20" s="75"/>
      <c r="Q20" s="15">
        <f>(Q18+O18)/2</f>
        <v>20248.217654235083</v>
      </c>
      <c r="R20" s="15">
        <f t="shared" ref="R20:S21" si="11">(R18+Q18)/2</f>
        <v>20497.580580815178</v>
      </c>
      <c r="S20" s="15">
        <f t="shared" si="11"/>
        <v>20298.290654846787</v>
      </c>
      <c r="T20" s="15">
        <v>20414.920530170293</v>
      </c>
      <c r="U20" s="15">
        <f>(U18+O18)/2</f>
        <v>20428.992801903602</v>
      </c>
      <c r="V20" s="75"/>
      <c r="W20" s="15">
        <f>(W18+U18)/2</f>
        <v>21563.224075437967</v>
      </c>
      <c r="X20" s="15">
        <f>(W18+X18)/2</f>
        <v>22328.937084088782</v>
      </c>
      <c r="Y20" s="15">
        <v>22396.947131547611</v>
      </c>
      <c r="Z20" s="15">
        <v>22508.651469418444</v>
      </c>
      <c r="AA20" s="15">
        <v>21672.402950328855</v>
      </c>
      <c r="AB20" s="75"/>
      <c r="AC20" s="15">
        <f>(AA18+AC18)/2</f>
        <v>22769.9934047686</v>
      </c>
      <c r="AD20" s="15">
        <f>(AC18+AD18)/2</f>
        <v>24109.840646131794</v>
      </c>
      <c r="AE20" s="210">
        <v>25274.483767638478</v>
      </c>
      <c r="AF20" s="15">
        <v>25648.71305445044</v>
      </c>
      <c r="AG20" s="15">
        <f>(AA18+AG18)/2</f>
        <v>24263.896825025426</v>
      </c>
      <c r="AH20" s="75"/>
      <c r="AI20" s="15">
        <v>26323.89059855045</v>
      </c>
      <c r="AJ20" s="15">
        <v>26803.697187300568</v>
      </c>
      <c r="AK20" s="210">
        <v>27203.319228300621</v>
      </c>
      <c r="AL20" s="15">
        <v>27771.525962950276</v>
      </c>
      <c r="AM20" s="15">
        <f>(AM18+AG18)/2</f>
        <v>27025.986676600172</v>
      </c>
      <c r="AN20" s="75"/>
      <c r="AO20" s="349" t="s">
        <v>15</v>
      </c>
      <c r="AP20" s="349" t="s">
        <v>15</v>
      </c>
      <c r="AQ20" s="210" t="s">
        <v>15</v>
      </c>
      <c r="AR20" s="15"/>
      <c r="AS20" s="15" t="s">
        <v>15</v>
      </c>
    </row>
    <row r="21" spans="1:45" s="239" customFormat="1">
      <c r="A21" s="75"/>
      <c r="B21" s="35" t="s">
        <v>303</v>
      </c>
      <c r="C21" s="75"/>
      <c r="D21" s="75"/>
      <c r="E21" s="15">
        <v>23527.799363743794</v>
      </c>
      <c r="F21" s="15">
        <f t="shared" si="10"/>
        <v>23785.596264267169</v>
      </c>
      <c r="G21" s="15">
        <f t="shared" si="10"/>
        <v>23739.796900523375</v>
      </c>
      <c r="H21" s="15">
        <f t="shared" si="10"/>
        <v>23888.586715805053</v>
      </c>
      <c r="I21" s="15">
        <v>23724.586715805053</v>
      </c>
      <c r="J21" s="75"/>
      <c r="K21" s="15">
        <f>(K19+I19)/2</f>
        <v>24081.597041786161</v>
      </c>
      <c r="L21" s="15">
        <f>(L19+K19)/2</f>
        <v>24843.699918726441</v>
      </c>
      <c r="M21" s="15">
        <v>25681.932033269921</v>
      </c>
      <c r="N21" s="15">
        <f>(N19+M19)/2</f>
        <v>26057.742440524587</v>
      </c>
      <c r="O21" s="15">
        <f>(O19+I19)/2</f>
        <v>25269.086715805053</v>
      </c>
      <c r="P21" s="75"/>
      <c r="Q21" s="15">
        <f>(Q19+O19)/2</f>
        <v>26765.217654235348</v>
      </c>
      <c r="R21" s="15">
        <f t="shared" si="11"/>
        <v>27059.674666836996</v>
      </c>
      <c r="S21" s="15">
        <f t="shared" si="11"/>
        <v>27068.88474086838</v>
      </c>
      <c r="T21" s="15">
        <v>27574.872911122711</v>
      </c>
      <c r="U21" s="15">
        <f>(U19+O19)/2</f>
        <v>27207.445182855983</v>
      </c>
      <c r="V21" s="75"/>
      <c r="W21" s="15">
        <f>(W19+U19)/2</f>
        <v>28470.176456390356</v>
      </c>
      <c r="X21" s="15">
        <f>(W19+X19)/2</f>
        <v>28736.937084088786</v>
      </c>
      <c r="Y21" s="15">
        <v>29062.447131547662</v>
      </c>
      <c r="Z21" s="15">
        <v>29986.651469418532</v>
      </c>
      <c r="AA21" s="15">
        <v>29198.855331281266</v>
      </c>
      <c r="AB21" s="75"/>
      <c r="AC21" s="15">
        <f>(AA19+AC19)/2</f>
        <v>31091.743404768615</v>
      </c>
      <c r="AD21" s="15">
        <f>(AC19+AD19)/2</f>
        <v>31795.59064613199</v>
      </c>
      <c r="AE21" s="210">
        <v>31967.483767638776</v>
      </c>
      <c r="AF21" s="15">
        <v>32450.713054450214</v>
      </c>
      <c r="AG21" s="15">
        <f>(AA19+AG19)/2</f>
        <v>31576.89682502548</v>
      </c>
      <c r="AH21" s="75"/>
      <c r="AI21" s="15">
        <v>33229.390598550191</v>
      </c>
      <c r="AJ21" s="15">
        <v>33957.697187300204</v>
      </c>
      <c r="AK21" s="210">
        <v>34215.819228300257</v>
      </c>
      <c r="AL21" s="15">
        <v>34494.945118800308</v>
      </c>
      <c r="AM21" s="15">
        <f>(AM19+AG19)/2</f>
        <v>33771.405832450517</v>
      </c>
      <c r="AN21" s="75"/>
      <c r="AO21" s="15">
        <v>34778.83831170031</v>
      </c>
      <c r="AP21" s="15">
        <v>34694.189489850265</v>
      </c>
      <c r="AQ21" s="210">
        <v>34794.040679800208</v>
      </c>
      <c r="AR21" s="15"/>
      <c r="AS21" s="15">
        <f>(AS19+AM19)/2</f>
        <v>34878.689501650559</v>
      </c>
    </row>
    <row r="22" spans="1:45" s="239" customFormat="1">
      <c r="A22" s="75"/>
      <c r="B22" s="35" t="s">
        <v>56</v>
      </c>
      <c r="C22" s="122"/>
      <c r="D22" s="122"/>
      <c r="E22" s="121">
        <f t="shared" ref="E22:F22" si="12">IF(E20&gt;0,E14/E20,0)</f>
        <v>1.6760569797729385</v>
      </c>
      <c r="F22" s="121">
        <f t="shared" si="12"/>
        <v>1.6751668270673188</v>
      </c>
      <c r="G22" s="121">
        <f t="shared" ref="G22:I22" si="13">IF(G20&gt;0,G14/G20,0)</f>
        <v>1.6395149885529567</v>
      </c>
      <c r="H22" s="121">
        <f t="shared" si="13"/>
        <v>1.6365548219011177</v>
      </c>
      <c r="I22" s="121">
        <f t="shared" si="13"/>
        <v>1.6594850907609684</v>
      </c>
      <c r="J22" s="122"/>
      <c r="K22" s="121">
        <f t="shared" ref="K22:L22" si="14">IF(K20&gt;0,K14/K20,0)</f>
        <v>1.6639432902840048</v>
      </c>
      <c r="L22" s="121">
        <f t="shared" si="14"/>
        <v>1.6305224256705659</v>
      </c>
      <c r="M22" s="121">
        <v>1.6285336613115988</v>
      </c>
      <c r="N22" s="121">
        <f t="shared" ref="N22:O22" si="15">IF(N20&gt;0,N14/N20,0)</f>
        <v>1.639291354599034</v>
      </c>
      <c r="O22" s="121">
        <f t="shared" si="15"/>
        <v>1.6334626194473236</v>
      </c>
      <c r="P22" s="122"/>
      <c r="Q22" s="121">
        <f t="shared" ref="Q22:R22" si="16">IF(Q20&gt;0,Q14/Q20,0)</f>
        <v>1.6010298068491726</v>
      </c>
      <c r="R22" s="121">
        <f t="shared" si="16"/>
        <v>1.5652335100479482</v>
      </c>
      <c r="S22" s="121">
        <f t="shared" ref="S22" si="17">IF(S20&gt;0,S14/S20,0)</f>
        <v>1.5740980629012069</v>
      </c>
      <c r="T22" s="121">
        <v>1.6201875462174082</v>
      </c>
      <c r="U22" s="121">
        <f t="shared" ref="U22" si="18">IF(U20&gt;0,U14/U20,0)</f>
        <v>1.6382354394329932</v>
      </c>
      <c r="V22" s="122"/>
      <c r="W22" s="121">
        <f t="shared" ref="W22:X22" si="19">IF(W20&gt;0,W14/W20,0)</f>
        <v>1.6307858174165808</v>
      </c>
      <c r="X22" s="121">
        <f t="shared" si="19"/>
        <v>1.5877155220819932</v>
      </c>
      <c r="Y22" s="121">
        <v>1.5800814187819467</v>
      </c>
      <c r="Z22" s="121">
        <v>1.6037611159889125</v>
      </c>
      <c r="AA22" s="121">
        <v>1.6400350289472938</v>
      </c>
      <c r="AB22" s="122"/>
      <c r="AC22" s="121">
        <f t="shared" ref="AC22:AD22" si="20">IF(AC20&gt;0,AC14/AC20,0)</f>
        <v>1.6417879151502508</v>
      </c>
      <c r="AD22" s="121">
        <f t="shared" si="20"/>
        <v>1.5915285614364423</v>
      </c>
      <c r="AE22" s="238">
        <v>1.5313468063611535</v>
      </c>
      <c r="AF22" s="121">
        <v>1.5359445098226623</v>
      </c>
      <c r="AG22" s="121">
        <f t="shared" ref="AG22" si="21">IF(AG20&gt;0,AG14/AG20,0)</f>
        <v>1.575138580402365</v>
      </c>
      <c r="AH22" s="122"/>
      <c r="AI22" s="121">
        <v>1.537652644789099</v>
      </c>
      <c r="AJ22" s="121">
        <v>1.5605682942806238</v>
      </c>
      <c r="AK22" s="238">
        <v>1.5919564681263838</v>
      </c>
      <c r="AL22" s="121">
        <f>AL14/AL20</f>
        <v>1.5898118115260245</v>
      </c>
      <c r="AM22" s="121">
        <f>IF(AM20&gt;0,AM14/AM20,0)</f>
        <v>1.55757495567949</v>
      </c>
      <c r="AN22" s="122"/>
      <c r="AO22" s="350" t="s">
        <v>15</v>
      </c>
      <c r="AP22" s="350" t="s">
        <v>15</v>
      </c>
      <c r="AQ22" s="238" t="s">
        <v>15</v>
      </c>
      <c r="AR22" s="121"/>
      <c r="AS22" s="121" t="s">
        <v>15</v>
      </c>
    </row>
    <row r="23" spans="1:45" s="239" customFormat="1">
      <c r="A23" s="75"/>
      <c r="B23" s="35" t="s">
        <v>57</v>
      </c>
      <c r="C23" s="122"/>
      <c r="D23" s="122"/>
      <c r="E23" s="121">
        <f t="shared" ref="E23:F23" si="22">IF(E21&gt;0,E14/E21,0)</f>
        <v>1.1641547760819415</v>
      </c>
      <c r="F23" s="121">
        <f t="shared" si="22"/>
        <v>1.166546328783189</v>
      </c>
      <c r="G23" s="121">
        <f t="shared" ref="G23:I23" si="23">IF(G21&gt;0,G14/G21,0)</f>
        <v>1.1686915484684848</v>
      </c>
      <c r="H23" s="121">
        <f t="shared" si="23"/>
        <v>1.1856080201371395</v>
      </c>
      <c r="I23" s="121">
        <f t="shared" si="23"/>
        <v>1.1783134658938734</v>
      </c>
      <c r="J23" s="122"/>
      <c r="K23" s="121">
        <f t="shared" ref="K23:L23" si="24">IF(K21&gt;0,K14/K21,0)</f>
        <v>1.2159077302552603</v>
      </c>
      <c r="L23" s="121">
        <f t="shared" si="24"/>
        <v>1.1975269423365793</v>
      </c>
      <c r="M23" s="121">
        <v>1.1909150744725261</v>
      </c>
      <c r="N23" s="121">
        <f t="shared" ref="N23:O23" si="25">IF(N21&gt;0,N14/N21,0)</f>
        <v>1.2228227396416971</v>
      </c>
      <c r="O23" s="121">
        <f t="shared" si="25"/>
        <v>1.212509195310024</v>
      </c>
      <c r="P23" s="122"/>
      <c r="Q23" s="121">
        <f t="shared" ref="Q23:R23" si="26">IF(Q21&gt;0,Q14/Q21,0)</f>
        <v>1.2111988185110145</v>
      </c>
      <c r="R23" s="121">
        <f t="shared" si="26"/>
        <v>1.1856572702745742</v>
      </c>
      <c r="S23" s="121">
        <f t="shared" ref="S23" si="27">IF(S21&gt;0,S14/S21,0)</f>
        <v>1.1803774077090028</v>
      </c>
      <c r="T23" s="121">
        <v>1.1994978220428474</v>
      </c>
      <c r="U23" s="121">
        <f t="shared" ref="U23" si="28">IF(U21&gt;0,U14/U21,0)</f>
        <v>1.2300860950034596</v>
      </c>
      <c r="V23" s="122"/>
      <c r="W23" s="121">
        <f t="shared" ref="W23:X23" si="29">IF(W21&gt;0,W14/W21,0)</f>
        <v>1.2351521619075507</v>
      </c>
      <c r="X23" s="121">
        <f t="shared" si="29"/>
        <v>1.2336735782335426</v>
      </c>
      <c r="Y23" s="121">
        <v>1.2176882366380215</v>
      </c>
      <c r="Z23" s="121">
        <v>1.2038189738128831</v>
      </c>
      <c r="AA23" s="121">
        <v>1.217290869684251</v>
      </c>
      <c r="AB23" s="122"/>
      <c r="AC23" s="121">
        <f t="shared" ref="AC23:AD23" si="30">IF(AC21&gt;0,AC14/AC21,0)</f>
        <v>1.2023610099093511</v>
      </c>
      <c r="AD23" s="121">
        <f t="shared" si="30"/>
        <v>1.2068182795235471</v>
      </c>
      <c r="AE23" s="238">
        <v>1.2107302620790166</v>
      </c>
      <c r="AF23" s="121">
        <v>1.2139948953940618</v>
      </c>
      <c r="AG23" s="121">
        <f t="shared" ref="AG23" si="31">IF(AG21&gt;0,AG14/AG21,0)</f>
        <v>1.2103469258483464</v>
      </c>
      <c r="AH23" s="122"/>
      <c r="AI23" s="121">
        <v>1.2181084055681124</v>
      </c>
      <c r="AJ23" s="121">
        <v>1.2317973085537606</v>
      </c>
      <c r="AK23" s="238">
        <v>1.2656864858632626</v>
      </c>
      <c r="AL23" s="121">
        <v>1.2799411579853974</v>
      </c>
      <c r="AM23" s="121">
        <f t="shared" ref="AM23" si="32">IF(AM21&gt;0,AM14/AM21,0)</f>
        <v>1.2464686903721209</v>
      </c>
      <c r="AN23" s="122"/>
      <c r="AO23" s="350" t="s">
        <v>15</v>
      </c>
      <c r="AP23" s="350" t="s">
        <v>15</v>
      </c>
      <c r="AQ23" s="238" t="s">
        <v>15</v>
      </c>
      <c r="AR23" s="121"/>
      <c r="AS23" s="121">
        <f t="shared" ref="AS23" si="33">IF(AS21&gt;0,AS14/AS21,0)</f>
        <v>1.2489288050211453</v>
      </c>
    </row>
    <row r="24" spans="1:45">
      <c r="B24" s="36"/>
      <c r="E24" s="72"/>
      <c r="F24" s="72"/>
      <c r="G24" s="72"/>
      <c r="H24" s="72"/>
      <c r="I24" s="72"/>
      <c r="K24" s="72"/>
      <c r="L24" s="72"/>
      <c r="M24" s="72"/>
      <c r="N24" s="72"/>
      <c r="O24" s="72"/>
      <c r="Q24" s="72"/>
      <c r="R24" s="72"/>
      <c r="S24" s="72"/>
      <c r="T24" s="72"/>
      <c r="U24" s="72"/>
      <c r="W24" s="72"/>
      <c r="X24" s="72"/>
      <c r="Y24" s="72"/>
      <c r="Z24" s="72"/>
      <c r="AA24" s="72"/>
      <c r="AC24" s="72"/>
      <c r="AD24" s="72"/>
      <c r="AE24" s="213"/>
      <c r="AF24" s="72"/>
      <c r="AG24" s="72"/>
      <c r="AI24" s="72"/>
      <c r="AJ24" s="72"/>
      <c r="AK24" s="213"/>
      <c r="AL24" s="72"/>
      <c r="AM24" s="72"/>
      <c r="AO24" s="72"/>
      <c r="AP24" s="72"/>
      <c r="AQ24" s="213"/>
      <c r="AR24" s="72"/>
      <c r="AS24" s="72"/>
    </row>
    <row r="25" spans="1:45" s="205" customFormat="1" ht="3" customHeight="1">
      <c r="A25" s="32"/>
      <c r="B25" s="32"/>
      <c r="C25" s="32"/>
      <c r="D25" s="32"/>
      <c r="E25" s="28"/>
      <c r="F25" s="28"/>
      <c r="G25" s="28"/>
      <c r="H25" s="28"/>
      <c r="I25" s="28"/>
      <c r="J25" s="32"/>
      <c r="K25" s="28"/>
      <c r="L25" s="28"/>
      <c r="M25" s="28"/>
      <c r="N25" s="28"/>
      <c r="O25" s="28"/>
      <c r="P25" s="32"/>
      <c r="Q25" s="28"/>
      <c r="R25" s="28"/>
      <c r="S25" s="28"/>
      <c r="T25" s="28"/>
      <c r="U25" s="28"/>
      <c r="V25" s="32"/>
      <c r="W25" s="28"/>
      <c r="X25" s="28"/>
      <c r="Y25" s="28"/>
      <c r="Z25" s="28"/>
      <c r="AA25" s="28"/>
      <c r="AB25" s="32"/>
      <c r="AC25" s="28"/>
      <c r="AD25" s="28"/>
      <c r="AE25" s="237"/>
      <c r="AF25" s="28"/>
      <c r="AG25" s="28"/>
      <c r="AH25" s="32"/>
      <c r="AI25" s="28"/>
      <c r="AJ25" s="28"/>
      <c r="AK25" s="237"/>
      <c r="AL25" s="28"/>
      <c r="AM25" s="28"/>
      <c r="AN25" s="32"/>
      <c r="AO25" s="28"/>
      <c r="AP25" s="28"/>
      <c r="AQ25" s="237"/>
      <c r="AR25" s="28"/>
      <c r="AS25" s="28"/>
    </row>
    <row r="26" spans="1:45">
      <c r="B26" s="74"/>
      <c r="E26" s="78"/>
      <c r="F26" s="78"/>
      <c r="G26" s="78"/>
      <c r="H26" s="78"/>
      <c r="I26" s="78"/>
      <c r="K26" s="78"/>
      <c r="L26" s="78"/>
      <c r="M26" s="78"/>
      <c r="N26" s="78"/>
      <c r="O26" s="78"/>
      <c r="Q26" s="78"/>
      <c r="R26" s="78"/>
      <c r="S26" s="78"/>
      <c r="T26" s="78"/>
      <c r="U26" s="78"/>
      <c r="W26" s="78"/>
      <c r="X26" s="78"/>
      <c r="Y26" s="78"/>
      <c r="Z26" s="78"/>
      <c r="AA26" s="78"/>
      <c r="AC26" s="78"/>
      <c r="AD26" s="78"/>
      <c r="AE26" s="212"/>
      <c r="AF26" s="78"/>
      <c r="AG26" s="78"/>
      <c r="AI26" s="78"/>
      <c r="AJ26" s="78"/>
      <c r="AK26" s="212"/>
      <c r="AL26" s="78"/>
      <c r="AM26" s="78"/>
      <c r="AO26" s="78"/>
      <c r="AP26" s="78"/>
      <c r="AQ26" s="212"/>
      <c r="AR26" s="78"/>
      <c r="AS26" s="78"/>
    </row>
    <row r="27" spans="1:45" s="239" customFormat="1">
      <c r="A27" s="75"/>
      <c r="B27" s="35" t="s">
        <v>416</v>
      </c>
      <c r="C27" s="75"/>
      <c r="D27" s="75"/>
      <c r="E27" s="15">
        <f>IF(E20&gt;0,E12*1000/E20*4,0)</f>
        <v>29877.29980031684</v>
      </c>
      <c r="F27" s="15">
        <f>IF(F20&gt;0,F12*1000/F20*4,0)</f>
        <v>30556.198679440258</v>
      </c>
      <c r="G27" s="15">
        <f>IF(G20&gt;0,G12*1000/G20*4,0)</f>
        <v>30343.28397919453</v>
      </c>
      <c r="H27" s="15">
        <f>IF(H20&gt;0,H12*1000/H20*4,0)</f>
        <v>29134.394871471326</v>
      </c>
      <c r="I27" s="15">
        <f>IF(I20&gt;0,I12*1000/I20,0)</f>
        <v>29860.381537196186</v>
      </c>
      <c r="J27" s="75"/>
      <c r="K27" s="15">
        <f>IF(K20&gt;0,K12*1000/K20*4,0)</f>
        <v>28750.44659202543</v>
      </c>
      <c r="L27" s="15">
        <f>IF(L20&gt;0,L12*1000/L20*4,0)</f>
        <v>29223.894431355904</v>
      </c>
      <c r="M27" s="15">
        <v>28944.960003969347</v>
      </c>
      <c r="N27" s="15">
        <f>IF(N20&gt;0,N12*1000/N20*4,0)</f>
        <v>27846.525794282839</v>
      </c>
      <c r="O27" s="15">
        <f>IF(O20&gt;0,O12*1000/O20,0)</f>
        <v>28309.804073363684</v>
      </c>
      <c r="P27" s="75"/>
      <c r="Q27" s="15">
        <f>IF(Q20&gt;0,Q12*1000/Q20*4,0)</f>
        <v>27812.340032795029</v>
      </c>
      <c r="R27" s="15">
        <f>IF(R20&gt;0,R12*1000/R20*4,0)</f>
        <v>28044.288166477389</v>
      </c>
      <c r="S27" s="15">
        <f>IF(S20&gt;0,S12*1000/S20*4,0)</f>
        <v>27558.225577271412</v>
      </c>
      <c r="T27" s="15">
        <v>30193.628927111455</v>
      </c>
      <c r="U27" s="15">
        <f>IF(U20&gt;0,U12*1000/U20,0)</f>
        <v>28314.853810728742</v>
      </c>
      <c r="V27" s="75"/>
      <c r="W27" s="15">
        <f>IF(W20&gt;0,W12*1000/W20*4,0)</f>
        <v>32514.324096476164</v>
      </c>
      <c r="X27" s="190">
        <f>IF(X20&gt;0,X12*1000/X20*4,0)</f>
        <v>32661.856836618179</v>
      </c>
      <c r="Y27" s="15">
        <f>IF(Y20&gt;0,Y12*1000/Y20*4,0)</f>
        <v>33068.951184002937</v>
      </c>
      <c r="Z27" s="15">
        <v>35225.590785032</v>
      </c>
      <c r="AA27" s="15">
        <v>34190.282296449288</v>
      </c>
      <c r="AB27" s="75"/>
      <c r="AC27" s="15">
        <f>IF(AC20&gt;0,AC12*1000/AC20*4,0)</f>
        <v>34437.142738668161</v>
      </c>
      <c r="AD27" s="190">
        <f>IF(AD20&gt;0,AD12*1000/AD20*4,0)</f>
        <v>32429.489672462751</v>
      </c>
      <c r="AE27" s="210">
        <v>30997.001881756845</v>
      </c>
      <c r="AF27" s="15">
        <v>32219.059363246251</v>
      </c>
      <c r="AG27" s="15">
        <f>IF(AG20&gt;0,AG12*1000/AG20/4*4,0)</f>
        <v>32721.598611889553</v>
      </c>
      <c r="AH27" s="75"/>
      <c r="AI27" s="15">
        <v>32149.961324463882</v>
      </c>
      <c r="AJ27" s="190">
        <v>32935.074114515694</v>
      </c>
      <c r="AK27" s="210">
        <v>33547.68580338086</v>
      </c>
      <c r="AL27" s="15">
        <f>IF(AL20&gt;0,AL12*1000/AL20*4,0)</f>
        <v>33960.800036981767</v>
      </c>
      <c r="AM27" s="15">
        <f>IF(AM20&gt;0,AM12*1000/AM20*4/4,0)</f>
        <v>33161.097013649029</v>
      </c>
      <c r="AN27" s="75"/>
      <c r="AO27" s="349" t="s">
        <v>15</v>
      </c>
      <c r="AP27" s="111" t="s">
        <v>15</v>
      </c>
      <c r="AQ27" s="210" t="s">
        <v>15</v>
      </c>
      <c r="AR27" s="15"/>
      <c r="AS27" s="15" t="s">
        <v>15</v>
      </c>
    </row>
    <row r="28" spans="1:45" s="239" customFormat="1">
      <c r="A28" s="75"/>
      <c r="B28" s="35" t="s">
        <v>415</v>
      </c>
      <c r="C28" s="75"/>
      <c r="D28" s="75"/>
      <c r="E28" s="15">
        <f>IF(E21&gt;0,E12*1000/E21*4,0)</f>
        <v>20752.159191916555</v>
      </c>
      <c r="F28" s="15">
        <f>IF(F21&gt;0,F12*1000/F21*4,0)</f>
        <v>21278.609876411021</v>
      </c>
      <c r="G28" s="15">
        <f>IF(G21&gt;0,G12*1000/G21*4,0)</f>
        <v>21629.530554376135</v>
      </c>
      <c r="H28" s="15">
        <f>IF(H21&gt;0,H12*1000/H21*4,0)</f>
        <v>21106.51703151183</v>
      </c>
      <c r="I28" s="15">
        <f>IF(I21&gt;0,I12*1000/I21,0)</f>
        <v>21202.293324535258</v>
      </c>
      <c r="J28" s="75"/>
      <c r="K28" s="15">
        <f>IF(K21&gt;0,K12*1000/K21*4,0)</f>
        <v>21009.063508148796</v>
      </c>
      <c r="L28" s="15">
        <f>IF(L21&gt;0,L12*1000/L21*4,0)</f>
        <v>21463.305496798712</v>
      </c>
      <c r="M28" s="15">
        <v>21166.887745488159</v>
      </c>
      <c r="N28" s="15">
        <f>IF(N21&gt;0,N12*1000/N21*4,0)</f>
        <v>20772.003015654893</v>
      </c>
      <c r="O28" s="15">
        <f>IF(O21&gt;0,O12*1000/O21,0)</f>
        <v>21014.19239577866</v>
      </c>
      <c r="P28" s="75"/>
      <c r="Q28" s="15">
        <f>IF(Q21&gt;0,Q12*1000/Q21*4,0)</f>
        <v>21040.378663556883</v>
      </c>
      <c r="R28" s="15">
        <f>IF(R21&gt;0,R12*1000/R21*4,0)</f>
        <v>21243.42083197576</v>
      </c>
      <c r="S28" s="15">
        <f>IF(S21&gt;0,S12*1000/S21*4,0)</f>
        <v>20665.235308151921</v>
      </c>
      <c r="T28" s="15">
        <v>22353.703571043388</v>
      </c>
      <c r="U28" s="15">
        <f>IF(U21&gt;0,U12*1000/U21,0)</f>
        <v>21260.502072087995</v>
      </c>
      <c r="V28" s="75"/>
      <c r="W28" s="15">
        <f>IF(W21&gt;0,W12*1000/W21*4,0)</f>
        <v>24626.249058472455</v>
      </c>
      <c r="X28" s="15">
        <f>IF(X21&gt;0,X12*1000/X21*4,0)</f>
        <v>25378.645755471534</v>
      </c>
      <c r="Y28" s="15">
        <f>IF(Y21&gt;0,Y12*1000/Y21*4,0)</f>
        <v>25484.55565394782</v>
      </c>
      <c r="Z28" s="15">
        <v>26441.116527907474</v>
      </c>
      <c r="AA28" s="15">
        <v>25377.213130691212</v>
      </c>
      <c r="AB28" s="75"/>
      <c r="AC28" s="15">
        <f>IF(AC21&gt;0,AC12*1000/AC21*4,0)</f>
        <v>25219.991778212236</v>
      </c>
      <c r="AD28" s="15">
        <f>IF(AD21&gt;0,AD12*1000/AD21*4,0)</f>
        <v>24590.511210823188</v>
      </c>
      <c r="AE28" s="210">
        <v>24507.190700414321</v>
      </c>
      <c r="AF28" s="15">
        <v>25465.616336553205</v>
      </c>
      <c r="AG28" s="15">
        <f>IF(AG21&gt;0,AG12*1000/AG21/4*4,0)</f>
        <v>25143.493265606623</v>
      </c>
      <c r="AH28" s="75"/>
      <c r="AI28" s="15">
        <v>25468.78078136468</v>
      </c>
      <c r="AJ28" s="15">
        <v>25996.514090388038</v>
      </c>
      <c r="AK28" s="210">
        <v>26672.119121007938</v>
      </c>
      <c r="AL28" s="15">
        <v>27341.491244628</v>
      </c>
      <c r="AM28" s="15">
        <f>IF(AM21&gt;0,AM12*1000/AM21*4/4,0)</f>
        <v>26537.579469409182</v>
      </c>
      <c r="AN28" s="75"/>
      <c r="AO28" s="15">
        <v>23165.971855291828</v>
      </c>
      <c r="AP28" s="15">
        <v>24719.308296295036</v>
      </c>
      <c r="AQ28" s="210">
        <v>25812.128486795522</v>
      </c>
      <c r="AR28" s="15"/>
      <c r="AS28" s="15">
        <f>IF(AS21&gt;0,AS12*1000/AS21*4/3,0)</f>
        <v>24479.228250618591</v>
      </c>
    </row>
    <row r="29" spans="1:45">
      <c r="B29" s="36"/>
      <c r="E29" s="72"/>
      <c r="F29" s="72"/>
      <c r="G29" s="72"/>
      <c r="H29" s="72"/>
      <c r="I29" s="72"/>
      <c r="K29" s="72"/>
      <c r="L29" s="72"/>
      <c r="M29" s="72"/>
      <c r="N29" s="72"/>
      <c r="O29" s="72"/>
      <c r="Q29" s="72"/>
      <c r="R29" s="72"/>
      <c r="S29" s="72"/>
      <c r="T29" s="72"/>
      <c r="U29" s="72"/>
      <c r="W29" s="72"/>
      <c r="X29" s="72"/>
      <c r="Y29" s="72"/>
      <c r="Z29" s="72"/>
      <c r="AA29" s="72"/>
      <c r="AC29" s="72"/>
      <c r="AD29" s="72"/>
      <c r="AE29" s="72"/>
      <c r="AF29" s="72"/>
      <c r="AG29" s="72"/>
      <c r="AI29" s="72"/>
      <c r="AJ29" s="72"/>
      <c r="AK29" s="72"/>
      <c r="AL29" s="72"/>
      <c r="AM29" s="72"/>
      <c r="AO29" s="72"/>
      <c r="AP29" s="72"/>
      <c r="AQ29" s="72"/>
      <c r="AR29" s="72"/>
      <c r="AS29" s="72"/>
    </row>
    <row r="30" spans="1:45">
      <c r="B30" s="32"/>
      <c r="D30" s="28"/>
      <c r="E30" s="28"/>
      <c r="F30" s="28"/>
      <c r="G30" s="28"/>
      <c r="H30" s="28"/>
      <c r="I30" s="28"/>
      <c r="J30" s="28"/>
      <c r="K30" s="28"/>
      <c r="L30" s="28"/>
      <c r="P30" s="28"/>
      <c r="Q30" s="28"/>
      <c r="R30" s="28"/>
      <c r="V30" s="28"/>
      <c r="W30" s="28"/>
      <c r="X30" s="28"/>
      <c r="AB30" s="28"/>
      <c r="AC30" s="28"/>
      <c r="AD30" s="28"/>
      <c r="AH30" s="28"/>
      <c r="AI30" s="28"/>
      <c r="AJ30" s="28"/>
      <c r="AN30" s="28"/>
      <c r="AO30" s="28"/>
      <c r="AP30" s="28"/>
    </row>
    <row r="31" spans="1:45">
      <c r="B31" s="174" t="s">
        <v>258</v>
      </c>
      <c r="C31" s="172"/>
      <c r="D31" s="173"/>
      <c r="E31" s="173"/>
      <c r="F31" s="173"/>
      <c r="G31" s="173"/>
      <c r="H31" s="173"/>
      <c r="I31" s="173"/>
      <c r="J31" s="170"/>
      <c r="K31" s="170"/>
      <c r="L31" s="170"/>
      <c r="P31" s="170"/>
      <c r="Q31" s="170"/>
      <c r="R31" s="170"/>
      <c r="V31" s="170"/>
      <c r="W31" s="170"/>
      <c r="X31" s="170"/>
      <c r="AB31" s="170"/>
      <c r="AC31" s="170"/>
      <c r="AD31" s="170"/>
      <c r="AH31" s="170"/>
      <c r="AI31" s="170"/>
      <c r="AJ31" s="170"/>
      <c r="AN31" s="170"/>
      <c r="AO31" s="170"/>
      <c r="AP31" s="170"/>
    </row>
    <row r="32" spans="1:45">
      <c r="B32" s="174" t="s">
        <v>257</v>
      </c>
      <c r="C32" s="172"/>
      <c r="D32" s="173"/>
      <c r="E32" s="173"/>
      <c r="F32" s="173"/>
      <c r="G32" s="173"/>
      <c r="H32" s="173"/>
      <c r="I32" s="173"/>
      <c r="J32" s="170"/>
      <c r="K32" s="170"/>
      <c r="L32" s="170"/>
      <c r="P32" s="170"/>
      <c r="Q32" s="170"/>
      <c r="R32" s="170"/>
      <c r="V32" s="170"/>
      <c r="W32" s="170"/>
      <c r="X32" s="170"/>
      <c r="AB32" s="170"/>
      <c r="AC32" s="170"/>
      <c r="AD32" s="170"/>
      <c r="AH32" s="170"/>
      <c r="AI32" s="170"/>
      <c r="AJ32" s="170"/>
      <c r="AN32" s="170"/>
      <c r="AO32" s="170"/>
      <c r="AP32" s="170"/>
    </row>
    <row r="33" spans="1:45">
      <c r="B33" s="171"/>
      <c r="C33" s="172"/>
      <c r="D33" s="173"/>
      <c r="E33" s="173"/>
      <c r="F33" s="173"/>
      <c r="G33" s="173"/>
      <c r="H33" s="173"/>
      <c r="I33" s="173"/>
      <c r="J33" s="170"/>
      <c r="K33" s="170"/>
      <c r="L33" s="170"/>
      <c r="P33" s="170"/>
      <c r="Q33" s="170"/>
      <c r="R33" s="170"/>
      <c r="V33" s="170"/>
      <c r="W33" s="170"/>
      <c r="X33" s="170"/>
      <c r="AB33" s="170"/>
      <c r="AC33" s="170"/>
      <c r="AD33" s="170"/>
      <c r="AH33" s="170"/>
      <c r="AI33" s="170"/>
      <c r="AJ33" s="170"/>
      <c r="AN33" s="170"/>
      <c r="AO33" s="170"/>
      <c r="AP33" s="170"/>
    </row>
    <row r="34" spans="1:45" ht="15">
      <c r="B34" s="175" t="s">
        <v>320</v>
      </c>
      <c r="E34" s="118"/>
      <c r="F34" s="118"/>
      <c r="G34" s="118"/>
      <c r="H34" s="118"/>
      <c r="I34" s="118"/>
      <c r="K34" s="118"/>
      <c r="L34" s="118"/>
      <c r="Q34" s="118"/>
      <c r="R34" s="118"/>
      <c r="W34" s="118"/>
      <c r="X34" s="118"/>
      <c r="AC34" s="118"/>
      <c r="AD34" s="118"/>
      <c r="AI34" s="118"/>
      <c r="AJ34" s="118"/>
      <c r="AO34" s="118"/>
      <c r="AP34" s="118"/>
    </row>
    <row r="35" spans="1:45">
      <c r="B35" s="175" t="s">
        <v>321</v>
      </c>
      <c r="E35" s="119"/>
      <c r="F35" s="119"/>
      <c r="G35" s="119"/>
      <c r="H35" s="119"/>
      <c r="I35" s="119"/>
      <c r="K35" s="119"/>
      <c r="L35" s="119"/>
      <c r="Q35" s="119"/>
      <c r="R35" s="119"/>
      <c r="W35" s="119"/>
      <c r="X35" s="119"/>
      <c r="AC35" s="119"/>
      <c r="AD35" s="119"/>
      <c r="AI35" s="119"/>
      <c r="AJ35" s="119"/>
      <c r="AO35" s="119"/>
      <c r="AP35" s="119"/>
    </row>
    <row r="36" spans="1:45">
      <c r="B36" s="175" t="s">
        <v>322</v>
      </c>
      <c r="E36" s="119"/>
      <c r="F36" s="119"/>
      <c r="G36" s="119"/>
      <c r="H36" s="119"/>
      <c r="I36" s="119"/>
      <c r="K36" s="119"/>
      <c r="L36" s="119"/>
      <c r="Q36" s="119"/>
      <c r="R36" s="119"/>
      <c r="W36" s="119"/>
      <c r="X36" s="119"/>
      <c r="AC36" s="119"/>
      <c r="AD36" s="119"/>
      <c r="AI36" s="119"/>
      <c r="AJ36" s="119"/>
      <c r="AO36" s="119"/>
      <c r="AP36" s="119"/>
    </row>
    <row r="37" spans="1:45">
      <c r="B37" s="175" t="s">
        <v>323</v>
      </c>
      <c r="E37" s="118"/>
      <c r="F37" s="118"/>
      <c r="G37" s="118"/>
      <c r="H37" s="118"/>
      <c r="I37" s="118"/>
      <c r="K37" s="118"/>
      <c r="L37" s="118"/>
      <c r="Q37" s="118"/>
      <c r="R37" s="118"/>
      <c r="W37" s="118"/>
      <c r="X37" s="118"/>
      <c r="AC37" s="118"/>
      <c r="AD37" s="118"/>
      <c r="AI37" s="118"/>
      <c r="AJ37" s="118"/>
      <c r="AO37" s="118"/>
      <c r="AP37" s="118"/>
    </row>
    <row r="38" spans="1:45" s="192" customFormat="1">
      <c r="A38" s="2"/>
      <c r="B38" s="2"/>
      <c r="C38" s="2"/>
      <c r="D38" s="2"/>
      <c r="E38" s="331"/>
      <c r="F38" s="331"/>
      <c r="G38" s="331"/>
      <c r="H38" s="331"/>
      <c r="I38" s="331"/>
      <c r="J38" s="2"/>
      <c r="K38" s="331"/>
      <c r="L38" s="331"/>
      <c r="M38" s="2"/>
      <c r="N38" s="2"/>
      <c r="O38" s="2"/>
      <c r="P38" s="2"/>
      <c r="Q38" s="331"/>
      <c r="R38" s="331"/>
      <c r="S38" s="2"/>
      <c r="T38" s="2"/>
      <c r="U38" s="2"/>
      <c r="V38" s="2"/>
      <c r="W38" s="331"/>
      <c r="X38" s="331"/>
      <c r="Y38" s="2"/>
      <c r="Z38" s="2"/>
      <c r="AA38" s="2"/>
      <c r="AB38" s="2"/>
      <c r="AC38" s="331"/>
      <c r="AD38" s="331"/>
      <c r="AE38" s="2"/>
      <c r="AF38" s="2"/>
      <c r="AG38" s="2"/>
      <c r="AH38" s="2"/>
      <c r="AI38" s="331"/>
      <c r="AJ38" s="331"/>
      <c r="AK38" s="2"/>
      <c r="AL38" s="2"/>
      <c r="AM38" s="2"/>
      <c r="AN38" s="2"/>
      <c r="AO38" s="331"/>
      <c r="AP38" s="331"/>
      <c r="AQ38" s="2"/>
      <c r="AR38" s="2"/>
      <c r="AS38" s="2"/>
    </row>
    <row r="39" spans="1:45" s="192" customFormat="1">
      <c r="A39" s="2"/>
      <c r="B39" s="2"/>
      <c r="C39" s="2"/>
      <c r="D39" s="2"/>
      <c r="E39" s="331"/>
      <c r="F39" s="331"/>
      <c r="G39" s="331"/>
      <c r="H39" s="331"/>
      <c r="I39" s="331"/>
      <c r="J39" s="2"/>
      <c r="K39" s="331"/>
      <c r="L39" s="331"/>
      <c r="M39" s="2"/>
      <c r="N39" s="2"/>
      <c r="O39" s="2"/>
      <c r="P39" s="2"/>
      <c r="Q39" s="331"/>
      <c r="R39" s="331"/>
      <c r="S39" s="2"/>
      <c r="T39" s="2"/>
      <c r="U39" s="2"/>
      <c r="V39" s="2"/>
      <c r="W39" s="331"/>
      <c r="X39" s="331"/>
      <c r="Y39" s="2"/>
      <c r="Z39" s="2"/>
      <c r="AA39" s="2"/>
      <c r="AB39" s="2"/>
      <c r="AC39" s="331"/>
      <c r="AD39" s="331"/>
      <c r="AE39" s="2"/>
      <c r="AF39" s="2"/>
      <c r="AG39" s="2"/>
      <c r="AH39" s="2"/>
      <c r="AI39" s="331"/>
      <c r="AJ39" s="331"/>
      <c r="AK39" s="2"/>
      <c r="AL39" s="2"/>
      <c r="AM39" s="2"/>
      <c r="AN39" s="2"/>
      <c r="AO39" s="331"/>
      <c r="AP39" s="331"/>
      <c r="AQ39" s="2"/>
      <c r="AR39" s="2"/>
      <c r="AS39" s="2"/>
    </row>
    <row r="40" spans="1:45" s="192" customFormat="1">
      <c r="A40" s="2"/>
      <c r="B40" s="175" t="s">
        <v>379</v>
      </c>
      <c r="C40" s="2"/>
      <c r="D40" s="2"/>
      <c r="E40" s="331"/>
      <c r="F40" s="331"/>
      <c r="G40" s="331"/>
      <c r="H40" s="331"/>
      <c r="I40" s="331"/>
      <c r="J40" s="2"/>
      <c r="K40" s="331"/>
      <c r="L40" s="331"/>
      <c r="M40" s="2"/>
      <c r="N40" s="2"/>
      <c r="O40" s="2"/>
      <c r="P40" s="2"/>
      <c r="Q40" s="331"/>
      <c r="R40" s="331"/>
      <c r="S40" s="2"/>
      <c r="T40" s="2"/>
      <c r="U40" s="2"/>
      <c r="V40" s="2"/>
      <c r="W40" s="331"/>
      <c r="X40" s="331"/>
      <c r="Y40" s="2"/>
      <c r="Z40" s="2"/>
      <c r="AA40" s="2"/>
      <c r="AB40" s="2"/>
      <c r="AC40" s="331"/>
      <c r="AD40" s="331"/>
      <c r="AE40" s="2"/>
      <c r="AF40" s="2"/>
      <c r="AG40" s="2"/>
      <c r="AH40" s="2"/>
      <c r="AI40" s="331"/>
      <c r="AJ40" s="331"/>
      <c r="AK40" s="2"/>
      <c r="AL40" s="2"/>
      <c r="AM40" s="2"/>
      <c r="AN40" s="2"/>
      <c r="AO40" s="331"/>
      <c r="AP40" s="331"/>
      <c r="AQ40" s="2"/>
      <c r="AR40" s="2"/>
      <c r="AS40" s="2"/>
    </row>
    <row r="41" spans="1:45" s="192" customFormat="1">
      <c r="A41" s="2"/>
      <c r="B41" s="332" t="s">
        <v>380</v>
      </c>
      <c r="C41" s="2"/>
      <c r="D41" s="2"/>
      <c r="E41" s="331"/>
      <c r="F41" s="331"/>
      <c r="G41" s="331"/>
      <c r="H41" s="331"/>
      <c r="I41" s="331"/>
      <c r="J41" s="2"/>
      <c r="K41" s="331"/>
      <c r="L41" s="331"/>
      <c r="M41" s="2"/>
      <c r="N41" s="2"/>
      <c r="O41" s="2"/>
      <c r="P41" s="2"/>
      <c r="Q41" s="331"/>
      <c r="R41" s="331"/>
      <c r="S41" s="2"/>
      <c r="T41" s="2"/>
      <c r="U41" s="2"/>
      <c r="V41" s="2"/>
      <c r="W41" s="331"/>
      <c r="X41" s="331"/>
      <c r="Y41" s="2"/>
      <c r="Z41" s="2"/>
      <c r="AA41" s="2"/>
      <c r="AB41" s="2"/>
      <c r="AC41" s="331"/>
      <c r="AD41" s="331"/>
      <c r="AE41" s="2"/>
      <c r="AF41" s="2"/>
      <c r="AG41" s="2"/>
      <c r="AH41" s="2"/>
      <c r="AI41" s="331"/>
      <c r="AJ41" s="331"/>
      <c r="AK41" s="2"/>
      <c r="AL41" s="2"/>
      <c r="AM41" s="2"/>
      <c r="AN41" s="2"/>
      <c r="AO41" s="331"/>
      <c r="AP41" s="331"/>
      <c r="AQ41" s="2"/>
      <c r="AR41" s="2"/>
      <c r="AS41" s="2"/>
    </row>
    <row r="42" spans="1:45" s="192" customFormat="1">
      <c r="A42" s="2"/>
      <c r="B42" s="332" t="s">
        <v>381</v>
      </c>
      <c r="C42" s="2"/>
      <c r="D42" s="2"/>
      <c r="E42" s="331"/>
      <c r="F42" s="331"/>
      <c r="G42" s="331"/>
      <c r="H42" s="331"/>
      <c r="I42" s="331"/>
      <c r="J42" s="2"/>
      <c r="K42" s="331"/>
      <c r="L42" s="331"/>
      <c r="M42" s="2"/>
      <c r="N42" s="2"/>
      <c r="O42" s="2"/>
      <c r="P42" s="2"/>
      <c r="Q42" s="331"/>
      <c r="R42" s="331"/>
      <c r="S42" s="2"/>
      <c r="T42" s="2"/>
      <c r="U42" s="2"/>
      <c r="V42" s="2"/>
      <c r="W42" s="331"/>
      <c r="X42" s="331"/>
      <c r="Y42" s="2"/>
      <c r="Z42" s="2"/>
      <c r="AA42" s="2"/>
      <c r="AB42" s="2"/>
      <c r="AC42" s="331"/>
      <c r="AD42" s="331"/>
      <c r="AE42" s="2"/>
      <c r="AF42" s="2"/>
      <c r="AG42" s="2"/>
      <c r="AH42" s="2"/>
      <c r="AI42" s="331"/>
      <c r="AJ42" s="331"/>
      <c r="AK42" s="2"/>
      <c r="AL42" s="2"/>
      <c r="AM42" s="2"/>
      <c r="AN42" s="2"/>
      <c r="AO42" s="331"/>
      <c r="AP42" s="331"/>
      <c r="AQ42" s="2"/>
      <c r="AR42" s="2"/>
      <c r="AS42" s="2"/>
    </row>
    <row r="43" spans="1:45" s="192" customFormat="1">
      <c r="A43" s="2"/>
      <c r="B43" s="332" t="s">
        <v>382</v>
      </c>
      <c r="C43" s="2"/>
      <c r="D43" s="2"/>
      <c r="E43" s="331"/>
      <c r="F43" s="331"/>
      <c r="G43" s="331"/>
      <c r="H43" s="331"/>
      <c r="I43" s="331"/>
      <c r="J43" s="2"/>
      <c r="K43" s="331"/>
      <c r="L43" s="331"/>
      <c r="M43" s="2"/>
      <c r="N43" s="2"/>
      <c r="O43" s="2"/>
      <c r="P43" s="2"/>
      <c r="Q43" s="331"/>
      <c r="R43" s="331"/>
      <c r="S43" s="2"/>
      <c r="T43" s="2"/>
      <c r="U43" s="2"/>
      <c r="V43" s="2"/>
      <c r="W43" s="331"/>
      <c r="X43" s="331"/>
      <c r="Y43" s="2"/>
      <c r="Z43" s="2"/>
      <c r="AA43" s="2"/>
      <c r="AB43" s="2"/>
      <c r="AC43" s="331"/>
      <c r="AD43" s="331"/>
      <c r="AE43" s="2"/>
      <c r="AF43" s="2"/>
      <c r="AG43" s="2"/>
      <c r="AH43" s="2"/>
      <c r="AI43" s="331"/>
      <c r="AJ43" s="331"/>
      <c r="AK43" s="2"/>
      <c r="AL43" s="2"/>
      <c r="AM43" s="2"/>
      <c r="AN43" s="2"/>
      <c r="AO43" s="331"/>
      <c r="AP43" s="331"/>
      <c r="AQ43" s="2"/>
      <c r="AR43" s="2"/>
      <c r="AS43" s="2"/>
    </row>
    <row r="44" spans="1:45" s="192" customFormat="1">
      <c r="A44" s="2"/>
      <c r="B44" s="332" t="s">
        <v>383</v>
      </c>
      <c r="C44" s="2"/>
      <c r="D44" s="2"/>
      <c r="E44" s="331"/>
      <c r="F44" s="331"/>
      <c r="G44" s="331"/>
      <c r="H44" s="331"/>
      <c r="I44" s="331"/>
      <c r="J44" s="2"/>
      <c r="K44" s="331"/>
      <c r="L44" s="331"/>
      <c r="M44" s="2"/>
      <c r="N44" s="2"/>
      <c r="O44" s="2"/>
      <c r="P44" s="2"/>
      <c r="Q44" s="331"/>
      <c r="R44" s="331"/>
      <c r="S44" s="2"/>
      <c r="T44" s="2"/>
      <c r="U44" s="2"/>
      <c r="V44" s="2"/>
      <c r="W44" s="331"/>
      <c r="X44" s="331"/>
      <c r="Y44" s="2"/>
      <c r="Z44" s="2"/>
      <c r="AA44" s="2"/>
      <c r="AB44" s="2"/>
      <c r="AC44" s="331"/>
      <c r="AD44" s="331"/>
      <c r="AE44" s="2"/>
      <c r="AF44" s="2"/>
      <c r="AG44" s="2"/>
      <c r="AH44" s="2"/>
      <c r="AI44" s="331"/>
      <c r="AJ44" s="331"/>
      <c r="AK44" s="2"/>
      <c r="AL44" s="2"/>
      <c r="AM44" s="2"/>
      <c r="AN44" s="2"/>
      <c r="AO44" s="331"/>
      <c r="AP44" s="331"/>
      <c r="AQ44" s="2"/>
      <c r="AR44" s="2"/>
      <c r="AS44" s="2"/>
    </row>
    <row r="45" spans="1:45">
      <c r="E45" s="118"/>
      <c r="F45" s="118"/>
      <c r="G45" s="118"/>
      <c r="H45" s="118"/>
      <c r="I45" s="118"/>
      <c r="K45" s="118"/>
      <c r="L45" s="118"/>
      <c r="Q45" s="118"/>
      <c r="R45" s="118"/>
      <c r="W45" s="118"/>
      <c r="X45" s="118"/>
      <c r="AC45" s="118"/>
      <c r="AD45" s="118"/>
      <c r="AI45" s="118"/>
      <c r="AJ45" s="118"/>
      <c r="AO45" s="118"/>
      <c r="AP45" s="118"/>
    </row>
    <row r="46" spans="1:45">
      <c r="B46" s="332" t="s">
        <v>412</v>
      </c>
      <c r="E46" s="118"/>
      <c r="F46" s="118"/>
      <c r="G46" s="118"/>
      <c r="H46" s="118"/>
      <c r="I46" s="118"/>
      <c r="K46" s="118"/>
      <c r="L46" s="118"/>
      <c r="Q46" s="118"/>
      <c r="R46" s="118"/>
      <c r="W46" s="118"/>
      <c r="X46" s="118"/>
      <c r="AC46" s="118"/>
      <c r="AD46" s="118"/>
      <c r="AI46" s="118"/>
      <c r="AJ46" s="118"/>
      <c r="AO46" s="118"/>
      <c r="AP46" s="118"/>
    </row>
    <row r="47" spans="1:45">
      <c r="B47" s="332" t="s">
        <v>413</v>
      </c>
    </row>
  </sheetData>
  <mergeCells count="36">
    <mergeCell ref="AI9:AI11"/>
    <mergeCell ref="AJ9:AJ11"/>
    <mergeCell ref="AK9:AK11"/>
    <mergeCell ref="AL9:AL11"/>
    <mergeCell ref="AM9:AM11"/>
    <mergeCell ref="AC9:AC11"/>
    <mergeCell ref="AD9:AD11"/>
    <mergeCell ref="AE9:AE11"/>
    <mergeCell ref="AF9:AF11"/>
    <mergeCell ref="AG9:AG11"/>
    <mergeCell ref="N9:N11"/>
    <mergeCell ref="O9:O11"/>
    <mergeCell ref="B9:B11"/>
    <mergeCell ref="F9:F11"/>
    <mergeCell ref="E9:E11"/>
    <mergeCell ref="G9:G11"/>
    <mergeCell ref="M9:M11"/>
    <mergeCell ref="L9:L11"/>
    <mergeCell ref="K9:K11"/>
    <mergeCell ref="I9:I11"/>
    <mergeCell ref="H9:H11"/>
    <mergeCell ref="Q9:Q11"/>
    <mergeCell ref="R9:R11"/>
    <mergeCell ref="S9:S11"/>
    <mergeCell ref="T9:T11"/>
    <mergeCell ref="U9:U11"/>
    <mergeCell ref="W9:W11"/>
    <mergeCell ref="X9:X11"/>
    <mergeCell ref="Y9:Y11"/>
    <mergeCell ref="Z9:Z11"/>
    <mergeCell ref="AA9:AA11"/>
    <mergeCell ref="AO9:AO11"/>
    <mergeCell ref="AP9:AP11"/>
    <mergeCell ref="AQ9:AQ11"/>
    <mergeCell ref="AR9:AR11"/>
    <mergeCell ref="AS9:AS11"/>
  </mergeCells>
  <phoneticPr fontId="3" type="noConversion"/>
  <hyperlinks>
    <hyperlink ref="AP4" location="Contents!A1" display="Back" xr:uid="{00000000-0004-0000-0500-000000000000}"/>
  </hyperlinks>
  <printOptions horizontalCentered="1" verticalCentered="1"/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1:AR109"/>
  <sheetViews>
    <sheetView showGridLines="0" view="pageBreakPreview" zoomScaleNormal="100" zoomScaleSheetLayoutView="100" workbookViewId="0">
      <pane xSplit="2" ySplit="11" topLeftCell="AL12" activePane="bottomRight" state="frozen"/>
      <selection activeCell="AV81" sqref="AV81"/>
      <selection pane="topRight" activeCell="AV81" sqref="AV81"/>
      <selection pane="bottomLeft" activeCell="AV81" sqref="AV81"/>
      <selection pane="bottomRight" activeCell="AR13" sqref="AR13"/>
    </sheetView>
  </sheetViews>
  <sheetFormatPr defaultColWidth="9.140625" defaultRowHeight="12.75"/>
  <cols>
    <col min="1" max="1" width="1" style="7" customWidth="1"/>
    <col min="2" max="2" width="29.28515625" style="7" customWidth="1"/>
    <col min="3" max="3" width="0.5703125" style="7" customWidth="1"/>
    <col min="4" max="7" width="12.42578125" style="7" hidden="1" customWidth="1"/>
    <col min="8" max="8" width="12.5703125" style="7" hidden="1" customWidth="1"/>
    <col min="9" max="9" width="0.5703125" style="7" hidden="1" customWidth="1"/>
    <col min="10" max="11" width="12.42578125" style="7" hidden="1" customWidth="1"/>
    <col min="12" max="13" width="13.140625" style="7" hidden="1" customWidth="1"/>
    <col min="14" max="14" width="12.5703125" style="7" customWidth="1"/>
    <col min="15" max="15" width="0.5703125" style="7" customWidth="1"/>
    <col min="16" max="17" width="12.42578125" style="7" hidden="1" customWidth="1"/>
    <col min="18" max="19" width="13.140625" style="7" hidden="1" customWidth="1"/>
    <col min="20" max="20" width="14.5703125" style="7" customWidth="1"/>
    <col min="21" max="21" width="0.5703125" style="7" customWidth="1"/>
    <col min="22" max="23" width="12.42578125" style="7" hidden="1" customWidth="1"/>
    <col min="24" max="25" width="13.140625" style="7" hidden="1" customWidth="1"/>
    <col min="26" max="26" width="14.5703125" style="7" customWidth="1"/>
    <col min="27" max="27" width="0.5703125" style="7" customWidth="1"/>
    <col min="28" max="29" width="12.42578125" style="7" hidden="1" customWidth="1"/>
    <col min="30" max="31" width="13.140625" style="7" hidden="1" customWidth="1"/>
    <col min="32" max="32" width="14.5703125" style="7" customWidth="1"/>
    <col min="33" max="33" width="0.5703125" style="7" customWidth="1"/>
    <col min="34" max="35" width="12.42578125" style="7" customWidth="1"/>
    <col min="36" max="37" width="13.140625" style="7" customWidth="1"/>
    <col min="38" max="38" width="14.5703125" style="7" customWidth="1"/>
    <col min="39" max="39" width="0.5703125" style="7" customWidth="1"/>
    <col min="40" max="41" width="12.42578125" style="7" customWidth="1"/>
    <col min="42" max="42" width="13.140625" style="7" customWidth="1"/>
    <col min="43" max="43" width="13.140625" style="7" hidden="1" customWidth="1"/>
    <col min="44" max="44" width="14.5703125" style="7" customWidth="1"/>
    <col min="45" max="16384" width="9.140625" style="7"/>
  </cols>
  <sheetData>
    <row r="1" spans="2:44">
      <c r="B1" s="64"/>
    </row>
    <row r="2" spans="2:44">
      <c r="AR2" s="110" t="s">
        <v>84</v>
      </c>
    </row>
    <row r="9" spans="2:44" ht="15" customHeight="1">
      <c r="B9" s="22" t="s">
        <v>40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</row>
    <row r="10" spans="2:44">
      <c r="B10" s="67"/>
    </row>
    <row r="11" spans="2:44" ht="14.25" customHeight="1">
      <c r="B11" s="103" t="s">
        <v>30</v>
      </c>
      <c r="D11" s="104" t="s">
        <v>234</v>
      </c>
      <c r="E11" s="104" t="s">
        <v>236</v>
      </c>
      <c r="F11" s="104" t="s">
        <v>238</v>
      </c>
      <c r="G11" s="104" t="s">
        <v>239</v>
      </c>
      <c r="H11" s="103" t="s">
        <v>235</v>
      </c>
      <c r="J11" s="104" t="s">
        <v>245</v>
      </c>
      <c r="K11" s="104" t="s">
        <v>249</v>
      </c>
      <c r="L11" s="104" t="s">
        <v>250</v>
      </c>
      <c r="M11" s="104" t="s">
        <v>251</v>
      </c>
      <c r="N11" s="103" t="s">
        <v>248</v>
      </c>
      <c r="P11" s="104" t="s">
        <v>268</v>
      </c>
      <c r="Q11" s="104" t="s">
        <v>269</v>
      </c>
      <c r="R11" s="104" t="s">
        <v>270</v>
      </c>
      <c r="S11" s="104" t="s">
        <v>272</v>
      </c>
      <c r="T11" s="103" t="s">
        <v>271</v>
      </c>
      <c r="V11" s="104" t="s">
        <v>304</v>
      </c>
      <c r="W11" s="104" t="s">
        <v>305</v>
      </c>
      <c r="X11" s="104" t="s">
        <v>306</v>
      </c>
      <c r="Y11" s="104" t="s">
        <v>307</v>
      </c>
      <c r="Z11" s="103" t="s">
        <v>308</v>
      </c>
      <c r="AB11" s="104" t="s">
        <v>332</v>
      </c>
      <c r="AC11" s="104" t="s">
        <v>333</v>
      </c>
      <c r="AD11" s="104" t="s">
        <v>334</v>
      </c>
      <c r="AE11" s="104" t="s">
        <v>335</v>
      </c>
      <c r="AF11" s="103" t="s">
        <v>336</v>
      </c>
      <c r="AH11" s="104" t="s">
        <v>361</v>
      </c>
      <c r="AI11" s="104" t="s">
        <v>362</v>
      </c>
      <c r="AJ11" s="104" t="s">
        <v>363</v>
      </c>
      <c r="AK11" s="104" t="s">
        <v>364</v>
      </c>
      <c r="AL11" s="103" t="s">
        <v>365</v>
      </c>
      <c r="AN11" s="104" t="s">
        <v>387</v>
      </c>
      <c r="AO11" s="104" t="s">
        <v>388</v>
      </c>
      <c r="AP11" s="104" t="s">
        <v>389</v>
      </c>
      <c r="AQ11" s="104" t="s">
        <v>390</v>
      </c>
      <c r="AR11" s="103" t="s">
        <v>391</v>
      </c>
    </row>
    <row r="12" spans="2:44">
      <c r="B12" s="12"/>
      <c r="D12" s="15"/>
      <c r="E12" s="15"/>
      <c r="F12" s="15"/>
      <c r="G12" s="15"/>
      <c r="H12" s="15"/>
      <c r="J12" s="15"/>
      <c r="K12" s="15"/>
      <c r="L12" s="15"/>
      <c r="M12" s="15"/>
      <c r="N12" s="15"/>
      <c r="P12" s="15"/>
      <c r="Q12" s="15"/>
      <c r="R12" s="15"/>
      <c r="S12" s="15"/>
      <c r="T12" s="15"/>
      <c r="V12" s="15"/>
      <c r="W12" s="15"/>
      <c r="X12" s="15"/>
      <c r="Y12" s="15"/>
      <c r="Z12" s="15"/>
      <c r="AB12" s="15"/>
      <c r="AC12" s="15"/>
      <c r="AD12" s="15"/>
      <c r="AE12" s="15"/>
      <c r="AF12" s="15"/>
      <c r="AH12" s="15"/>
      <c r="AI12" s="15"/>
      <c r="AJ12" s="15"/>
      <c r="AK12" s="15"/>
      <c r="AL12" s="15"/>
      <c r="AN12" s="15"/>
      <c r="AO12" s="15"/>
      <c r="AP12" s="15"/>
      <c r="AQ12" s="15"/>
      <c r="AR12" s="15"/>
    </row>
    <row r="13" spans="2:44">
      <c r="B13" s="27" t="s">
        <v>31</v>
      </c>
      <c r="C13" s="155"/>
      <c r="D13" s="15">
        <v>5268</v>
      </c>
      <c r="E13" s="15">
        <v>5671</v>
      </c>
      <c r="F13" s="15">
        <v>5696</v>
      </c>
      <c r="G13" s="15">
        <v>6073</v>
      </c>
      <c r="H13" s="68">
        <f>G13</f>
        <v>6073</v>
      </c>
      <c r="I13" s="155"/>
      <c r="J13" s="15">
        <v>5727</v>
      </c>
      <c r="K13" s="15">
        <v>5677</v>
      </c>
      <c r="L13" s="15">
        <v>5964</v>
      </c>
      <c r="M13" s="15">
        <v>5897</v>
      </c>
      <c r="N13" s="68">
        <f>M13</f>
        <v>5897</v>
      </c>
      <c r="O13" s="155"/>
      <c r="P13" s="15">
        <v>5793</v>
      </c>
      <c r="Q13" s="15">
        <v>5106</v>
      </c>
      <c r="R13" s="15">
        <v>4995</v>
      </c>
      <c r="S13" s="15">
        <v>5139</v>
      </c>
      <c r="T13" s="68">
        <v>5139</v>
      </c>
      <c r="U13" s="155"/>
      <c r="V13" s="15">
        <v>5089</v>
      </c>
      <c r="W13" s="15">
        <v>5110</v>
      </c>
      <c r="X13" s="15">
        <v>5109</v>
      </c>
      <c r="Y13" s="15">
        <v>5022</v>
      </c>
      <c r="Z13" s="68">
        <f>Y13</f>
        <v>5022</v>
      </c>
      <c r="AA13" s="155"/>
      <c r="AB13" s="15">
        <v>5129</v>
      </c>
      <c r="AC13" s="15">
        <v>5247</v>
      </c>
      <c r="AD13" s="210">
        <v>5079</v>
      </c>
      <c r="AE13" s="15">
        <v>5268</v>
      </c>
      <c r="AF13" s="68">
        <f>AE13</f>
        <v>5268</v>
      </c>
      <c r="AG13" s="155"/>
      <c r="AH13" s="15">
        <v>5271</v>
      </c>
      <c r="AI13" s="15">
        <v>5216</v>
      </c>
      <c r="AJ13" s="210">
        <v>5271</v>
      </c>
      <c r="AK13" s="15">
        <v>5297</v>
      </c>
      <c r="AL13" s="68">
        <v>5297</v>
      </c>
      <c r="AM13" s="155"/>
      <c r="AN13" s="15">
        <v>5046</v>
      </c>
      <c r="AO13" s="15">
        <v>4816</v>
      </c>
      <c r="AP13" s="210">
        <v>4664</v>
      </c>
      <c r="AQ13" s="15"/>
      <c r="AR13" s="68">
        <f t="shared" ref="AR13:AR21" si="0">AP13</f>
        <v>4664</v>
      </c>
    </row>
    <row r="14" spans="2:44">
      <c r="B14" s="27" t="s">
        <v>32</v>
      </c>
      <c r="C14" s="155"/>
      <c r="D14" s="15">
        <v>8724</v>
      </c>
      <c r="E14" s="15">
        <v>8665</v>
      </c>
      <c r="F14" s="15">
        <v>8637</v>
      </c>
      <c r="G14" s="15">
        <v>8765</v>
      </c>
      <c r="H14" s="68">
        <f t="shared" ref="H14:H19" si="1">G14</f>
        <v>8765</v>
      </c>
      <c r="I14" s="155"/>
      <c r="J14" s="15">
        <v>8807</v>
      </c>
      <c r="K14" s="15">
        <v>8548</v>
      </c>
      <c r="L14" s="15">
        <v>8822</v>
      </c>
      <c r="M14" s="15">
        <v>8848</v>
      </c>
      <c r="N14" s="68">
        <f t="shared" ref="N14:N19" si="2">M14</f>
        <v>8848</v>
      </c>
      <c r="O14" s="155"/>
      <c r="P14" s="15">
        <v>9043</v>
      </c>
      <c r="Q14" s="15">
        <v>9051</v>
      </c>
      <c r="R14" s="15">
        <v>8764</v>
      </c>
      <c r="S14" s="15">
        <v>9382</v>
      </c>
      <c r="T14" s="68">
        <v>9382</v>
      </c>
      <c r="U14" s="155"/>
      <c r="V14" s="15">
        <v>9922</v>
      </c>
      <c r="W14" s="15">
        <v>9827</v>
      </c>
      <c r="X14" s="15">
        <v>9483</v>
      </c>
      <c r="Y14" s="15">
        <v>9740</v>
      </c>
      <c r="Z14" s="68">
        <f t="shared" ref="Z14:Z21" si="3">Y14</f>
        <v>9740</v>
      </c>
      <c r="AA14" s="155"/>
      <c r="AB14" s="15">
        <v>10287</v>
      </c>
      <c r="AC14" s="15">
        <v>10366</v>
      </c>
      <c r="AD14" s="210">
        <v>10489</v>
      </c>
      <c r="AE14" s="15">
        <v>10849</v>
      </c>
      <c r="AF14" s="68">
        <f t="shared" ref="AF14:AF21" si="4">AE14</f>
        <v>10849</v>
      </c>
      <c r="AG14" s="155"/>
      <c r="AH14" s="15">
        <v>11120</v>
      </c>
      <c r="AI14" s="15">
        <v>11402</v>
      </c>
      <c r="AJ14" s="210">
        <v>11594</v>
      </c>
      <c r="AK14" s="15">
        <v>11457</v>
      </c>
      <c r="AL14" s="68">
        <v>11457</v>
      </c>
      <c r="AM14" s="155"/>
      <c r="AN14" s="15">
        <v>11041</v>
      </c>
      <c r="AO14" s="15">
        <v>10360</v>
      </c>
      <c r="AP14" s="210">
        <v>10721</v>
      </c>
      <c r="AQ14" s="15"/>
      <c r="AR14" s="68">
        <f t="shared" si="0"/>
        <v>10721</v>
      </c>
    </row>
    <row r="15" spans="2:44">
      <c r="B15" s="23" t="s">
        <v>129</v>
      </c>
      <c r="C15" s="155"/>
      <c r="D15" s="15">
        <v>1835</v>
      </c>
      <c r="E15" s="15">
        <v>1782</v>
      </c>
      <c r="F15" s="15">
        <v>1688</v>
      </c>
      <c r="G15" s="15">
        <v>1641</v>
      </c>
      <c r="H15" s="68">
        <f t="shared" si="1"/>
        <v>1641</v>
      </c>
      <c r="I15" s="155"/>
      <c r="J15" s="15">
        <v>1551</v>
      </c>
      <c r="K15" s="15">
        <v>1535</v>
      </c>
      <c r="L15" s="15">
        <v>1493</v>
      </c>
      <c r="M15" s="15">
        <v>1515</v>
      </c>
      <c r="N15" s="68">
        <f t="shared" si="2"/>
        <v>1515</v>
      </c>
      <c r="O15" s="155"/>
      <c r="P15" s="15">
        <v>1503</v>
      </c>
      <c r="Q15" s="15">
        <v>1463</v>
      </c>
      <c r="R15" s="15">
        <v>1473</v>
      </c>
      <c r="S15" s="15">
        <v>1519</v>
      </c>
      <c r="T15" s="68">
        <v>1519</v>
      </c>
      <c r="U15" s="155"/>
      <c r="V15" s="15">
        <v>1647</v>
      </c>
      <c r="W15" s="15">
        <v>1709</v>
      </c>
      <c r="X15" s="15">
        <v>1854</v>
      </c>
      <c r="Y15" s="15">
        <v>1865</v>
      </c>
      <c r="Z15" s="68">
        <f t="shared" si="3"/>
        <v>1865</v>
      </c>
      <c r="AA15" s="155"/>
      <c r="AB15" s="15">
        <v>2072</v>
      </c>
      <c r="AC15" s="15">
        <v>2032</v>
      </c>
      <c r="AD15" s="210">
        <v>2034</v>
      </c>
      <c r="AE15" s="15">
        <v>2016</v>
      </c>
      <c r="AF15" s="68">
        <f t="shared" si="4"/>
        <v>2016</v>
      </c>
      <c r="AG15" s="155"/>
      <c r="AH15" s="15">
        <v>2158</v>
      </c>
      <c r="AI15" s="15">
        <v>2290</v>
      </c>
      <c r="AJ15" s="210">
        <v>2356</v>
      </c>
      <c r="AK15" s="15">
        <v>2440</v>
      </c>
      <c r="AL15" s="68">
        <v>2440</v>
      </c>
      <c r="AM15" s="155"/>
      <c r="AN15" s="15">
        <v>2407</v>
      </c>
      <c r="AO15" s="15">
        <v>2418</v>
      </c>
      <c r="AP15" s="210">
        <v>2470</v>
      </c>
      <c r="AQ15" s="15"/>
      <c r="AR15" s="68">
        <f t="shared" si="0"/>
        <v>2470</v>
      </c>
    </row>
    <row r="16" spans="2:44">
      <c r="B16" s="23" t="s">
        <v>33</v>
      </c>
      <c r="C16" s="155"/>
      <c r="D16" s="15">
        <v>2764</v>
      </c>
      <c r="E16" s="15">
        <v>2704</v>
      </c>
      <c r="F16" s="15">
        <v>2689</v>
      </c>
      <c r="G16" s="15">
        <v>2823</v>
      </c>
      <c r="H16" s="68">
        <f t="shared" si="1"/>
        <v>2823</v>
      </c>
      <c r="I16" s="155"/>
      <c r="J16" s="15">
        <v>2938</v>
      </c>
      <c r="K16" s="15">
        <v>3178</v>
      </c>
      <c r="L16" s="15">
        <v>3153</v>
      </c>
      <c r="M16" s="15">
        <v>3229</v>
      </c>
      <c r="N16" s="68">
        <f t="shared" si="2"/>
        <v>3229</v>
      </c>
      <c r="O16" s="155"/>
      <c r="P16" s="15">
        <v>2986</v>
      </c>
      <c r="Q16" s="15">
        <v>2995</v>
      </c>
      <c r="R16" s="15">
        <v>2856</v>
      </c>
      <c r="S16" s="15">
        <v>3007</v>
      </c>
      <c r="T16" s="68">
        <v>3007</v>
      </c>
      <c r="U16" s="155"/>
      <c r="V16" s="15">
        <v>3049</v>
      </c>
      <c r="W16" s="15">
        <v>3072</v>
      </c>
      <c r="X16" s="15">
        <v>3238</v>
      </c>
      <c r="Y16" s="15">
        <v>3374</v>
      </c>
      <c r="Z16" s="68">
        <f t="shared" si="3"/>
        <v>3374</v>
      </c>
      <c r="AA16" s="155"/>
      <c r="AB16" s="15">
        <v>3464</v>
      </c>
      <c r="AC16" s="15">
        <v>3470</v>
      </c>
      <c r="AD16" s="210">
        <v>3551</v>
      </c>
      <c r="AE16" s="15">
        <v>3745</v>
      </c>
      <c r="AF16" s="68">
        <f t="shared" si="4"/>
        <v>3745</v>
      </c>
      <c r="AG16" s="155"/>
      <c r="AH16" s="15">
        <v>4304</v>
      </c>
      <c r="AI16" s="15">
        <v>4563</v>
      </c>
      <c r="AJ16" s="210">
        <v>4899</v>
      </c>
      <c r="AK16" s="15">
        <v>4969</v>
      </c>
      <c r="AL16" s="68">
        <v>4969</v>
      </c>
      <c r="AM16" s="155"/>
      <c r="AN16" s="15">
        <v>5062</v>
      </c>
      <c r="AO16" s="15">
        <v>5122</v>
      </c>
      <c r="AP16" s="210">
        <v>5265</v>
      </c>
      <c r="AQ16" s="15"/>
      <c r="AR16" s="68">
        <f t="shared" si="0"/>
        <v>5265</v>
      </c>
    </row>
    <row r="17" spans="2:44">
      <c r="B17" s="23" t="s">
        <v>37</v>
      </c>
      <c r="C17" s="155"/>
      <c r="D17" s="15">
        <v>1448</v>
      </c>
      <c r="E17" s="15">
        <v>1418</v>
      </c>
      <c r="F17" s="15">
        <v>1333</v>
      </c>
      <c r="G17" s="15">
        <v>1329</v>
      </c>
      <c r="H17" s="68">
        <f t="shared" si="1"/>
        <v>1329</v>
      </c>
      <c r="I17" s="155"/>
      <c r="J17" s="15">
        <v>1355</v>
      </c>
      <c r="K17" s="15">
        <v>1329</v>
      </c>
      <c r="L17" s="15">
        <v>1324</v>
      </c>
      <c r="M17" s="15">
        <v>1320</v>
      </c>
      <c r="N17" s="68">
        <f t="shared" si="2"/>
        <v>1320</v>
      </c>
      <c r="O17" s="155"/>
      <c r="P17" s="15">
        <v>1351</v>
      </c>
      <c r="Q17" s="15">
        <v>1352</v>
      </c>
      <c r="R17" s="15">
        <v>1465</v>
      </c>
      <c r="S17" s="15">
        <v>1515</v>
      </c>
      <c r="T17" s="68">
        <v>1515</v>
      </c>
      <c r="U17" s="155"/>
      <c r="V17" s="15">
        <v>1523</v>
      </c>
      <c r="W17" s="15">
        <v>1490</v>
      </c>
      <c r="X17" s="15">
        <v>1452</v>
      </c>
      <c r="Y17" s="15">
        <v>1483</v>
      </c>
      <c r="Z17" s="68">
        <f t="shared" si="3"/>
        <v>1483</v>
      </c>
      <c r="AA17" s="155"/>
      <c r="AB17" s="15">
        <v>1538</v>
      </c>
      <c r="AC17" s="15">
        <v>1572</v>
      </c>
      <c r="AD17" s="210">
        <v>1571</v>
      </c>
      <c r="AE17" s="15">
        <v>1596</v>
      </c>
      <c r="AF17" s="68">
        <f t="shared" si="4"/>
        <v>1596</v>
      </c>
      <c r="AG17" s="155"/>
      <c r="AH17" s="15">
        <v>1582</v>
      </c>
      <c r="AI17" s="15">
        <v>1517</v>
      </c>
      <c r="AJ17" s="210">
        <v>1566</v>
      </c>
      <c r="AK17" s="15">
        <v>1544</v>
      </c>
      <c r="AL17" s="68">
        <v>1544</v>
      </c>
      <c r="AM17" s="155"/>
      <c r="AN17" s="15">
        <v>1576</v>
      </c>
      <c r="AO17" s="15">
        <v>1732</v>
      </c>
      <c r="AP17" s="210">
        <v>1696</v>
      </c>
      <c r="AQ17" s="15"/>
      <c r="AR17" s="68">
        <f t="shared" si="0"/>
        <v>1696</v>
      </c>
    </row>
    <row r="18" spans="2:44">
      <c r="B18" s="23" t="s">
        <v>85</v>
      </c>
      <c r="C18" s="155"/>
      <c r="D18" s="15">
        <v>494</v>
      </c>
      <c r="E18" s="15">
        <v>547</v>
      </c>
      <c r="F18" s="15">
        <v>583</v>
      </c>
      <c r="G18" s="15">
        <v>586</v>
      </c>
      <c r="H18" s="68">
        <f t="shared" si="1"/>
        <v>586</v>
      </c>
      <c r="I18" s="155"/>
      <c r="J18" s="15">
        <v>586</v>
      </c>
      <c r="K18" s="15">
        <v>579</v>
      </c>
      <c r="L18" s="15">
        <v>562</v>
      </c>
      <c r="M18" s="15">
        <v>576</v>
      </c>
      <c r="N18" s="68">
        <f t="shared" si="2"/>
        <v>576</v>
      </c>
      <c r="O18" s="155"/>
      <c r="P18" s="15">
        <v>602</v>
      </c>
      <c r="Q18" s="15">
        <v>614</v>
      </c>
      <c r="R18" s="15">
        <v>616</v>
      </c>
      <c r="S18" s="15">
        <v>629</v>
      </c>
      <c r="T18" s="68">
        <v>629</v>
      </c>
      <c r="U18" s="155"/>
      <c r="V18" s="15">
        <v>634</v>
      </c>
      <c r="W18" s="15">
        <v>601</v>
      </c>
      <c r="X18" s="15">
        <v>588</v>
      </c>
      <c r="Y18" s="15">
        <v>590</v>
      </c>
      <c r="Z18" s="68">
        <f t="shared" si="3"/>
        <v>590</v>
      </c>
      <c r="AA18" s="155"/>
      <c r="AB18" s="15">
        <v>555</v>
      </c>
      <c r="AC18" s="15">
        <v>537</v>
      </c>
      <c r="AD18" s="210">
        <v>568</v>
      </c>
      <c r="AE18" s="15">
        <v>578</v>
      </c>
      <c r="AF18" s="68">
        <f t="shared" si="4"/>
        <v>578</v>
      </c>
      <c r="AG18" s="155"/>
      <c r="AH18" s="15">
        <v>599</v>
      </c>
      <c r="AI18" s="15">
        <v>612</v>
      </c>
      <c r="AJ18" s="210">
        <v>707</v>
      </c>
      <c r="AK18" s="15">
        <v>756</v>
      </c>
      <c r="AL18" s="68">
        <v>756</v>
      </c>
      <c r="AM18" s="155"/>
      <c r="AN18" s="15">
        <v>801</v>
      </c>
      <c r="AO18" s="15">
        <v>880</v>
      </c>
      <c r="AP18" s="210">
        <v>939</v>
      </c>
      <c r="AQ18" s="15"/>
      <c r="AR18" s="68">
        <f t="shared" si="0"/>
        <v>939</v>
      </c>
    </row>
    <row r="19" spans="2:44">
      <c r="B19" s="23" t="s">
        <v>222</v>
      </c>
      <c r="D19" s="15">
        <v>542</v>
      </c>
      <c r="E19" s="15">
        <v>526</v>
      </c>
      <c r="F19" s="15">
        <v>511</v>
      </c>
      <c r="G19" s="15">
        <v>519</v>
      </c>
      <c r="H19" s="15">
        <f t="shared" si="1"/>
        <v>519</v>
      </c>
      <c r="J19" s="15">
        <v>502</v>
      </c>
      <c r="K19" s="15">
        <v>480</v>
      </c>
      <c r="L19" s="15">
        <v>482</v>
      </c>
      <c r="M19" s="15">
        <v>469</v>
      </c>
      <c r="N19" s="15">
        <f t="shared" si="2"/>
        <v>469</v>
      </c>
      <c r="P19" s="15">
        <v>547</v>
      </c>
      <c r="Q19" s="15">
        <v>571</v>
      </c>
      <c r="R19" s="15">
        <v>574</v>
      </c>
      <c r="S19" s="15">
        <v>741</v>
      </c>
      <c r="T19" s="15">
        <v>741</v>
      </c>
      <c r="V19" s="15">
        <v>848</v>
      </c>
      <c r="W19" s="15">
        <v>905</v>
      </c>
      <c r="X19" s="15">
        <v>1123</v>
      </c>
      <c r="Y19" s="15">
        <v>1015</v>
      </c>
      <c r="Z19" s="68">
        <f t="shared" si="3"/>
        <v>1015</v>
      </c>
      <c r="AB19" s="15">
        <v>1281</v>
      </c>
      <c r="AC19" s="15">
        <v>1333</v>
      </c>
      <c r="AD19" s="210">
        <v>1274</v>
      </c>
      <c r="AE19" s="15">
        <v>1279</v>
      </c>
      <c r="AF19" s="68">
        <f t="shared" si="4"/>
        <v>1279</v>
      </c>
      <c r="AH19" s="15">
        <v>1285</v>
      </c>
      <c r="AI19" s="15">
        <v>1402</v>
      </c>
      <c r="AJ19" s="210">
        <v>1476</v>
      </c>
      <c r="AK19" s="15">
        <v>1528</v>
      </c>
      <c r="AL19" s="68">
        <v>1528</v>
      </c>
      <c r="AN19" s="15">
        <v>1551</v>
      </c>
      <c r="AO19" s="15">
        <v>1703</v>
      </c>
      <c r="AP19" s="210">
        <v>2139</v>
      </c>
      <c r="AQ19" s="15"/>
      <c r="AR19" s="68">
        <f t="shared" si="0"/>
        <v>2139</v>
      </c>
    </row>
    <row r="20" spans="2:44">
      <c r="B20" s="23" t="s">
        <v>376</v>
      </c>
      <c r="D20" s="89"/>
      <c r="E20" s="89"/>
      <c r="F20" s="89"/>
      <c r="G20" s="89"/>
      <c r="H20" s="89"/>
      <c r="J20" s="89"/>
      <c r="K20" s="89"/>
      <c r="L20" s="89"/>
      <c r="M20" s="89"/>
      <c r="N20" s="89"/>
      <c r="P20" s="15"/>
      <c r="Q20" s="89"/>
      <c r="R20" s="15"/>
      <c r="S20" s="89"/>
      <c r="T20" s="15"/>
      <c r="V20" s="15"/>
      <c r="W20" s="89"/>
      <c r="X20" s="15"/>
      <c r="Y20" s="89"/>
      <c r="Z20" s="68"/>
      <c r="AB20" s="15"/>
      <c r="AC20" s="89"/>
      <c r="AD20" s="210"/>
      <c r="AE20" s="89"/>
      <c r="AF20" s="68"/>
      <c r="AH20" s="15"/>
      <c r="AI20" s="89">
        <v>6</v>
      </c>
      <c r="AJ20" s="210">
        <v>4</v>
      </c>
      <c r="AK20" s="89">
        <v>4</v>
      </c>
      <c r="AL20" s="68">
        <v>4</v>
      </c>
      <c r="AN20" s="15">
        <v>4</v>
      </c>
      <c r="AO20" s="89">
        <v>4</v>
      </c>
      <c r="AP20" s="210">
        <v>0</v>
      </c>
      <c r="AQ20" s="89"/>
      <c r="AR20" s="68">
        <f t="shared" si="0"/>
        <v>0</v>
      </c>
    </row>
    <row r="21" spans="2:44">
      <c r="B21" s="23" t="s">
        <v>282</v>
      </c>
      <c r="D21" s="89"/>
      <c r="E21" s="89"/>
      <c r="F21" s="89"/>
      <c r="G21" s="89"/>
      <c r="H21" s="89"/>
      <c r="J21" s="89"/>
      <c r="K21" s="89"/>
      <c r="L21" s="89"/>
      <c r="M21" s="89"/>
      <c r="N21" s="89"/>
      <c r="P21" s="15">
        <v>108</v>
      </c>
      <c r="Q21" s="89">
        <v>122</v>
      </c>
      <c r="R21" s="15">
        <v>119</v>
      </c>
      <c r="S21" s="89">
        <v>127</v>
      </c>
      <c r="T21" s="15">
        <v>127</v>
      </c>
      <c r="V21" s="15">
        <v>128</v>
      </c>
      <c r="W21" s="89">
        <v>148</v>
      </c>
      <c r="X21" s="15">
        <v>153</v>
      </c>
      <c r="Y21" s="89">
        <v>153</v>
      </c>
      <c r="Z21" s="68">
        <f t="shared" si="3"/>
        <v>153</v>
      </c>
      <c r="AB21" s="15">
        <v>158</v>
      </c>
      <c r="AC21" s="89">
        <v>177</v>
      </c>
      <c r="AD21" s="210">
        <v>173</v>
      </c>
      <c r="AE21" s="89">
        <v>167</v>
      </c>
      <c r="AF21" s="68">
        <f t="shared" si="4"/>
        <v>167</v>
      </c>
      <c r="AH21" s="15">
        <v>151</v>
      </c>
      <c r="AI21" s="89">
        <v>169</v>
      </c>
      <c r="AJ21" s="210">
        <v>157</v>
      </c>
      <c r="AK21" s="89">
        <v>163</v>
      </c>
      <c r="AL21" s="68">
        <v>163</v>
      </c>
      <c r="AN21" s="15">
        <v>171</v>
      </c>
      <c r="AO21" s="89">
        <v>184</v>
      </c>
      <c r="AP21" s="210">
        <v>168</v>
      </c>
      <c r="AQ21" s="89"/>
      <c r="AR21" s="68">
        <f t="shared" si="0"/>
        <v>168</v>
      </c>
    </row>
    <row r="22" spans="2:44">
      <c r="B22" s="51" t="s">
        <v>38</v>
      </c>
      <c r="D22" s="51">
        <f>SUM(D12:D21)</f>
        <v>21075</v>
      </c>
      <c r="E22" s="51">
        <f>SUM(E12:E21)</f>
        <v>21313</v>
      </c>
      <c r="F22" s="51">
        <f>SUM(F12:F21)</f>
        <v>21137</v>
      </c>
      <c r="G22" s="51">
        <f>SUM(G12:G21)</f>
        <v>21736</v>
      </c>
      <c r="H22" s="51">
        <f>SUM(H12:H21)</f>
        <v>21736</v>
      </c>
      <c r="J22" s="51">
        <f>SUM(J12:J21)</f>
        <v>21466</v>
      </c>
      <c r="K22" s="51">
        <f>SUM(K12:K21)</f>
        <v>21326</v>
      </c>
      <c r="L22" s="51">
        <f>SUM(L12:L21)</f>
        <v>21800</v>
      </c>
      <c r="M22" s="51">
        <f>SUM(M12:M21)</f>
        <v>21854</v>
      </c>
      <c r="N22" s="51">
        <f>SUM(N12:N21)</f>
        <v>21854</v>
      </c>
      <c r="P22" s="51">
        <f>SUM(P12:P21)</f>
        <v>21933</v>
      </c>
      <c r="Q22" s="51">
        <f>SUM(Q12:Q21)</f>
        <v>21274</v>
      </c>
      <c r="R22" s="51">
        <f>SUM(R12:R21)</f>
        <v>20862</v>
      </c>
      <c r="S22" s="51">
        <f>SUM(S12:S21)</f>
        <v>22059</v>
      </c>
      <c r="T22" s="51">
        <f>SUM(T12:T21)</f>
        <v>22059</v>
      </c>
      <c r="V22" s="51">
        <f>SUM(V12:V21)</f>
        <v>22840</v>
      </c>
      <c r="W22" s="51">
        <f>SUM(W12:W21)</f>
        <v>22862</v>
      </c>
      <c r="X22" s="51">
        <f>SUM(X12:X21)</f>
        <v>23000</v>
      </c>
      <c r="Y22" s="51">
        <f>SUM(Y12:Y21)</f>
        <v>23242</v>
      </c>
      <c r="Z22" s="51">
        <f>SUM(Z12:Z21)</f>
        <v>23242</v>
      </c>
      <c r="AB22" s="51">
        <f>SUM(AB12:AB21)</f>
        <v>24484</v>
      </c>
      <c r="AC22" s="51">
        <f>SUM(AC12:AC21)</f>
        <v>24734</v>
      </c>
      <c r="AD22" s="229">
        <f>SUM(AD12:AD21)</f>
        <v>24739</v>
      </c>
      <c r="AE22" s="51">
        <f>SUM(AE12:AE21)</f>
        <v>25498</v>
      </c>
      <c r="AF22" s="51">
        <f>SUM(AF12:AF21)</f>
        <v>25498</v>
      </c>
      <c r="AH22" s="51">
        <f>SUM(AH12:AH21)</f>
        <v>26470</v>
      </c>
      <c r="AI22" s="51">
        <f>SUM(AI12:AI21)</f>
        <v>27177</v>
      </c>
      <c r="AJ22" s="229">
        <f>SUM(AJ12:AJ21)</f>
        <v>28030</v>
      </c>
      <c r="AK22" s="51">
        <f>SUM(AK12:AK21)</f>
        <v>28158</v>
      </c>
      <c r="AL22" s="51">
        <f>SUM(AL12:AL21)</f>
        <v>28158</v>
      </c>
      <c r="AN22" s="51">
        <f>SUM(AN12:AN21)</f>
        <v>27659</v>
      </c>
      <c r="AO22" s="51">
        <f>SUM(AO12:AO21)</f>
        <v>27219</v>
      </c>
      <c r="AP22" s="229">
        <f>SUM(AP12:AP21)</f>
        <v>28062</v>
      </c>
      <c r="AQ22" s="51"/>
      <c r="AR22" s="51">
        <f>SUM(AR12:AR21)</f>
        <v>28062</v>
      </c>
    </row>
    <row r="23" spans="2:44">
      <c r="B23" s="23"/>
      <c r="D23" s="27"/>
      <c r="E23" s="27"/>
      <c r="F23" s="27"/>
      <c r="G23" s="27"/>
      <c r="H23" s="27"/>
      <c r="J23" s="27"/>
      <c r="K23" s="27"/>
      <c r="L23" s="27"/>
      <c r="M23" s="27"/>
      <c r="N23" s="27"/>
      <c r="P23" s="27"/>
      <c r="Q23" s="27"/>
      <c r="R23" s="27"/>
      <c r="S23" s="27"/>
      <c r="T23" s="27"/>
      <c r="V23" s="27"/>
      <c r="W23" s="27"/>
      <c r="X23" s="27"/>
      <c r="Y23" s="27"/>
      <c r="Z23" s="27"/>
      <c r="AB23" s="27"/>
      <c r="AC23" s="27"/>
      <c r="AD23" s="200"/>
      <c r="AE23" s="27"/>
      <c r="AF23" s="27"/>
      <c r="AH23" s="27"/>
      <c r="AI23" s="27"/>
      <c r="AJ23" s="200"/>
      <c r="AK23" s="27"/>
      <c r="AL23" s="27"/>
      <c r="AN23" s="27"/>
      <c r="AO23" s="27"/>
      <c r="AP23" s="200"/>
      <c r="AQ23" s="27"/>
      <c r="AR23" s="27"/>
    </row>
    <row r="24" spans="2:44">
      <c r="B24" s="23" t="s">
        <v>35</v>
      </c>
      <c r="C24" s="155"/>
      <c r="D24" s="15">
        <v>714</v>
      </c>
      <c r="E24" s="15">
        <v>757</v>
      </c>
      <c r="F24" s="15">
        <v>765</v>
      </c>
      <c r="G24" s="15">
        <v>805</v>
      </c>
      <c r="H24" s="15">
        <f t="shared" ref="H24:H41" si="5">G24</f>
        <v>805</v>
      </c>
      <c r="I24" s="155"/>
      <c r="J24" s="15">
        <v>788</v>
      </c>
      <c r="K24" s="15">
        <v>807</v>
      </c>
      <c r="L24" s="15">
        <v>813</v>
      </c>
      <c r="M24" s="15">
        <v>834</v>
      </c>
      <c r="N24" s="15">
        <f t="shared" ref="N24:N41" si="6">M24</f>
        <v>834</v>
      </c>
      <c r="O24" s="155"/>
      <c r="P24" s="15">
        <v>845</v>
      </c>
      <c r="Q24" s="15">
        <v>845</v>
      </c>
      <c r="R24" s="15">
        <v>827</v>
      </c>
      <c r="S24" s="15">
        <v>840</v>
      </c>
      <c r="T24" s="15">
        <v>840</v>
      </c>
      <c r="U24" s="155"/>
      <c r="V24" s="15">
        <v>845</v>
      </c>
      <c r="W24" s="15">
        <v>741</v>
      </c>
      <c r="X24" s="15">
        <v>701</v>
      </c>
      <c r="Y24" s="15">
        <v>648</v>
      </c>
      <c r="Z24" s="15">
        <f t="shared" ref="Z24:Z41" si="7">Y24</f>
        <v>648</v>
      </c>
      <c r="AA24" s="155"/>
      <c r="AB24" s="15">
        <v>597</v>
      </c>
      <c r="AC24" s="15">
        <v>568</v>
      </c>
      <c r="AD24" s="210">
        <v>550</v>
      </c>
      <c r="AE24" s="15">
        <v>545</v>
      </c>
      <c r="AF24" s="15">
        <f t="shared" ref="AF24:AF42" si="8">AE24</f>
        <v>545</v>
      </c>
      <c r="AG24" s="155"/>
      <c r="AH24" s="15">
        <v>554</v>
      </c>
      <c r="AI24" s="15">
        <v>606</v>
      </c>
      <c r="AJ24" s="210">
        <v>673</v>
      </c>
      <c r="AK24" s="15">
        <v>658</v>
      </c>
      <c r="AL24" s="15">
        <v>658</v>
      </c>
      <c r="AM24" s="155"/>
      <c r="AN24" s="15">
        <v>652</v>
      </c>
      <c r="AO24" s="15">
        <v>663</v>
      </c>
      <c r="AP24" s="210">
        <v>821</v>
      </c>
      <c r="AQ24" s="15"/>
      <c r="AR24" s="15">
        <f t="shared" ref="AR24:AR42" si="9">AP24</f>
        <v>821</v>
      </c>
    </row>
    <row r="25" spans="2:44">
      <c r="B25" s="23" t="s">
        <v>16</v>
      </c>
      <c r="C25" s="155"/>
      <c r="D25" s="15">
        <v>277</v>
      </c>
      <c r="E25" s="15">
        <v>271</v>
      </c>
      <c r="F25" s="15">
        <v>269</v>
      </c>
      <c r="G25" s="15">
        <v>261</v>
      </c>
      <c r="H25" s="15">
        <f t="shared" si="5"/>
        <v>261</v>
      </c>
      <c r="I25" s="155"/>
      <c r="J25" s="15">
        <v>258</v>
      </c>
      <c r="K25" s="15">
        <v>265</v>
      </c>
      <c r="L25" s="15">
        <v>279</v>
      </c>
      <c r="M25" s="15">
        <v>281</v>
      </c>
      <c r="N25" s="15">
        <f t="shared" si="6"/>
        <v>281</v>
      </c>
      <c r="O25" s="155"/>
      <c r="P25" s="15">
        <v>276</v>
      </c>
      <c r="Q25" s="15">
        <v>274</v>
      </c>
      <c r="R25" s="15">
        <v>331</v>
      </c>
      <c r="S25" s="15">
        <v>467</v>
      </c>
      <c r="T25" s="15">
        <v>467</v>
      </c>
      <c r="U25" s="155"/>
      <c r="V25" s="15">
        <v>379</v>
      </c>
      <c r="W25" s="15">
        <v>256</v>
      </c>
      <c r="X25" s="15">
        <v>261</v>
      </c>
      <c r="Y25" s="15">
        <v>264</v>
      </c>
      <c r="Z25" s="15">
        <f t="shared" si="7"/>
        <v>264</v>
      </c>
      <c r="AA25" s="155"/>
      <c r="AB25" s="15">
        <v>346</v>
      </c>
      <c r="AC25" s="15">
        <v>360</v>
      </c>
      <c r="AD25" s="210">
        <v>340</v>
      </c>
      <c r="AE25" s="15">
        <v>332</v>
      </c>
      <c r="AF25" s="15">
        <f t="shared" si="8"/>
        <v>332</v>
      </c>
      <c r="AG25" s="155"/>
      <c r="AH25" s="15">
        <v>345</v>
      </c>
      <c r="AI25" s="15">
        <v>367</v>
      </c>
      <c r="AJ25" s="210">
        <v>357</v>
      </c>
      <c r="AK25" s="15">
        <v>388</v>
      </c>
      <c r="AL25" s="15">
        <v>388</v>
      </c>
      <c r="AM25" s="155"/>
      <c r="AN25" s="15">
        <v>412</v>
      </c>
      <c r="AO25" s="15">
        <v>394</v>
      </c>
      <c r="AP25" s="210">
        <v>377</v>
      </c>
      <c r="AQ25" s="15"/>
      <c r="AR25" s="15">
        <f t="shared" si="9"/>
        <v>377</v>
      </c>
    </row>
    <row r="26" spans="2:44">
      <c r="B26" s="23" t="s">
        <v>39</v>
      </c>
      <c r="C26" s="155"/>
      <c r="D26" s="15">
        <v>79</v>
      </c>
      <c r="E26" s="15">
        <v>138</v>
      </c>
      <c r="F26" s="15">
        <v>172</v>
      </c>
      <c r="G26" s="15">
        <v>201</v>
      </c>
      <c r="H26" s="68">
        <f t="shared" si="5"/>
        <v>201</v>
      </c>
      <c r="I26" s="155"/>
      <c r="J26" s="15">
        <v>215</v>
      </c>
      <c r="K26" s="15">
        <v>216</v>
      </c>
      <c r="L26" s="15">
        <v>245</v>
      </c>
      <c r="M26" s="15">
        <v>294</v>
      </c>
      <c r="N26" s="68">
        <f t="shared" si="6"/>
        <v>294</v>
      </c>
      <c r="O26" s="155"/>
      <c r="P26" s="15">
        <v>335</v>
      </c>
      <c r="Q26" s="15">
        <v>310</v>
      </c>
      <c r="R26" s="15">
        <v>270</v>
      </c>
      <c r="S26" s="15">
        <v>807</v>
      </c>
      <c r="T26" s="68">
        <v>807</v>
      </c>
      <c r="U26" s="155"/>
      <c r="V26" s="15">
        <v>878</v>
      </c>
      <c r="W26" s="15">
        <v>920</v>
      </c>
      <c r="X26" s="15">
        <v>965</v>
      </c>
      <c r="Y26" s="15">
        <v>930</v>
      </c>
      <c r="Z26" s="68">
        <f t="shared" si="7"/>
        <v>930</v>
      </c>
      <c r="AA26" s="155"/>
      <c r="AB26" s="15">
        <v>906</v>
      </c>
      <c r="AC26" s="15">
        <v>849</v>
      </c>
      <c r="AD26" s="210">
        <v>833</v>
      </c>
      <c r="AE26" s="15">
        <v>895</v>
      </c>
      <c r="AF26" s="68">
        <f t="shared" si="8"/>
        <v>895</v>
      </c>
      <c r="AG26" s="155"/>
      <c r="AH26" s="15">
        <v>945</v>
      </c>
      <c r="AI26" s="15">
        <v>966</v>
      </c>
      <c r="AJ26" s="210">
        <v>980</v>
      </c>
      <c r="AK26" s="15">
        <v>964</v>
      </c>
      <c r="AL26" s="68">
        <v>964</v>
      </c>
      <c r="AM26" s="155"/>
      <c r="AN26" s="15">
        <v>987</v>
      </c>
      <c r="AO26" s="15">
        <v>1011</v>
      </c>
      <c r="AP26" s="210">
        <v>1016</v>
      </c>
      <c r="AQ26" s="15"/>
      <c r="AR26" s="68">
        <f t="shared" si="9"/>
        <v>1016</v>
      </c>
    </row>
    <row r="27" spans="2:44">
      <c r="B27" s="23" t="s">
        <v>46</v>
      </c>
      <c r="C27" s="155"/>
      <c r="D27" s="15">
        <v>401</v>
      </c>
      <c r="E27" s="15">
        <v>390</v>
      </c>
      <c r="F27" s="15">
        <v>399</v>
      </c>
      <c r="G27" s="15">
        <v>408</v>
      </c>
      <c r="H27" s="68">
        <f t="shared" si="5"/>
        <v>408</v>
      </c>
      <c r="I27" s="155"/>
      <c r="J27" s="15">
        <v>398</v>
      </c>
      <c r="K27" s="15">
        <v>389</v>
      </c>
      <c r="L27" s="15">
        <v>384</v>
      </c>
      <c r="M27" s="15">
        <v>419</v>
      </c>
      <c r="N27" s="68">
        <f t="shared" si="6"/>
        <v>419</v>
      </c>
      <c r="O27" s="155"/>
      <c r="P27" s="15">
        <v>433</v>
      </c>
      <c r="Q27" s="15">
        <v>450</v>
      </c>
      <c r="R27" s="15">
        <v>428</v>
      </c>
      <c r="S27" s="15">
        <v>434</v>
      </c>
      <c r="T27" s="68">
        <v>434</v>
      </c>
      <c r="U27" s="155"/>
      <c r="V27" s="15">
        <v>426</v>
      </c>
      <c r="W27" s="15">
        <v>423</v>
      </c>
      <c r="X27" s="15">
        <v>389</v>
      </c>
      <c r="Y27" s="15">
        <v>396</v>
      </c>
      <c r="Z27" s="68">
        <f t="shared" si="7"/>
        <v>396</v>
      </c>
      <c r="AA27" s="155"/>
      <c r="AB27" s="15">
        <v>391</v>
      </c>
      <c r="AC27" s="15">
        <v>437</v>
      </c>
      <c r="AD27" s="210">
        <v>439</v>
      </c>
      <c r="AE27" s="15">
        <v>456</v>
      </c>
      <c r="AF27" s="68">
        <f t="shared" si="8"/>
        <v>456</v>
      </c>
      <c r="AG27" s="155"/>
      <c r="AH27" s="15">
        <v>455</v>
      </c>
      <c r="AI27" s="15">
        <v>441</v>
      </c>
      <c r="AJ27" s="210">
        <v>446</v>
      </c>
      <c r="AK27" s="15">
        <v>450</v>
      </c>
      <c r="AL27" s="68">
        <v>450</v>
      </c>
      <c r="AM27" s="155"/>
      <c r="AN27" s="15">
        <v>428</v>
      </c>
      <c r="AO27" s="15">
        <v>363</v>
      </c>
      <c r="AP27" s="210">
        <v>342</v>
      </c>
      <c r="AQ27" s="15"/>
      <c r="AR27" s="68">
        <f t="shared" si="9"/>
        <v>342</v>
      </c>
    </row>
    <row r="28" spans="2:44">
      <c r="B28" s="23" t="s">
        <v>86</v>
      </c>
      <c r="C28" s="155"/>
      <c r="D28" s="15">
        <v>2352</v>
      </c>
      <c r="E28" s="15">
        <v>2302</v>
      </c>
      <c r="F28" s="15">
        <v>2384</v>
      </c>
      <c r="G28" s="15">
        <v>2699</v>
      </c>
      <c r="H28" s="68">
        <f t="shared" si="5"/>
        <v>2699</v>
      </c>
      <c r="I28" s="155"/>
      <c r="J28" s="15">
        <v>3071</v>
      </c>
      <c r="K28" s="15">
        <v>2815</v>
      </c>
      <c r="L28" s="15">
        <v>3365</v>
      </c>
      <c r="M28" s="15">
        <v>4129</v>
      </c>
      <c r="N28" s="68">
        <f t="shared" si="6"/>
        <v>4129</v>
      </c>
      <c r="O28" s="155"/>
      <c r="P28" s="15">
        <v>4117</v>
      </c>
      <c r="Q28" s="15">
        <v>3798</v>
      </c>
      <c r="R28" s="15">
        <v>4541</v>
      </c>
      <c r="S28" s="15">
        <v>4946</v>
      </c>
      <c r="T28" s="68">
        <v>4946</v>
      </c>
      <c r="U28" s="155"/>
      <c r="V28" s="15">
        <v>5450</v>
      </c>
      <c r="W28" s="15">
        <v>5123</v>
      </c>
      <c r="X28" s="15">
        <v>5445</v>
      </c>
      <c r="Y28" s="15">
        <v>6213</v>
      </c>
      <c r="Z28" s="68">
        <f t="shared" si="7"/>
        <v>6213</v>
      </c>
      <c r="AA28" s="155"/>
      <c r="AB28" s="15">
        <v>6833</v>
      </c>
      <c r="AC28" s="15">
        <v>6962</v>
      </c>
      <c r="AD28" s="210">
        <v>7643</v>
      </c>
      <c r="AE28" s="15">
        <v>7788</v>
      </c>
      <c r="AF28" s="68">
        <f t="shared" si="8"/>
        <v>7788</v>
      </c>
      <c r="AG28" s="155"/>
      <c r="AH28" s="15">
        <v>8042</v>
      </c>
      <c r="AI28" s="15">
        <v>8506</v>
      </c>
      <c r="AJ28" s="210">
        <v>8727</v>
      </c>
      <c r="AK28" s="15">
        <v>9116</v>
      </c>
      <c r="AL28" s="68">
        <v>9116</v>
      </c>
      <c r="AM28" s="155"/>
      <c r="AN28" s="15">
        <v>8863</v>
      </c>
      <c r="AO28" s="15">
        <v>7810</v>
      </c>
      <c r="AP28" s="210">
        <v>7908</v>
      </c>
      <c r="AQ28" s="15"/>
      <c r="AR28" s="68">
        <f t="shared" si="9"/>
        <v>7908</v>
      </c>
    </row>
    <row r="29" spans="2:44">
      <c r="B29" s="23" t="s">
        <v>87</v>
      </c>
      <c r="C29" s="155"/>
      <c r="D29" s="15">
        <v>95</v>
      </c>
      <c r="E29" s="15">
        <v>84</v>
      </c>
      <c r="F29" s="15">
        <v>171</v>
      </c>
      <c r="G29" s="15">
        <v>167</v>
      </c>
      <c r="H29" s="68">
        <f t="shared" si="5"/>
        <v>167</v>
      </c>
      <c r="I29" s="155"/>
      <c r="J29" s="15">
        <v>175</v>
      </c>
      <c r="K29" s="15">
        <v>191</v>
      </c>
      <c r="L29" s="15">
        <v>213</v>
      </c>
      <c r="M29" s="15">
        <v>242</v>
      </c>
      <c r="N29" s="68">
        <f t="shared" si="6"/>
        <v>242</v>
      </c>
      <c r="O29" s="155"/>
      <c r="P29" s="15">
        <v>264</v>
      </c>
      <c r="Q29" s="15">
        <v>266</v>
      </c>
      <c r="R29" s="15">
        <v>271</v>
      </c>
      <c r="S29" s="15">
        <v>274</v>
      </c>
      <c r="T29" s="68">
        <v>274</v>
      </c>
      <c r="U29" s="155"/>
      <c r="V29" s="15">
        <v>294</v>
      </c>
      <c r="W29" s="15">
        <v>324</v>
      </c>
      <c r="X29" s="15">
        <v>355</v>
      </c>
      <c r="Y29" s="15">
        <v>386</v>
      </c>
      <c r="Z29" s="68">
        <f t="shared" si="7"/>
        <v>386</v>
      </c>
      <c r="AA29" s="155"/>
      <c r="AB29" s="15">
        <v>394</v>
      </c>
      <c r="AC29" s="15">
        <v>406</v>
      </c>
      <c r="AD29" s="210">
        <v>423</v>
      </c>
      <c r="AE29" s="15">
        <v>397</v>
      </c>
      <c r="AF29" s="68">
        <f t="shared" si="8"/>
        <v>397</v>
      </c>
      <c r="AG29" s="155"/>
      <c r="AH29" s="15">
        <v>397</v>
      </c>
      <c r="AI29" s="15">
        <v>414</v>
      </c>
      <c r="AJ29" s="210">
        <v>430</v>
      </c>
      <c r="AK29" s="15">
        <v>418</v>
      </c>
      <c r="AL29" s="68">
        <v>418</v>
      </c>
      <c r="AM29" s="155"/>
      <c r="AN29" s="15">
        <v>430</v>
      </c>
      <c r="AO29" s="15">
        <v>446</v>
      </c>
      <c r="AP29" s="210">
        <v>442</v>
      </c>
      <c r="AQ29" s="15"/>
      <c r="AR29" s="68">
        <f t="shared" si="9"/>
        <v>442</v>
      </c>
    </row>
    <row r="30" spans="2:44">
      <c r="B30" s="23" t="s">
        <v>96</v>
      </c>
      <c r="C30" s="155"/>
      <c r="D30" s="15">
        <v>147</v>
      </c>
      <c r="E30" s="15">
        <v>147</v>
      </c>
      <c r="F30" s="15">
        <v>155</v>
      </c>
      <c r="G30" s="15">
        <v>161</v>
      </c>
      <c r="H30" s="68">
        <f t="shared" si="5"/>
        <v>161</v>
      </c>
      <c r="I30" s="155"/>
      <c r="J30" s="15">
        <v>171</v>
      </c>
      <c r="K30" s="15">
        <v>172</v>
      </c>
      <c r="L30" s="15">
        <v>163</v>
      </c>
      <c r="M30" s="15">
        <v>161</v>
      </c>
      <c r="N30" s="68">
        <f t="shared" si="6"/>
        <v>161</v>
      </c>
      <c r="O30" s="155"/>
      <c r="P30" s="15">
        <v>159</v>
      </c>
      <c r="Q30" s="15">
        <v>149</v>
      </c>
      <c r="R30" s="15">
        <v>142</v>
      </c>
      <c r="S30" s="15">
        <v>137</v>
      </c>
      <c r="T30" s="68">
        <v>137</v>
      </c>
      <c r="U30" s="155"/>
      <c r="V30" s="15">
        <v>137</v>
      </c>
      <c r="W30" s="15">
        <v>136</v>
      </c>
      <c r="X30" s="15">
        <v>132</v>
      </c>
      <c r="Y30" s="15">
        <v>99</v>
      </c>
      <c r="Z30" s="68">
        <f t="shared" si="7"/>
        <v>99</v>
      </c>
      <c r="AA30" s="155"/>
      <c r="AB30" s="15">
        <v>96</v>
      </c>
      <c r="AC30" s="15">
        <v>97</v>
      </c>
      <c r="AD30" s="210">
        <v>98</v>
      </c>
      <c r="AE30" s="15">
        <v>100</v>
      </c>
      <c r="AF30" s="68">
        <f t="shared" si="8"/>
        <v>100</v>
      </c>
      <c r="AG30" s="155"/>
      <c r="AH30" s="15">
        <v>103</v>
      </c>
      <c r="AI30" s="15">
        <v>107</v>
      </c>
      <c r="AJ30" s="210">
        <v>113</v>
      </c>
      <c r="AK30" s="15">
        <v>120</v>
      </c>
      <c r="AL30" s="68">
        <v>120</v>
      </c>
      <c r="AM30" s="155"/>
      <c r="AN30" s="15">
        <v>120</v>
      </c>
      <c r="AO30" s="15">
        <v>98</v>
      </c>
      <c r="AP30" s="210">
        <v>97</v>
      </c>
      <c r="AQ30" s="15"/>
      <c r="AR30" s="68">
        <f t="shared" si="9"/>
        <v>97</v>
      </c>
    </row>
    <row r="31" spans="2:44">
      <c r="B31" s="23" t="s">
        <v>13</v>
      </c>
      <c r="C31" s="155"/>
      <c r="D31" s="15">
        <v>9</v>
      </c>
      <c r="E31" s="15">
        <v>12</v>
      </c>
      <c r="F31" s="15">
        <v>11</v>
      </c>
      <c r="G31" s="15">
        <v>9</v>
      </c>
      <c r="H31" s="68">
        <f t="shared" si="5"/>
        <v>9</v>
      </c>
      <c r="I31" s="155"/>
      <c r="J31" s="15">
        <v>9</v>
      </c>
      <c r="K31" s="15">
        <v>8</v>
      </c>
      <c r="L31" s="15">
        <v>8</v>
      </c>
      <c r="M31" s="15">
        <v>13</v>
      </c>
      <c r="N31" s="68">
        <f t="shared" si="6"/>
        <v>13</v>
      </c>
      <c r="O31" s="155"/>
      <c r="P31" s="15">
        <v>13</v>
      </c>
      <c r="Q31" s="15">
        <v>14</v>
      </c>
      <c r="R31" s="15">
        <v>22</v>
      </c>
      <c r="S31" s="15">
        <v>21</v>
      </c>
      <c r="T31" s="68">
        <v>21</v>
      </c>
      <c r="U31" s="155"/>
      <c r="V31" s="15">
        <v>19</v>
      </c>
      <c r="W31" s="15">
        <v>19</v>
      </c>
      <c r="X31" s="15">
        <v>17</v>
      </c>
      <c r="Y31" s="15">
        <v>18</v>
      </c>
      <c r="Z31" s="68">
        <f t="shared" si="7"/>
        <v>18</v>
      </c>
      <c r="AA31" s="155"/>
      <c r="AB31" s="15">
        <v>16</v>
      </c>
      <c r="AC31" s="15">
        <v>14</v>
      </c>
      <c r="AD31" s="210">
        <v>15</v>
      </c>
      <c r="AE31" s="15">
        <v>18</v>
      </c>
      <c r="AF31" s="68">
        <f t="shared" si="8"/>
        <v>18</v>
      </c>
      <c r="AG31" s="155"/>
      <c r="AH31" s="15">
        <v>19</v>
      </c>
      <c r="AI31" s="15">
        <v>21</v>
      </c>
      <c r="AJ31" s="210">
        <v>20</v>
      </c>
      <c r="AK31" s="15">
        <v>21</v>
      </c>
      <c r="AL31" s="68">
        <v>21</v>
      </c>
      <c r="AM31" s="155"/>
      <c r="AN31" s="15">
        <v>19</v>
      </c>
      <c r="AO31" s="15">
        <v>32</v>
      </c>
      <c r="AP31" s="210">
        <v>30</v>
      </c>
      <c r="AQ31" s="15"/>
      <c r="AR31" s="68">
        <f t="shared" si="9"/>
        <v>30</v>
      </c>
    </row>
    <row r="32" spans="2:44">
      <c r="B32" s="23" t="s">
        <v>175</v>
      </c>
      <c r="C32" s="155"/>
      <c r="D32" s="15">
        <v>2</v>
      </c>
      <c r="E32" s="15">
        <v>2</v>
      </c>
      <c r="F32" s="15">
        <v>2</v>
      </c>
      <c r="G32" s="15">
        <v>2</v>
      </c>
      <c r="H32" s="68">
        <f t="shared" si="5"/>
        <v>2</v>
      </c>
      <c r="I32" s="155"/>
      <c r="J32" s="15">
        <v>2</v>
      </c>
      <c r="K32" s="15">
        <v>2</v>
      </c>
      <c r="L32" s="15">
        <v>2</v>
      </c>
      <c r="M32" s="15">
        <v>1</v>
      </c>
      <c r="N32" s="68">
        <f t="shared" si="6"/>
        <v>1</v>
      </c>
      <c r="O32" s="155"/>
      <c r="P32" s="15">
        <v>1</v>
      </c>
      <c r="Q32" s="15">
        <v>1</v>
      </c>
      <c r="R32" s="15">
        <v>1</v>
      </c>
      <c r="S32" s="15">
        <v>1</v>
      </c>
      <c r="T32" s="68">
        <v>1</v>
      </c>
      <c r="U32" s="155"/>
      <c r="V32" s="15">
        <v>1</v>
      </c>
      <c r="W32" s="15">
        <v>1</v>
      </c>
      <c r="X32" s="15">
        <v>1</v>
      </c>
      <c r="Y32" s="15">
        <v>1</v>
      </c>
      <c r="Z32" s="68">
        <f t="shared" si="7"/>
        <v>1</v>
      </c>
      <c r="AA32" s="155"/>
      <c r="AB32" s="15">
        <v>1</v>
      </c>
      <c r="AC32" s="15">
        <v>1</v>
      </c>
      <c r="AD32" s="210">
        <v>1</v>
      </c>
      <c r="AE32" s="15">
        <v>1</v>
      </c>
      <c r="AF32" s="68">
        <f t="shared" si="8"/>
        <v>1</v>
      </c>
      <c r="AG32" s="155"/>
      <c r="AH32" s="15">
        <v>1</v>
      </c>
      <c r="AI32" s="15">
        <v>1</v>
      </c>
      <c r="AJ32" s="210">
        <v>2</v>
      </c>
      <c r="AK32" s="15">
        <v>2</v>
      </c>
      <c r="AL32" s="68">
        <v>2</v>
      </c>
      <c r="AM32" s="155"/>
      <c r="AN32" s="15">
        <v>2</v>
      </c>
      <c r="AO32" s="15">
        <v>2</v>
      </c>
      <c r="AP32" s="210">
        <v>3</v>
      </c>
      <c r="AQ32" s="15"/>
      <c r="AR32" s="68">
        <f t="shared" si="9"/>
        <v>3</v>
      </c>
    </row>
    <row r="33" spans="2:44">
      <c r="B33" s="23" t="s">
        <v>196</v>
      </c>
      <c r="C33" s="155"/>
      <c r="D33" s="15">
        <v>2496</v>
      </c>
      <c r="E33" s="15">
        <v>2211</v>
      </c>
      <c r="F33" s="15">
        <v>2180</v>
      </c>
      <c r="G33" s="15">
        <v>2330</v>
      </c>
      <c r="H33" s="68">
        <f t="shared" si="5"/>
        <v>2330</v>
      </c>
      <c r="I33" s="155"/>
      <c r="J33" s="15">
        <v>3003</v>
      </c>
      <c r="K33" s="15">
        <v>3516</v>
      </c>
      <c r="L33" s="15">
        <v>3941</v>
      </c>
      <c r="M33" s="15">
        <v>4026</v>
      </c>
      <c r="N33" s="68">
        <f t="shared" si="6"/>
        <v>4026</v>
      </c>
      <c r="O33" s="155"/>
      <c r="P33" s="15">
        <v>3912</v>
      </c>
      <c r="Q33" s="15">
        <v>4154</v>
      </c>
      <c r="R33" s="15">
        <v>4289</v>
      </c>
      <c r="S33" s="15">
        <v>4343</v>
      </c>
      <c r="T33" s="68">
        <v>4343</v>
      </c>
      <c r="U33" s="155"/>
      <c r="V33" s="15">
        <v>4282</v>
      </c>
      <c r="W33" s="15">
        <v>4049</v>
      </c>
      <c r="X33" s="15">
        <v>4114</v>
      </c>
      <c r="Y33" s="15">
        <v>4075</v>
      </c>
      <c r="Z33" s="68">
        <f t="shared" si="7"/>
        <v>4075</v>
      </c>
      <c r="AA33" s="155"/>
      <c r="AB33" s="15">
        <v>3899</v>
      </c>
      <c r="AC33" s="15">
        <v>3822</v>
      </c>
      <c r="AD33" s="210">
        <v>3551</v>
      </c>
      <c r="AE33" s="15">
        <v>3477</v>
      </c>
      <c r="AF33" s="68">
        <f t="shared" si="8"/>
        <v>3477</v>
      </c>
      <c r="AG33" s="155"/>
      <c r="AH33" s="15">
        <v>3375</v>
      </c>
      <c r="AI33" s="15">
        <v>3651</v>
      </c>
      <c r="AJ33" s="210">
        <v>3901</v>
      </c>
      <c r="AK33" s="15">
        <v>3651</v>
      </c>
      <c r="AL33" s="68">
        <v>3651</v>
      </c>
      <c r="AM33" s="155"/>
      <c r="AN33" s="15">
        <v>3513</v>
      </c>
      <c r="AO33" s="15">
        <v>3097</v>
      </c>
      <c r="AP33" s="210">
        <v>3408</v>
      </c>
      <c r="AQ33" s="15"/>
      <c r="AR33" s="68">
        <f t="shared" si="9"/>
        <v>3408</v>
      </c>
    </row>
    <row r="34" spans="2:44">
      <c r="B34" s="23" t="s">
        <v>223</v>
      </c>
      <c r="C34" s="155"/>
      <c r="D34" s="15">
        <v>110</v>
      </c>
      <c r="E34" s="15">
        <v>106</v>
      </c>
      <c r="F34" s="15">
        <v>109</v>
      </c>
      <c r="G34" s="15">
        <v>109</v>
      </c>
      <c r="H34" s="68">
        <f t="shared" si="5"/>
        <v>109</v>
      </c>
      <c r="I34" s="155"/>
      <c r="J34" s="15">
        <v>113</v>
      </c>
      <c r="K34" s="15">
        <v>121</v>
      </c>
      <c r="L34" s="15">
        <v>125</v>
      </c>
      <c r="M34" s="15">
        <v>124</v>
      </c>
      <c r="N34" s="68">
        <f t="shared" si="6"/>
        <v>124</v>
      </c>
      <c r="O34" s="155"/>
      <c r="P34" s="15">
        <v>145</v>
      </c>
      <c r="Q34" s="15">
        <v>166</v>
      </c>
      <c r="R34" s="15">
        <v>181</v>
      </c>
      <c r="S34" s="15">
        <v>193</v>
      </c>
      <c r="T34" s="68">
        <v>193</v>
      </c>
      <c r="U34" s="155"/>
      <c r="V34" s="15">
        <v>202</v>
      </c>
      <c r="W34" s="15">
        <v>234</v>
      </c>
      <c r="X34" s="15">
        <v>244</v>
      </c>
      <c r="Y34" s="15">
        <v>234</v>
      </c>
      <c r="Z34" s="68">
        <f t="shared" si="7"/>
        <v>234</v>
      </c>
      <c r="AA34" s="155"/>
      <c r="AB34" s="15">
        <v>226</v>
      </c>
      <c r="AC34" s="15">
        <v>218</v>
      </c>
      <c r="AD34" s="210">
        <v>204</v>
      </c>
      <c r="AE34" s="15">
        <v>189</v>
      </c>
      <c r="AF34" s="68">
        <f t="shared" si="8"/>
        <v>189</v>
      </c>
      <c r="AG34" s="155"/>
      <c r="AH34" s="15">
        <v>150</v>
      </c>
      <c r="AI34" s="15">
        <v>127</v>
      </c>
      <c r="AJ34" s="210">
        <v>113</v>
      </c>
      <c r="AK34" s="15">
        <v>127</v>
      </c>
      <c r="AL34" s="68">
        <v>127</v>
      </c>
      <c r="AM34" s="155"/>
      <c r="AN34" s="15">
        <v>127</v>
      </c>
      <c r="AO34" s="15">
        <v>128</v>
      </c>
      <c r="AP34" s="210">
        <v>125</v>
      </c>
      <c r="AQ34" s="15"/>
      <c r="AR34" s="68">
        <f t="shared" si="9"/>
        <v>125</v>
      </c>
    </row>
    <row r="35" spans="2:44">
      <c r="B35" s="23" t="s">
        <v>224</v>
      </c>
      <c r="C35" s="155"/>
      <c r="D35" s="15">
        <v>1</v>
      </c>
      <c r="E35" s="15">
        <v>1</v>
      </c>
      <c r="F35" s="15">
        <v>1</v>
      </c>
      <c r="G35" s="15">
        <v>1</v>
      </c>
      <c r="H35" s="68">
        <f t="shared" si="5"/>
        <v>1</v>
      </c>
      <c r="I35" s="155"/>
      <c r="J35" s="15">
        <v>1</v>
      </c>
      <c r="K35" s="15">
        <v>1</v>
      </c>
      <c r="L35" s="15">
        <v>1</v>
      </c>
      <c r="M35" s="15">
        <v>1</v>
      </c>
      <c r="N35" s="68">
        <f t="shared" si="6"/>
        <v>1</v>
      </c>
      <c r="O35" s="155"/>
      <c r="P35" s="15">
        <v>1</v>
      </c>
      <c r="Q35" s="15">
        <v>0</v>
      </c>
      <c r="R35" s="15">
        <v>0</v>
      </c>
      <c r="S35" s="15">
        <v>0</v>
      </c>
      <c r="T35" s="68">
        <v>0</v>
      </c>
      <c r="U35" s="155"/>
      <c r="V35" s="15">
        <v>0</v>
      </c>
      <c r="W35" s="15">
        <v>0</v>
      </c>
      <c r="X35" s="15">
        <v>0</v>
      </c>
      <c r="Y35" s="15">
        <v>0</v>
      </c>
      <c r="Z35" s="68">
        <f t="shared" si="7"/>
        <v>0</v>
      </c>
      <c r="AA35" s="155"/>
      <c r="AB35" s="15">
        <v>0</v>
      </c>
      <c r="AC35" s="15">
        <v>0</v>
      </c>
      <c r="AD35" s="210">
        <v>0</v>
      </c>
      <c r="AE35" s="15">
        <v>0</v>
      </c>
      <c r="AF35" s="68">
        <f t="shared" si="8"/>
        <v>0</v>
      </c>
      <c r="AG35" s="155"/>
      <c r="AH35" s="15">
        <v>0</v>
      </c>
      <c r="AI35" s="15">
        <v>0</v>
      </c>
      <c r="AJ35" s="210">
        <v>0</v>
      </c>
      <c r="AK35" s="15">
        <v>0</v>
      </c>
      <c r="AL35" s="68">
        <v>0</v>
      </c>
      <c r="AM35" s="155"/>
      <c r="AN35" s="15">
        <v>0</v>
      </c>
      <c r="AO35" s="15">
        <v>0</v>
      </c>
      <c r="AP35" s="210">
        <v>0</v>
      </c>
      <c r="AQ35" s="15"/>
      <c r="AR35" s="68">
        <f t="shared" si="9"/>
        <v>0</v>
      </c>
    </row>
    <row r="36" spans="2:44">
      <c r="B36" s="23" t="s">
        <v>265</v>
      </c>
      <c r="C36" s="155"/>
      <c r="D36" s="15"/>
      <c r="E36" s="15"/>
      <c r="F36" s="15"/>
      <c r="G36" s="15"/>
      <c r="H36" s="68"/>
      <c r="I36" s="155"/>
      <c r="J36" s="15"/>
      <c r="K36" s="15"/>
      <c r="L36" s="15"/>
      <c r="M36" s="15">
        <v>5</v>
      </c>
      <c r="N36" s="68">
        <f t="shared" si="6"/>
        <v>5</v>
      </c>
      <c r="O36" s="155"/>
      <c r="P36" s="15">
        <v>5</v>
      </c>
      <c r="Q36" s="15">
        <v>7</v>
      </c>
      <c r="R36" s="15">
        <v>7</v>
      </c>
      <c r="S36" s="15">
        <v>7</v>
      </c>
      <c r="T36" s="68">
        <v>7</v>
      </c>
      <c r="U36" s="155"/>
      <c r="V36" s="15">
        <v>7</v>
      </c>
      <c r="W36" s="15">
        <v>9</v>
      </c>
      <c r="X36" s="15">
        <v>10</v>
      </c>
      <c r="Y36" s="15">
        <v>10</v>
      </c>
      <c r="Z36" s="68">
        <f t="shared" si="7"/>
        <v>10</v>
      </c>
      <c r="AA36" s="155"/>
      <c r="AB36" s="15">
        <v>10</v>
      </c>
      <c r="AC36" s="15">
        <v>12</v>
      </c>
      <c r="AD36" s="210">
        <v>16</v>
      </c>
      <c r="AE36" s="15">
        <v>15</v>
      </c>
      <c r="AF36" s="68">
        <f t="shared" si="8"/>
        <v>15</v>
      </c>
      <c r="AG36" s="155"/>
      <c r="AH36" s="15">
        <v>15</v>
      </c>
      <c r="AI36" s="15">
        <v>17</v>
      </c>
      <c r="AJ36" s="210">
        <v>17</v>
      </c>
      <c r="AK36" s="15">
        <v>19</v>
      </c>
      <c r="AL36" s="68">
        <v>19</v>
      </c>
      <c r="AM36" s="155"/>
      <c r="AN36" s="15">
        <v>19</v>
      </c>
      <c r="AO36" s="15">
        <v>17</v>
      </c>
      <c r="AP36" s="210">
        <v>14</v>
      </c>
      <c r="AQ36" s="15"/>
      <c r="AR36" s="68">
        <f t="shared" si="9"/>
        <v>14</v>
      </c>
    </row>
    <row r="37" spans="2:44">
      <c r="B37" s="23" t="s">
        <v>266</v>
      </c>
      <c r="C37" s="155"/>
      <c r="D37" s="15"/>
      <c r="E37" s="15"/>
      <c r="F37" s="15"/>
      <c r="G37" s="15"/>
      <c r="H37" s="68"/>
      <c r="I37" s="155"/>
      <c r="J37" s="15"/>
      <c r="K37" s="15"/>
      <c r="L37" s="15"/>
      <c r="M37" s="15">
        <v>3</v>
      </c>
      <c r="N37" s="68">
        <f t="shared" si="6"/>
        <v>3</v>
      </c>
      <c r="O37" s="155"/>
      <c r="P37" s="15">
        <v>8</v>
      </c>
      <c r="Q37" s="15">
        <v>10</v>
      </c>
      <c r="R37" s="15">
        <v>10</v>
      </c>
      <c r="S37" s="15">
        <v>10</v>
      </c>
      <c r="T37" s="68">
        <v>10</v>
      </c>
      <c r="U37" s="155"/>
      <c r="V37" s="15">
        <v>11</v>
      </c>
      <c r="W37" s="15">
        <v>11</v>
      </c>
      <c r="X37" s="15">
        <v>11</v>
      </c>
      <c r="Y37" s="15">
        <v>12</v>
      </c>
      <c r="Z37" s="68">
        <f t="shared" si="7"/>
        <v>12</v>
      </c>
      <c r="AA37" s="155"/>
      <c r="AB37" s="15">
        <v>13</v>
      </c>
      <c r="AC37" s="15">
        <v>17</v>
      </c>
      <c r="AD37" s="210">
        <v>18</v>
      </c>
      <c r="AE37" s="15">
        <v>18</v>
      </c>
      <c r="AF37" s="68">
        <f t="shared" si="8"/>
        <v>18</v>
      </c>
      <c r="AG37" s="155"/>
      <c r="AH37" s="15">
        <v>20</v>
      </c>
      <c r="AI37" s="15">
        <v>21</v>
      </c>
      <c r="AJ37" s="210">
        <v>20</v>
      </c>
      <c r="AK37" s="15">
        <v>18</v>
      </c>
      <c r="AL37" s="68">
        <v>18</v>
      </c>
      <c r="AM37" s="155"/>
      <c r="AN37" s="15">
        <v>17</v>
      </c>
      <c r="AO37" s="15">
        <v>15</v>
      </c>
      <c r="AP37" s="210">
        <v>14</v>
      </c>
      <c r="AQ37" s="15"/>
      <c r="AR37" s="68">
        <f t="shared" si="9"/>
        <v>14</v>
      </c>
    </row>
    <row r="38" spans="2:44">
      <c r="B38" s="23" t="s">
        <v>295</v>
      </c>
      <c r="C38" s="155"/>
      <c r="D38" s="15"/>
      <c r="E38" s="15"/>
      <c r="F38" s="15"/>
      <c r="G38" s="15"/>
      <c r="H38" s="68"/>
      <c r="I38" s="155"/>
      <c r="J38" s="15"/>
      <c r="K38" s="15"/>
      <c r="L38" s="15"/>
      <c r="M38" s="15"/>
      <c r="N38" s="68"/>
      <c r="O38" s="155"/>
      <c r="P38" s="15"/>
      <c r="Q38" s="15"/>
      <c r="R38" s="15"/>
      <c r="S38" s="15">
        <v>6</v>
      </c>
      <c r="T38" s="68">
        <v>6</v>
      </c>
      <c r="U38" s="155"/>
      <c r="V38" s="15">
        <v>8</v>
      </c>
      <c r="W38" s="15">
        <v>8</v>
      </c>
      <c r="X38" s="15">
        <v>8</v>
      </c>
      <c r="Y38" s="15">
        <v>8</v>
      </c>
      <c r="Z38" s="68">
        <f t="shared" si="7"/>
        <v>8</v>
      </c>
      <c r="AA38" s="155"/>
      <c r="AB38" s="15">
        <v>11</v>
      </c>
      <c r="AC38" s="15">
        <v>15</v>
      </c>
      <c r="AD38" s="210">
        <v>18</v>
      </c>
      <c r="AE38" s="15">
        <v>18</v>
      </c>
      <c r="AF38" s="68">
        <f t="shared" si="8"/>
        <v>18</v>
      </c>
      <c r="AG38" s="155"/>
      <c r="AH38" s="15">
        <v>16</v>
      </c>
      <c r="AI38" s="15">
        <v>18</v>
      </c>
      <c r="AJ38" s="210">
        <v>21</v>
      </c>
      <c r="AK38" s="15">
        <v>21</v>
      </c>
      <c r="AL38" s="68">
        <v>21</v>
      </c>
      <c r="AM38" s="155"/>
      <c r="AN38" s="15">
        <v>20</v>
      </c>
      <c r="AO38" s="15">
        <v>18</v>
      </c>
      <c r="AP38" s="210">
        <v>19</v>
      </c>
      <c r="AQ38" s="15"/>
      <c r="AR38" s="68">
        <f t="shared" si="9"/>
        <v>19</v>
      </c>
    </row>
    <row r="39" spans="2:44">
      <c r="B39" s="23" t="s">
        <v>291</v>
      </c>
      <c r="C39" s="155"/>
      <c r="D39" s="15"/>
      <c r="E39" s="15"/>
      <c r="F39" s="15"/>
      <c r="G39" s="15"/>
      <c r="H39" s="68"/>
      <c r="I39" s="155"/>
      <c r="J39" s="15"/>
      <c r="K39" s="15"/>
      <c r="L39" s="15"/>
      <c r="M39" s="15"/>
      <c r="N39" s="68"/>
      <c r="O39" s="155"/>
      <c r="P39" s="15"/>
      <c r="Q39" s="15"/>
      <c r="R39" s="15">
        <v>1</v>
      </c>
      <c r="S39" s="15">
        <v>1</v>
      </c>
      <c r="T39" s="68">
        <v>1</v>
      </c>
      <c r="U39" s="155"/>
      <c r="V39" s="15">
        <v>1</v>
      </c>
      <c r="W39" s="15">
        <v>1</v>
      </c>
      <c r="X39" s="15">
        <v>1</v>
      </c>
      <c r="Y39" s="15">
        <v>1</v>
      </c>
      <c r="Z39" s="68">
        <f t="shared" si="7"/>
        <v>1</v>
      </c>
      <c r="AA39" s="155"/>
      <c r="AB39" s="15">
        <v>1</v>
      </c>
      <c r="AC39" s="15">
        <v>0</v>
      </c>
      <c r="AD39" s="210">
        <v>0</v>
      </c>
      <c r="AE39" s="15">
        <v>0</v>
      </c>
      <c r="AF39" s="68">
        <f t="shared" si="8"/>
        <v>0</v>
      </c>
      <c r="AG39" s="155"/>
      <c r="AH39" s="15">
        <v>0</v>
      </c>
      <c r="AI39" s="15">
        <v>0</v>
      </c>
      <c r="AJ39" s="210">
        <v>0</v>
      </c>
      <c r="AK39" s="15">
        <v>0</v>
      </c>
      <c r="AL39" s="68">
        <v>0</v>
      </c>
      <c r="AM39" s="155"/>
      <c r="AN39" s="15">
        <v>0</v>
      </c>
      <c r="AO39" s="15">
        <v>0</v>
      </c>
      <c r="AP39" s="210">
        <v>0</v>
      </c>
      <c r="AQ39" s="15"/>
      <c r="AR39" s="68">
        <f t="shared" si="9"/>
        <v>0</v>
      </c>
    </row>
    <row r="40" spans="2:44">
      <c r="B40" s="23" t="s">
        <v>318</v>
      </c>
      <c r="C40" s="155"/>
      <c r="D40" s="15"/>
      <c r="E40" s="15"/>
      <c r="F40" s="15"/>
      <c r="G40" s="15"/>
      <c r="H40" s="68"/>
      <c r="I40" s="155"/>
      <c r="J40" s="15"/>
      <c r="K40" s="15"/>
      <c r="L40" s="15"/>
      <c r="M40" s="15"/>
      <c r="N40" s="68"/>
      <c r="O40" s="155"/>
      <c r="P40" s="15"/>
      <c r="Q40" s="15"/>
      <c r="R40" s="15"/>
      <c r="S40" s="15"/>
      <c r="T40" s="68"/>
      <c r="U40" s="155"/>
      <c r="V40" s="15">
        <v>1</v>
      </c>
      <c r="W40" s="15">
        <v>2</v>
      </c>
      <c r="X40" s="15">
        <v>2</v>
      </c>
      <c r="Y40" s="15">
        <v>2</v>
      </c>
      <c r="Z40" s="68">
        <f t="shared" si="7"/>
        <v>2</v>
      </c>
      <c r="AA40" s="155"/>
      <c r="AB40" s="15">
        <v>2</v>
      </c>
      <c r="AC40" s="15">
        <v>2</v>
      </c>
      <c r="AD40" s="210">
        <v>2</v>
      </c>
      <c r="AE40" s="15">
        <v>3</v>
      </c>
      <c r="AF40" s="68">
        <f t="shared" si="8"/>
        <v>3</v>
      </c>
      <c r="AG40" s="155"/>
      <c r="AH40" s="15">
        <v>3</v>
      </c>
      <c r="AI40" s="15">
        <v>3</v>
      </c>
      <c r="AJ40" s="210">
        <v>3</v>
      </c>
      <c r="AK40" s="15">
        <v>4</v>
      </c>
      <c r="AL40" s="68">
        <v>4</v>
      </c>
      <c r="AM40" s="155"/>
      <c r="AN40" s="15">
        <v>3</v>
      </c>
      <c r="AO40" s="15">
        <v>3</v>
      </c>
      <c r="AP40" s="210">
        <v>3</v>
      </c>
      <c r="AQ40" s="15"/>
      <c r="AR40" s="68">
        <f t="shared" si="9"/>
        <v>3</v>
      </c>
    </row>
    <row r="41" spans="2:44">
      <c r="B41" s="23" t="s">
        <v>230</v>
      </c>
      <c r="C41" s="155"/>
      <c r="D41" s="15">
        <v>2</v>
      </c>
      <c r="E41" s="15">
        <v>0</v>
      </c>
      <c r="F41" s="15">
        <v>0</v>
      </c>
      <c r="G41" s="15">
        <v>1</v>
      </c>
      <c r="H41" s="68">
        <f t="shared" si="5"/>
        <v>1</v>
      </c>
      <c r="I41" s="155"/>
      <c r="J41" s="15">
        <v>2</v>
      </c>
      <c r="K41" s="15">
        <v>1</v>
      </c>
      <c r="L41" s="15">
        <v>1</v>
      </c>
      <c r="M41" s="15">
        <v>1</v>
      </c>
      <c r="N41" s="68">
        <f t="shared" si="6"/>
        <v>1</v>
      </c>
      <c r="O41" s="155"/>
      <c r="P41" s="15">
        <v>1</v>
      </c>
      <c r="Q41" s="15">
        <v>1</v>
      </c>
      <c r="R41" s="15">
        <v>1</v>
      </c>
      <c r="S41" s="15">
        <v>1</v>
      </c>
      <c r="T41" s="68">
        <v>1</v>
      </c>
      <c r="U41" s="155"/>
      <c r="V41" s="15">
        <v>2</v>
      </c>
      <c r="W41" s="15">
        <v>2</v>
      </c>
      <c r="X41" s="15">
        <v>1</v>
      </c>
      <c r="Y41" s="15">
        <v>1</v>
      </c>
      <c r="Z41" s="68">
        <f t="shared" si="7"/>
        <v>1</v>
      </c>
      <c r="AA41" s="155"/>
      <c r="AB41" s="15">
        <v>1</v>
      </c>
      <c r="AC41" s="15">
        <v>2</v>
      </c>
      <c r="AD41" s="210">
        <v>2</v>
      </c>
      <c r="AE41" s="15">
        <v>2</v>
      </c>
      <c r="AF41" s="68">
        <f t="shared" si="8"/>
        <v>2</v>
      </c>
      <c r="AG41" s="155"/>
      <c r="AH41" s="15">
        <v>2</v>
      </c>
      <c r="AI41" s="15">
        <v>3</v>
      </c>
      <c r="AJ41" s="210">
        <v>5</v>
      </c>
      <c r="AK41" s="15">
        <v>7</v>
      </c>
      <c r="AL41" s="68">
        <v>7</v>
      </c>
      <c r="AM41" s="155"/>
      <c r="AN41" s="15">
        <v>7</v>
      </c>
      <c r="AO41" s="15">
        <v>7</v>
      </c>
      <c r="AP41" s="210">
        <v>6</v>
      </c>
      <c r="AQ41" s="15"/>
      <c r="AR41" s="68">
        <f t="shared" si="9"/>
        <v>6</v>
      </c>
    </row>
    <row r="42" spans="2:44">
      <c r="B42" s="153" t="s">
        <v>356</v>
      </c>
      <c r="C42" s="28"/>
      <c r="D42" s="31"/>
      <c r="E42" s="31"/>
      <c r="F42" s="31"/>
      <c r="G42" s="31"/>
      <c r="H42" s="306"/>
      <c r="I42" s="28"/>
      <c r="J42" s="31"/>
      <c r="K42" s="31"/>
      <c r="L42" s="31"/>
      <c r="M42" s="31"/>
      <c r="N42" s="306"/>
      <c r="O42" s="28"/>
      <c r="P42" s="31"/>
      <c r="Q42" s="31"/>
      <c r="R42" s="31"/>
      <c r="S42" s="31"/>
      <c r="T42" s="306"/>
      <c r="U42" s="28"/>
      <c r="V42" s="31"/>
      <c r="W42" s="31"/>
      <c r="X42" s="31"/>
      <c r="Y42" s="31"/>
      <c r="Z42" s="306"/>
      <c r="AA42" s="28"/>
      <c r="AB42" s="31"/>
      <c r="AC42" s="31"/>
      <c r="AD42" s="216"/>
      <c r="AE42" s="31">
        <v>146</v>
      </c>
      <c r="AF42" s="68">
        <f t="shared" si="8"/>
        <v>146</v>
      </c>
      <c r="AG42" s="28"/>
      <c r="AH42" s="31">
        <v>144</v>
      </c>
      <c r="AI42" s="31">
        <v>156</v>
      </c>
      <c r="AJ42" s="216">
        <v>153</v>
      </c>
      <c r="AK42" s="31">
        <v>150</v>
      </c>
      <c r="AL42" s="68">
        <v>150</v>
      </c>
      <c r="AM42" s="28"/>
      <c r="AN42" s="31">
        <v>144</v>
      </c>
      <c r="AO42" s="31">
        <v>143</v>
      </c>
      <c r="AP42" s="216">
        <v>143</v>
      </c>
      <c r="AQ42" s="31"/>
      <c r="AR42" s="68">
        <f t="shared" si="9"/>
        <v>143</v>
      </c>
    </row>
    <row r="43" spans="2:44" ht="15" customHeight="1">
      <c r="B43" s="24"/>
      <c r="D43" s="63">
        <f>D22+SUM(D24:D41)</f>
        <v>27760</v>
      </c>
      <c r="E43" s="63">
        <f>E22+SUM(E24:E41)</f>
        <v>27734</v>
      </c>
      <c r="F43" s="63">
        <f>F22+SUM(F24:F41)</f>
        <v>27755</v>
      </c>
      <c r="G43" s="63">
        <f>G22+SUM(G24:G41)</f>
        <v>28890</v>
      </c>
      <c r="H43" s="63">
        <f>H22+SUM(H24:H41)</f>
        <v>28890</v>
      </c>
      <c r="J43" s="63">
        <f>J22+SUM(J24:J41)</f>
        <v>29672</v>
      </c>
      <c r="K43" s="63">
        <f>K22+SUM(K24:K41)</f>
        <v>29830</v>
      </c>
      <c r="L43" s="63">
        <v>31340</v>
      </c>
      <c r="M43" s="63">
        <f>M22+SUM(M24:M41)</f>
        <v>32388</v>
      </c>
      <c r="N43" s="63">
        <f>N22+SUM(N24:N41)</f>
        <v>32388</v>
      </c>
      <c r="P43" s="63">
        <f>P22+SUM(P24:P41)</f>
        <v>32448</v>
      </c>
      <c r="Q43" s="63">
        <f>Q22+SUM(Q24:Q41)</f>
        <v>31719</v>
      </c>
      <c r="R43" s="63">
        <f>R22+SUM(R24:R41)</f>
        <v>32184</v>
      </c>
      <c r="S43" s="63">
        <f t="shared" ref="S43:T43" si="10">S22+SUM(S24:S41)</f>
        <v>34547</v>
      </c>
      <c r="T43" s="63">
        <f t="shared" si="10"/>
        <v>34547</v>
      </c>
      <c r="V43" s="63">
        <f>V22+SUM(V24:V41)</f>
        <v>35783</v>
      </c>
      <c r="W43" s="63">
        <f>W22+SUM(W24:W41)</f>
        <v>35121</v>
      </c>
      <c r="X43" s="63">
        <f>X22+SUM(X24:X41)</f>
        <v>35657</v>
      </c>
      <c r="Y43" s="63">
        <f>Y22+SUM(Y24:Y41)</f>
        <v>36540</v>
      </c>
      <c r="Z43" s="63">
        <f>Z22+SUM(Z24:Z41)</f>
        <v>36540</v>
      </c>
      <c r="AB43" s="63">
        <f>AB22+SUM(AB24:AB41)</f>
        <v>38227</v>
      </c>
      <c r="AC43" s="63">
        <f>AC22+SUM(AC24:AC41)</f>
        <v>38516</v>
      </c>
      <c r="AD43" s="234">
        <f>AD22+SUM(AD24:AD41)</f>
        <v>38892</v>
      </c>
      <c r="AE43" s="63">
        <f>AE22+SUM(AE24:AE42)</f>
        <v>39898</v>
      </c>
      <c r="AF43" s="63">
        <f>AF22+SUM(AF24:AF42)</f>
        <v>39898</v>
      </c>
      <c r="AH43" s="63">
        <f>AH22+SUM(AH24:AH42)</f>
        <v>41056</v>
      </c>
      <c r="AI43" s="63">
        <f>AI22+SUM(AI24:AI42)</f>
        <v>42602</v>
      </c>
      <c r="AJ43" s="234">
        <f>AJ22+SUM(AJ24:AJ42)</f>
        <v>44011</v>
      </c>
      <c r="AK43" s="63">
        <f>AK22+SUM(AK24:AK42)</f>
        <v>44292</v>
      </c>
      <c r="AL43" s="63">
        <f>AL22+SUM(AL24:AL42)</f>
        <v>44292</v>
      </c>
      <c r="AN43" s="63">
        <f>AN22+SUM(AN24:AN42)</f>
        <v>43422</v>
      </c>
      <c r="AO43" s="63">
        <f>AO22+SUM(AO24:AO42)</f>
        <v>41466</v>
      </c>
      <c r="AP43" s="234">
        <f>AP22+SUM(AP24:AP42)</f>
        <v>42830</v>
      </c>
      <c r="AQ43" s="63"/>
      <c r="AR43" s="63">
        <f>AR22+SUM(AR24:AR42)</f>
        <v>42830</v>
      </c>
    </row>
    <row r="44" spans="2:44">
      <c r="AD44" s="199"/>
      <c r="AJ44" s="199"/>
      <c r="AP44" s="199"/>
    </row>
    <row r="45" spans="2:44" ht="13.5" customHeight="1">
      <c r="B45" s="106" t="s">
        <v>71</v>
      </c>
      <c r="D45" s="104" t="s">
        <v>234</v>
      </c>
      <c r="E45" s="104" t="s">
        <v>236</v>
      </c>
      <c r="F45" s="104" t="s">
        <v>238</v>
      </c>
      <c r="G45" s="104" t="s">
        <v>239</v>
      </c>
      <c r="H45" s="103" t="s">
        <v>235</v>
      </c>
      <c r="J45" s="104" t="s">
        <v>245</v>
      </c>
      <c r="K45" s="104" t="s">
        <v>249</v>
      </c>
      <c r="L45" s="104" t="s">
        <v>250</v>
      </c>
      <c r="M45" s="104" t="s">
        <v>251</v>
      </c>
      <c r="N45" s="103" t="s">
        <v>248</v>
      </c>
      <c r="P45" s="104" t="s">
        <v>268</v>
      </c>
      <c r="Q45" s="104" t="s">
        <v>269</v>
      </c>
      <c r="R45" s="104" t="s">
        <v>270</v>
      </c>
      <c r="S45" s="104" t="s">
        <v>272</v>
      </c>
      <c r="T45" s="103" t="s">
        <v>271</v>
      </c>
      <c r="V45" s="104" t="s">
        <v>304</v>
      </c>
      <c r="W45" s="104" t="s">
        <v>305</v>
      </c>
      <c r="X45" s="104" t="s">
        <v>306</v>
      </c>
      <c r="Y45" s="103" t="str">
        <f>Y11</f>
        <v>QE Mar-18</v>
      </c>
      <c r="Z45" s="103" t="str">
        <f>Z11</f>
        <v>FY 2017-18</v>
      </c>
      <c r="AB45" s="104" t="str">
        <f>AB11</f>
        <v>QE Jun-18</v>
      </c>
      <c r="AC45" s="104" t="str">
        <f>AC11</f>
        <v>QE Sep-18</v>
      </c>
      <c r="AD45" s="194" t="str">
        <f t="shared" ref="AD45:AE45" si="11">AD11</f>
        <v>QE Dec-18</v>
      </c>
      <c r="AE45" s="103" t="str">
        <f t="shared" si="11"/>
        <v>QE Mar-19</v>
      </c>
      <c r="AF45" s="103" t="str">
        <f>AF11</f>
        <v>FY 2018-19</v>
      </c>
      <c r="AH45" s="104" t="str">
        <f t="shared" ref="AH45" si="12">AH11</f>
        <v>QE Jun-19</v>
      </c>
      <c r="AI45" s="104" t="str">
        <f>AI11</f>
        <v>QE Sep-19</v>
      </c>
      <c r="AJ45" s="194" t="str">
        <f t="shared" ref="AJ45:AK45" si="13">AJ11</f>
        <v>QE Dec-19</v>
      </c>
      <c r="AK45" s="103" t="str">
        <f t="shared" si="13"/>
        <v>QE Mar-20</v>
      </c>
      <c r="AL45" s="103" t="str">
        <f>AL11</f>
        <v>FY 2019-20</v>
      </c>
      <c r="AN45" s="104" t="str">
        <f t="shared" ref="AN45:AO45" si="14">AN11</f>
        <v>QE Jun-20</v>
      </c>
      <c r="AO45" s="104" t="str">
        <f t="shared" si="14"/>
        <v>QE Sep-20</v>
      </c>
      <c r="AP45" s="104" t="str">
        <f>AP11</f>
        <v>QE Dec-20</v>
      </c>
      <c r="AQ45" s="104" t="str">
        <f>AQ11</f>
        <v>QE Mar-21</v>
      </c>
      <c r="AR45" s="103" t="str">
        <f>AR11</f>
        <v>FY 2020-21</v>
      </c>
    </row>
    <row r="46" spans="2:44">
      <c r="B46" s="30"/>
      <c r="D46" s="12"/>
      <c r="E46" s="12"/>
      <c r="F46" s="12"/>
      <c r="G46" s="12"/>
      <c r="H46" s="12"/>
      <c r="J46" s="12"/>
      <c r="K46" s="12"/>
      <c r="L46" s="12"/>
      <c r="M46" s="12"/>
      <c r="N46" s="12"/>
      <c r="P46" s="12"/>
      <c r="Q46" s="12"/>
      <c r="R46" s="12"/>
      <c r="S46" s="12"/>
      <c r="T46" s="12"/>
      <c r="V46" s="12"/>
      <c r="W46" s="12"/>
      <c r="X46" s="12"/>
      <c r="Y46" s="12"/>
      <c r="Z46" s="12"/>
      <c r="AB46" s="12"/>
      <c r="AC46" s="12"/>
      <c r="AD46" s="195"/>
      <c r="AE46" s="12"/>
      <c r="AF46" s="12"/>
      <c r="AH46" s="12"/>
      <c r="AI46" s="12"/>
      <c r="AJ46" s="195"/>
      <c r="AK46" s="12"/>
      <c r="AL46" s="12"/>
      <c r="AN46" s="12"/>
      <c r="AO46" s="12"/>
      <c r="AP46" s="195"/>
      <c r="AQ46" s="12"/>
      <c r="AR46" s="12"/>
    </row>
    <row r="47" spans="2:44">
      <c r="B47" s="69" t="s">
        <v>54</v>
      </c>
      <c r="C47" s="156"/>
      <c r="D47" s="70">
        <v>0.36118164576218653</v>
      </c>
      <c r="E47" s="70">
        <v>0.35145887042664259</v>
      </c>
      <c r="F47" s="70">
        <v>0.32063598305223878</v>
      </c>
      <c r="G47" s="70">
        <v>0.32230781274621401</v>
      </c>
      <c r="H47" s="70">
        <v>0.33866223473859158</v>
      </c>
      <c r="I47" s="156"/>
      <c r="J47" s="70">
        <v>0.35818718898520052</v>
      </c>
      <c r="K47" s="70">
        <v>0.35450512265127299</v>
      </c>
      <c r="L47" s="70">
        <v>0.29848987464248727</v>
      </c>
      <c r="M47" s="70">
        <v>0.35094770450539736</v>
      </c>
      <c r="N47" s="70">
        <v>0.34113909651905872</v>
      </c>
      <c r="O47" s="156"/>
      <c r="P47" s="70">
        <v>0.33655670073266575</v>
      </c>
      <c r="Q47" s="70">
        <v>0.35409999731007452</v>
      </c>
      <c r="R47" s="70">
        <v>0.31751597725902025</v>
      </c>
      <c r="S47" s="70">
        <v>0.33708074372255981</v>
      </c>
      <c r="T47" s="70">
        <v>0.33624087484730708</v>
      </c>
      <c r="U47" s="156"/>
      <c r="V47" s="70">
        <v>0.31735185265611254</v>
      </c>
      <c r="W47" s="70">
        <v>0.30010224927805307</v>
      </c>
      <c r="X47" s="70">
        <v>0.25268045346581824</v>
      </c>
      <c r="Y47" s="70">
        <v>0.30813800525951907</v>
      </c>
      <c r="Z47" s="70">
        <v>0.29397904507537553</v>
      </c>
      <c r="AA47" s="156"/>
      <c r="AB47" s="70">
        <v>0.3137231356987647</v>
      </c>
      <c r="AC47" s="70">
        <v>0.31671139991524228</v>
      </c>
      <c r="AD47" s="235">
        <v>0.2755322546526916</v>
      </c>
      <c r="AE47" s="70">
        <v>0.33908097910892732</v>
      </c>
      <c r="AF47" s="70">
        <v>0.31128184448303597</v>
      </c>
      <c r="AG47" s="156"/>
      <c r="AH47" s="70">
        <v>0.33580054338390053</v>
      </c>
      <c r="AI47" s="70">
        <v>0.31998482353587926</v>
      </c>
      <c r="AJ47" s="235">
        <v>0.25593548884650624</v>
      </c>
      <c r="AK47" s="70">
        <v>0.27663969473032024</v>
      </c>
      <c r="AL47" s="70">
        <v>0.2970104557812393</v>
      </c>
      <c r="AM47" s="156"/>
      <c r="AN47" s="70">
        <v>0.10544648930286125</v>
      </c>
      <c r="AO47" s="70">
        <v>0.23809054349132938</v>
      </c>
      <c r="AP47" s="235">
        <v>0.22903470023706266</v>
      </c>
      <c r="AQ47" s="70"/>
      <c r="AR47" s="70">
        <v>0.19289870892049646</v>
      </c>
    </row>
    <row r="48" spans="2:44">
      <c r="B48" s="71"/>
      <c r="D48" s="72"/>
      <c r="E48" s="72"/>
      <c r="F48" s="72"/>
      <c r="G48" s="72"/>
      <c r="H48" s="72"/>
      <c r="J48" s="72"/>
      <c r="K48" s="72"/>
      <c r="L48" s="72"/>
      <c r="M48" s="72"/>
      <c r="N48" s="72"/>
      <c r="P48" s="72"/>
      <c r="Q48" s="72"/>
      <c r="R48" s="72"/>
      <c r="S48" s="72"/>
      <c r="T48" s="72"/>
      <c r="V48" s="72"/>
      <c r="W48" s="72"/>
      <c r="X48" s="72"/>
      <c r="Y48" s="72"/>
      <c r="Z48" s="72"/>
      <c r="AB48" s="72"/>
      <c r="AC48" s="72"/>
      <c r="AD48" s="72"/>
      <c r="AE48" s="72"/>
      <c r="AF48" s="72"/>
      <c r="AH48" s="72"/>
      <c r="AI48" s="72"/>
      <c r="AJ48" s="72"/>
      <c r="AK48" s="72"/>
      <c r="AL48" s="72"/>
      <c r="AN48" s="72"/>
      <c r="AO48" s="72"/>
      <c r="AP48" s="72"/>
      <c r="AQ48" s="72"/>
      <c r="AR48" s="72"/>
    </row>
    <row r="50" spans="2:39" ht="15">
      <c r="B50" s="175" t="s">
        <v>320</v>
      </c>
    </row>
    <row r="51" spans="2:39">
      <c r="B51" s="175" t="s">
        <v>321</v>
      </c>
    </row>
    <row r="52" spans="2:39">
      <c r="B52" s="175" t="s">
        <v>324</v>
      </c>
    </row>
    <row r="53" spans="2:39">
      <c r="B53" s="175" t="s">
        <v>325</v>
      </c>
    </row>
    <row r="55" spans="2:39" hidden="1">
      <c r="B55" s="135" t="s">
        <v>127</v>
      </c>
      <c r="C55" s="136"/>
      <c r="I55" s="136"/>
      <c r="O55" s="136"/>
      <c r="U55" s="136"/>
      <c r="AA55" s="136"/>
      <c r="AG55" s="136"/>
      <c r="AM55" s="136"/>
    </row>
    <row r="56" spans="2:39" hidden="1">
      <c r="B56" s="135"/>
      <c r="C56" s="136"/>
      <c r="I56" s="136"/>
      <c r="O56" s="136"/>
      <c r="U56" s="136"/>
      <c r="AA56" s="136"/>
      <c r="AG56" s="136"/>
      <c r="AM56" s="136"/>
    </row>
    <row r="57" spans="2:39" hidden="1">
      <c r="B57" s="135"/>
      <c r="C57" s="136"/>
      <c r="I57" s="136"/>
      <c r="O57" s="136"/>
      <c r="U57" s="136"/>
      <c r="AA57" s="136"/>
      <c r="AG57" s="136"/>
      <c r="AM57" s="136"/>
    </row>
    <row r="58" spans="2:39" hidden="1">
      <c r="B58" s="137"/>
      <c r="C58" s="136"/>
      <c r="I58" s="136"/>
      <c r="O58" s="136"/>
      <c r="U58" s="136"/>
      <c r="AA58" s="136"/>
      <c r="AG58" s="136"/>
      <c r="AM58" s="136"/>
    </row>
    <row r="59" spans="2:39" ht="13.5" hidden="1" thickBot="1">
      <c r="B59" s="138" t="s">
        <v>128</v>
      </c>
    </row>
    <row r="60" spans="2:39" hidden="1">
      <c r="B60" s="131"/>
    </row>
    <row r="61" spans="2:39" hidden="1">
      <c r="B61" s="132" t="s">
        <v>31</v>
      </c>
    </row>
    <row r="62" spans="2:39" hidden="1">
      <c r="B62" s="132" t="s">
        <v>32</v>
      </c>
    </row>
    <row r="63" spans="2:39" hidden="1">
      <c r="B63" s="133" t="s">
        <v>129</v>
      </c>
    </row>
    <row r="64" spans="2:39" hidden="1">
      <c r="B64" s="132" t="s">
        <v>33</v>
      </c>
    </row>
    <row r="65" spans="2:2" hidden="1">
      <c r="B65" s="132" t="s">
        <v>37</v>
      </c>
    </row>
    <row r="66" spans="2:2" hidden="1">
      <c r="B66" s="133" t="s">
        <v>85</v>
      </c>
    </row>
    <row r="67" spans="2:2" hidden="1">
      <c r="B67" s="133"/>
    </row>
    <row r="68" spans="2:2" hidden="1">
      <c r="B68" s="132"/>
    </row>
    <row r="69" spans="2:2" hidden="1">
      <c r="B69" s="139" t="s">
        <v>34</v>
      </c>
    </row>
    <row r="70" spans="2:2" hidden="1">
      <c r="B70" s="132"/>
    </row>
    <row r="71" spans="2:2" hidden="1">
      <c r="B71" s="132" t="s">
        <v>35</v>
      </c>
    </row>
    <row r="72" spans="2:2" hidden="1">
      <c r="B72" s="132" t="s">
        <v>16</v>
      </c>
    </row>
    <row r="73" spans="2:2" hidden="1">
      <c r="B73" s="132" t="s">
        <v>39</v>
      </c>
    </row>
    <row r="74" spans="2:2" hidden="1">
      <c r="B74" s="132" t="s">
        <v>46</v>
      </c>
    </row>
    <row r="75" spans="2:2" hidden="1">
      <c r="B75" s="132" t="s">
        <v>86</v>
      </c>
    </row>
    <row r="76" spans="2:2" hidden="1">
      <c r="B76" s="140" t="s">
        <v>87</v>
      </c>
    </row>
    <row r="77" spans="2:2" hidden="1">
      <c r="B77" s="134" t="s">
        <v>96</v>
      </c>
    </row>
    <row r="78" spans="2:2" hidden="1">
      <c r="B78" s="140"/>
    </row>
    <row r="79" spans="2:2" hidden="1">
      <c r="B79" s="140"/>
    </row>
    <row r="80" spans="2:2" hidden="1">
      <c r="B80" s="140"/>
    </row>
    <row r="81" spans="2:2" ht="13.5" hidden="1" thickBot="1">
      <c r="B81" s="138" t="s">
        <v>130</v>
      </c>
    </row>
    <row r="82" spans="2:2" hidden="1">
      <c r="B82" s="130"/>
    </row>
    <row r="83" spans="2:2" hidden="1">
      <c r="B83" s="135"/>
    </row>
    <row r="84" spans="2:2" hidden="1">
      <c r="B84" s="135" t="s">
        <v>131</v>
      </c>
    </row>
    <row r="85" spans="2:2" hidden="1">
      <c r="B85" s="135"/>
    </row>
    <row r="86" spans="2:2" hidden="1">
      <c r="B86" s="137"/>
    </row>
    <row r="87" spans="2:2" ht="13.5" hidden="1" thickBot="1">
      <c r="B87" s="138" t="s">
        <v>132</v>
      </c>
    </row>
    <row r="88" spans="2:2" hidden="1">
      <c r="B88" s="131"/>
    </row>
    <row r="89" spans="2:2" hidden="1">
      <c r="B89" s="132" t="s">
        <v>31</v>
      </c>
    </row>
    <row r="90" spans="2:2" hidden="1">
      <c r="B90" s="132" t="s">
        <v>32</v>
      </c>
    </row>
    <row r="91" spans="2:2" hidden="1">
      <c r="B91" s="133" t="s">
        <v>129</v>
      </c>
    </row>
    <row r="92" spans="2:2" hidden="1">
      <c r="B92" s="132" t="s">
        <v>33</v>
      </c>
    </row>
    <row r="93" spans="2:2" hidden="1">
      <c r="B93" s="132" t="s">
        <v>37</v>
      </c>
    </row>
    <row r="94" spans="2:2" hidden="1">
      <c r="B94" s="133" t="s">
        <v>85</v>
      </c>
    </row>
    <row r="95" spans="2:2" hidden="1">
      <c r="B95" s="133"/>
    </row>
    <row r="96" spans="2:2" hidden="1">
      <c r="B96" s="132"/>
    </row>
    <row r="97" spans="2:2" hidden="1">
      <c r="B97" s="139" t="s">
        <v>34</v>
      </c>
    </row>
    <row r="98" spans="2:2" hidden="1">
      <c r="B98" s="132"/>
    </row>
    <row r="99" spans="2:2" hidden="1">
      <c r="B99" s="132" t="s">
        <v>35</v>
      </c>
    </row>
    <row r="100" spans="2:2" hidden="1">
      <c r="B100" s="132" t="s">
        <v>16</v>
      </c>
    </row>
    <row r="101" spans="2:2" hidden="1">
      <c r="B101" s="132" t="s">
        <v>39</v>
      </c>
    </row>
    <row r="102" spans="2:2" hidden="1">
      <c r="B102" s="132" t="s">
        <v>46</v>
      </c>
    </row>
    <row r="103" spans="2:2" hidden="1">
      <c r="B103" s="132" t="s">
        <v>86</v>
      </c>
    </row>
    <row r="104" spans="2:2" hidden="1">
      <c r="B104" s="140" t="s">
        <v>87</v>
      </c>
    </row>
    <row r="105" spans="2:2" hidden="1">
      <c r="B105" s="134" t="s">
        <v>96</v>
      </c>
    </row>
    <row r="106" spans="2:2" hidden="1">
      <c r="B106" s="140"/>
    </row>
    <row r="107" spans="2:2" hidden="1">
      <c r="B107" s="140"/>
    </row>
    <row r="108" spans="2:2" hidden="1">
      <c r="B108" s="140"/>
    </row>
    <row r="109" spans="2:2" ht="13.5" hidden="1" thickBot="1">
      <c r="B109" s="138" t="s">
        <v>133</v>
      </c>
    </row>
  </sheetData>
  <phoneticPr fontId="3" type="noConversion"/>
  <hyperlinks>
    <hyperlink ref="AR2" location="Contents!A1" display="Back" xr:uid="{00000000-0004-0000-0600-000000000000}"/>
  </hyperlinks>
  <printOptions horizontalCentered="1" verticalCentered="1"/>
  <pageMargins left="0.25" right="0.25" top="0.75" bottom="0.75" header="0.3" footer="0.3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3:FV34"/>
  <sheetViews>
    <sheetView showGridLines="0" topLeftCell="B1" zoomScaleNormal="100" zoomScaleSheetLayoutView="80" workbookViewId="0">
      <pane xSplit="48" ySplit="12" topLeftCell="FH13" activePane="bottomRight" state="frozen"/>
      <selection activeCell="AV81" sqref="AV81"/>
      <selection pane="topRight" activeCell="AV81" sqref="AV81"/>
      <selection pane="bottomLeft" activeCell="AV81" sqref="AV81"/>
      <selection pane="bottomRight" activeCell="FV14" sqref="FV14"/>
    </sheetView>
  </sheetViews>
  <sheetFormatPr defaultColWidth="14.42578125" defaultRowHeight="12.75"/>
  <cols>
    <col min="1" max="1" width="0.140625" style="7" hidden="1" customWidth="1"/>
    <col min="2" max="2" width="53" style="7" bestFit="1" customWidth="1"/>
    <col min="3" max="3" width="1" style="7" customWidth="1"/>
    <col min="4" max="4" width="1.28515625" style="7" hidden="1" customWidth="1"/>
    <col min="5" max="8" width="14.42578125" style="7" hidden="1" customWidth="1"/>
    <col min="9" max="9" width="1" style="7" hidden="1" customWidth="1"/>
    <col min="10" max="13" width="14.42578125" style="7" hidden="1" customWidth="1"/>
    <col min="14" max="14" width="1" style="7" hidden="1" customWidth="1"/>
    <col min="15" max="18" width="14.42578125" style="7" hidden="1" customWidth="1"/>
    <col min="19" max="19" width="1" style="7" hidden="1" customWidth="1"/>
    <col min="20" max="23" width="14.42578125" style="7" hidden="1" customWidth="1"/>
    <col min="24" max="24" width="0.85546875" style="7" hidden="1" customWidth="1"/>
    <col min="25" max="28" width="0" style="7" hidden="1" customWidth="1"/>
    <col min="29" max="29" width="1.28515625" style="7" hidden="1" customWidth="1"/>
    <col min="30" max="33" width="14.42578125" style="7" hidden="1" customWidth="1"/>
    <col min="34" max="34" width="1.28515625" style="7" hidden="1" customWidth="1"/>
    <col min="35" max="38" width="14.42578125" style="7" hidden="1" customWidth="1"/>
    <col min="39" max="39" width="1.140625" style="7" hidden="1" customWidth="1"/>
    <col min="40" max="43" width="14.42578125" style="7" hidden="1" customWidth="1"/>
    <col min="44" max="44" width="1.28515625" style="7" hidden="1" customWidth="1"/>
    <col min="45" max="48" width="14.42578125" style="7" hidden="1" customWidth="1"/>
    <col min="49" max="49" width="1.28515625" style="7" hidden="1" customWidth="1"/>
    <col min="50" max="53" width="14.42578125" style="7"/>
    <col min="54" max="54" width="1.28515625" style="7" customWidth="1"/>
    <col min="55" max="58" width="0" style="7" hidden="1" customWidth="1"/>
    <col min="59" max="59" width="1.28515625" style="7" hidden="1" customWidth="1"/>
    <col min="60" max="63" width="0" style="7" hidden="1" customWidth="1"/>
    <col min="64" max="64" width="1.28515625" style="7" hidden="1" customWidth="1"/>
    <col min="65" max="68" width="0" style="7" hidden="1" customWidth="1"/>
    <col min="69" max="69" width="1.140625" style="7" hidden="1" customWidth="1"/>
    <col min="70" max="73" width="0" style="7" hidden="1" customWidth="1"/>
    <col min="74" max="74" width="1.28515625" style="7" hidden="1" customWidth="1"/>
    <col min="75" max="78" width="14.42578125" style="7"/>
    <col min="79" max="79" width="1.140625" style="7" customWidth="1"/>
    <col min="80" max="83" width="0" style="7" hidden="1" customWidth="1"/>
    <col min="84" max="84" width="1.140625" style="7" hidden="1" customWidth="1"/>
    <col min="85" max="88" width="0" style="7" hidden="1" customWidth="1"/>
    <col min="89" max="89" width="1.140625" style="7" hidden="1" customWidth="1"/>
    <col min="90" max="93" width="0" style="7" hidden="1" customWidth="1"/>
    <col min="94" max="94" width="1.140625" style="7" hidden="1" customWidth="1"/>
    <col min="95" max="98" width="14.42578125" style="7" hidden="1" customWidth="1"/>
    <col min="99" max="99" width="1.140625" style="7" hidden="1" customWidth="1"/>
    <col min="100" max="103" width="14.42578125" style="7"/>
    <col min="104" max="104" width="0.85546875" style="7" customWidth="1"/>
    <col min="105" max="108" width="0" style="7" hidden="1" customWidth="1"/>
    <col min="109" max="109" width="0.85546875" style="7" hidden="1" customWidth="1"/>
    <col min="110" max="113" width="0" style="7" hidden="1" customWidth="1"/>
    <col min="114" max="114" width="1" style="7" hidden="1" customWidth="1"/>
    <col min="115" max="118" width="0" style="7" hidden="1" customWidth="1"/>
    <col min="119" max="119" width="1" style="7" hidden="1" customWidth="1"/>
    <col min="120" max="123" width="0" style="7" hidden="1" customWidth="1"/>
    <col min="124" max="124" width="1" style="7" hidden="1" customWidth="1"/>
    <col min="125" max="128" width="14.42578125" style="7"/>
    <col min="129" max="129" width="1" style="7" customWidth="1"/>
    <col min="130" max="133" width="14.42578125" style="7"/>
    <col min="134" max="134" width="1" style="7" customWidth="1"/>
    <col min="135" max="138" width="14.42578125" style="7" customWidth="1"/>
    <col min="139" max="139" width="1" style="7" customWidth="1"/>
    <col min="140" max="143" width="14.42578125" style="7" customWidth="1"/>
    <col min="144" max="144" width="1" style="7" customWidth="1"/>
    <col min="145" max="148" width="14.42578125" style="7" customWidth="1"/>
    <col min="149" max="149" width="1" style="7" customWidth="1"/>
    <col min="150" max="153" width="14.42578125" style="7" customWidth="1"/>
    <col min="154" max="154" width="1" style="7" customWidth="1"/>
    <col min="155" max="158" width="14.42578125" style="7"/>
    <col min="159" max="159" width="1" style="7" customWidth="1"/>
    <col min="160" max="163" width="14.42578125" style="7" customWidth="1"/>
    <col min="164" max="164" width="1" style="7" customWidth="1"/>
    <col min="165" max="168" width="14.42578125" style="7" customWidth="1"/>
    <col min="169" max="169" width="1" style="7" customWidth="1"/>
    <col min="170" max="173" width="14.42578125" style="7" hidden="1" customWidth="1"/>
    <col min="174" max="174" width="1" style="7" hidden="1" customWidth="1"/>
    <col min="175" max="178" width="14.42578125" style="7" customWidth="1"/>
    <col min="179" max="16384" width="14.42578125" style="7"/>
  </cols>
  <sheetData>
    <row r="3" spans="2:178">
      <c r="FV3" s="110" t="s">
        <v>84</v>
      </c>
    </row>
    <row r="5" spans="2:178">
      <c r="J5" s="162"/>
      <c r="K5" s="162"/>
      <c r="L5" s="162"/>
      <c r="M5" s="161"/>
      <c r="O5" s="162"/>
      <c r="P5" s="162"/>
      <c r="Q5" s="162"/>
      <c r="R5" s="161"/>
      <c r="T5" s="162"/>
      <c r="U5" s="162"/>
      <c r="V5" s="162"/>
      <c r="W5" s="161"/>
      <c r="X5" s="162"/>
      <c r="Y5" s="162"/>
      <c r="Z5" s="162"/>
      <c r="AA5" s="162"/>
    </row>
    <row r="9" spans="2:178">
      <c r="B9" s="22" t="s">
        <v>290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</row>
    <row r="11" spans="2:178" s="54" customFormat="1" ht="13.5" customHeight="1">
      <c r="B11" s="355"/>
      <c r="E11" s="368" t="s">
        <v>234</v>
      </c>
      <c r="F11" s="369"/>
      <c r="G11" s="369"/>
      <c r="H11" s="370"/>
      <c r="J11" s="368" t="s">
        <v>236</v>
      </c>
      <c r="K11" s="369"/>
      <c r="L11" s="369"/>
      <c r="M11" s="370"/>
      <c r="O11" s="368" t="s">
        <v>238</v>
      </c>
      <c r="P11" s="369"/>
      <c r="Q11" s="369"/>
      <c r="R11" s="370"/>
      <c r="T11" s="368" t="s">
        <v>239</v>
      </c>
      <c r="U11" s="369"/>
      <c r="V11" s="369"/>
      <c r="W11" s="370"/>
      <c r="Y11" s="368" t="s">
        <v>237</v>
      </c>
      <c r="Z11" s="369"/>
      <c r="AA11" s="369"/>
      <c r="AB11" s="370"/>
      <c r="AD11" s="368" t="s">
        <v>245</v>
      </c>
      <c r="AE11" s="369"/>
      <c r="AF11" s="369"/>
      <c r="AG11" s="370"/>
      <c r="AI11" s="368" t="s">
        <v>249</v>
      </c>
      <c r="AJ11" s="369"/>
      <c r="AK11" s="369"/>
      <c r="AL11" s="370"/>
      <c r="AN11" s="368" t="s">
        <v>250</v>
      </c>
      <c r="AO11" s="369"/>
      <c r="AP11" s="369"/>
      <c r="AQ11" s="370"/>
      <c r="AS11" s="368" t="s">
        <v>251</v>
      </c>
      <c r="AT11" s="369"/>
      <c r="AU11" s="369"/>
      <c r="AV11" s="370"/>
      <c r="AX11" s="368" t="s">
        <v>260</v>
      </c>
      <c r="AY11" s="369"/>
      <c r="AZ11" s="369"/>
      <c r="BA11" s="370"/>
      <c r="BC11" s="368" t="s">
        <v>268</v>
      </c>
      <c r="BD11" s="369"/>
      <c r="BE11" s="369"/>
      <c r="BF11" s="370"/>
      <c r="BH11" s="368" t="s">
        <v>269</v>
      </c>
      <c r="BI11" s="369"/>
      <c r="BJ11" s="369"/>
      <c r="BK11" s="370"/>
      <c r="BM11" s="368" t="s">
        <v>270</v>
      </c>
      <c r="BN11" s="369"/>
      <c r="BO11" s="369"/>
      <c r="BP11" s="370"/>
      <c r="BQ11" s="183"/>
      <c r="BR11" s="368" t="s">
        <v>272</v>
      </c>
      <c r="BS11" s="369"/>
      <c r="BT11" s="369"/>
      <c r="BU11" s="370"/>
      <c r="BW11" s="368" t="s">
        <v>284</v>
      </c>
      <c r="BX11" s="369"/>
      <c r="BY11" s="369"/>
      <c r="BZ11" s="370"/>
      <c r="CB11" s="368" t="s">
        <v>304</v>
      </c>
      <c r="CC11" s="369"/>
      <c r="CD11" s="369"/>
      <c r="CE11" s="370"/>
      <c r="CG11" s="368" t="s">
        <v>305</v>
      </c>
      <c r="CH11" s="369"/>
      <c r="CI11" s="369"/>
      <c r="CJ11" s="370"/>
      <c r="CL11" s="368" t="s">
        <v>306</v>
      </c>
      <c r="CM11" s="369"/>
      <c r="CN11" s="369"/>
      <c r="CO11" s="370"/>
      <c r="CQ11" s="368" t="s">
        <v>307</v>
      </c>
      <c r="CR11" s="369"/>
      <c r="CS11" s="369"/>
      <c r="CT11" s="370"/>
      <c r="CV11" s="368" t="s">
        <v>327</v>
      </c>
      <c r="CW11" s="369"/>
      <c r="CX11" s="369"/>
      <c r="CY11" s="370"/>
      <c r="DA11" s="368" t="s">
        <v>332</v>
      </c>
      <c r="DB11" s="369"/>
      <c r="DC11" s="369"/>
      <c r="DD11" s="370"/>
      <c r="DF11" s="368" t="s">
        <v>333</v>
      </c>
      <c r="DG11" s="369"/>
      <c r="DH11" s="369"/>
      <c r="DI11" s="370"/>
      <c r="DK11" s="368" t="s">
        <v>334</v>
      </c>
      <c r="DL11" s="369"/>
      <c r="DM11" s="369"/>
      <c r="DN11" s="370"/>
      <c r="DP11" s="368" t="s">
        <v>335</v>
      </c>
      <c r="DQ11" s="369"/>
      <c r="DR11" s="369"/>
      <c r="DS11" s="370"/>
      <c r="DU11" s="368" t="s">
        <v>355</v>
      </c>
      <c r="DV11" s="369"/>
      <c r="DW11" s="369"/>
      <c r="DX11" s="370"/>
      <c r="DZ11" s="368" t="s">
        <v>361</v>
      </c>
      <c r="EA11" s="369"/>
      <c r="EB11" s="369"/>
      <c r="EC11" s="370"/>
      <c r="EE11" s="368" t="s">
        <v>362</v>
      </c>
      <c r="EF11" s="369"/>
      <c r="EG11" s="369"/>
      <c r="EH11" s="370"/>
      <c r="EJ11" s="368" t="s">
        <v>363</v>
      </c>
      <c r="EK11" s="369"/>
      <c r="EL11" s="369"/>
      <c r="EM11" s="370"/>
      <c r="EO11" s="368" t="s">
        <v>364</v>
      </c>
      <c r="EP11" s="369"/>
      <c r="EQ11" s="369"/>
      <c r="ER11" s="370"/>
      <c r="ET11" s="368" t="s">
        <v>378</v>
      </c>
      <c r="EU11" s="369"/>
      <c r="EV11" s="369"/>
      <c r="EW11" s="370"/>
      <c r="EY11" s="368" t="s">
        <v>387</v>
      </c>
      <c r="EZ11" s="369"/>
      <c r="FA11" s="369"/>
      <c r="FB11" s="370"/>
      <c r="FD11" s="368" t="s">
        <v>388</v>
      </c>
      <c r="FE11" s="369"/>
      <c r="FF11" s="369"/>
      <c r="FG11" s="370"/>
      <c r="FI11" s="368" t="s">
        <v>389</v>
      </c>
      <c r="FJ11" s="369"/>
      <c r="FK11" s="369"/>
      <c r="FL11" s="370"/>
      <c r="FN11" s="368" t="s">
        <v>390</v>
      </c>
      <c r="FO11" s="369"/>
      <c r="FP11" s="369"/>
      <c r="FQ11" s="370"/>
      <c r="FS11" s="368" t="s">
        <v>400</v>
      </c>
      <c r="FT11" s="369"/>
      <c r="FU11" s="369"/>
      <c r="FV11" s="370"/>
    </row>
    <row r="12" spans="2:178" s="54" customFormat="1" ht="27" customHeight="1">
      <c r="B12" s="356"/>
      <c r="E12" s="105" t="s">
        <v>23</v>
      </c>
      <c r="F12" s="105" t="s">
        <v>24</v>
      </c>
      <c r="G12" s="105" t="s">
        <v>59</v>
      </c>
      <c r="H12" s="105" t="s">
        <v>25</v>
      </c>
      <c r="J12" s="105" t="s">
        <v>23</v>
      </c>
      <c r="K12" s="105" t="s">
        <v>24</v>
      </c>
      <c r="L12" s="105" t="s">
        <v>59</v>
      </c>
      <c r="M12" s="105" t="s">
        <v>25</v>
      </c>
      <c r="O12" s="105" t="s">
        <v>23</v>
      </c>
      <c r="P12" s="105" t="s">
        <v>24</v>
      </c>
      <c r="Q12" s="105" t="s">
        <v>59</v>
      </c>
      <c r="R12" s="105" t="s">
        <v>25</v>
      </c>
      <c r="T12" s="105" t="s">
        <v>23</v>
      </c>
      <c r="U12" s="105" t="s">
        <v>24</v>
      </c>
      <c r="V12" s="105" t="s">
        <v>59</v>
      </c>
      <c r="W12" s="105" t="s">
        <v>25</v>
      </c>
      <c r="Y12" s="105" t="s">
        <v>23</v>
      </c>
      <c r="Z12" s="105" t="s">
        <v>24</v>
      </c>
      <c r="AA12" s="105" t="s">
        <v>59</v>
      </c>
      <c r="AB12" s="105" t="s">
        <v>25</v>
      </c>
      <c r="AD12" s="105" t="s">
        <v>23</v>
      </c>
      <c r="AE12" s="105" t="s">
        <v>24</v>
      </c>
      <c r="AF12" s="105" t="s">
        <v>59</v>
      </c>
      <c r="AG12" s="105" t="s">
        <v>25</v>
      </c>
      <c r="AI12" s="105" t="s">
        <v>23</v>
      </c>
      <c r="AJ12" s="105" t="s">
        <v>24</v>
      </c>
      <c r="AK12" s="105" t="s">
        <v>59</v>
      </c>
      <c r="AL12" s="105" t="s">
        <v>25</v>
      </c>
      <c r="AN12" s="105" t="s">
        <v>23</v>
      </c>
      <c r="AO12" s="105" t="s">
        <v>24</v>
      </c>
      <c r="AP12" s="105" t="s">
        <v>59</v>
      </c>
      <c r="AQ12" s="105" t="s">
        <v>25</v>
      </c>
      <c r="AS12" s="105" t="s">
        <v>23</v>
      </c>
      <c r="AT12" s="105" t="s">
        <v>24</v>
      </c>
      <c r="AU12" s="105" t="s">
        <v>59</v>
      </c>
      <c r="AV12" s="105" t="s">
        <v>25</v>
      </c>
      <c r="AX12" s="105" t="s">
        <v>23</v>
      </c>
      <c r="AY12" s="105" t="s">
        <v>24</v>
      </c>
      <c r="AZ12" s="105" t="s">
        <v>59</v>
      </c>
      <c r="BA12" s="105" t="s">
        <v>25</v>
      </c>
      <c r="BC12" s="105" t="s">
        <v>23</v>
      </c>
      <c r="BD12" s="105" t="s">
        <v>24</v>
      </c>
      <c r="BE12" s="105" t="s">
        <v>59</v>
      </c>
      <c r="BF12" s="105" t="s">
        <v>25</v>
      </c>
      <c r="BH12" s="105" t="s">
        <v>23</v>
      </c>
      <c r="BI12" s="105" t="s">
        <v>24</v>
      </c>
      <c r="BJ12" s="105" t="s">
        <v>59</v>
      </c>
      <c r="BK12" s="105" t="s">
        <v>25</v>
      </c>
      <c r="BM12" s="105" t="s">
        <v>23</v>
      </c>
      <c r="BN12" s="105" t="s">
        <v>24</v>
      </c>
      <c r="BO12" s="105" t="s">
        <v>59</v>
      </c>
      <c r="BP12" s="105" t="s">
        <v>25</v>
      </c>
      <c r="BQ12" s="184"/>
      <c r="BR12" s="105" t="s">
        <v>23</v>
      </c>
      <c r="BS12" s="105" t="s">
        <v>24</v>
      </c>
      <c r="BT12" s="105" t="s">
        <v>59</v>
      </c>
      <c r="BU12" s="105" t="s">
        <v>25</v>
      </c>
      <c r="BW12" s="105" t="s">
        <v>23</v>
      </c>
      <c r="BX12" s="105" t="s">
        <v>24</v>
      </c>
      <c r="BY12" s="105" t="s">
        <v>59</v>
      </c>
      <c r="BZ12" s="105" t="s">
        <v>25</v>
      </c>
      <c r="CB12" s="105" t="s">
        <v>23</v>
      </c>
      <c r="CC12" s="105" t="s">
        <v>24</v>
      </c>
      <c r="CD12" s="105" t="s">
        <v>59</v>
      </c>
      <c r="CE12" s="105" t="s">
        <v>25</v>
      </c>
      <c r="CG12" s="105" t="s">
        <v>23</v>
      </c>
      <c r="CH12" s="105" t="s">
        <v>24</v>
      </c>
      <c r="CI12" s="105" t="s">
        <v>59</v>
      </c>
      <c r="CJ12" s="105" t="s">
        <v>25</v>
      </c>
      <c r="CL12" s="105" t="s">
        <v>23</v>
      </c>
      <c r="CM12" s="105" t="s">
        <v>24</v>
      </c>
      <c r="CN12" s="105" t="s">
        <v>59</v>
      </c>
      <c r="CO12" s="105" t="s">
        <v>25</v>
      </c>
      <c r="CQ12" s="105" t="s">
        <v>23</v>
      </c>
      <c r="CR12" s="105" t="s">
        <v>24</v>
      </c>
      <c r="CS12" s="105" t="s">
        <v>59</v>
      </c>
      <c r="CT12" s="105" t="s">
        <v>25</v>
      </c>
      <c r="CV12" s="105" t="s">
        <v>23</v>
      </c>
      <c r="CW12" s="105" t="s">
        <v>24</v>
      </c>
      <c r="CX12" s="105" t="s">
        <v>59</v>
      </c>
      <c r="CY12" s="105" t="s">
        <v>25</v>
      </c>
      <c r="DA12" s="105" t="s">
        <v>23</v>
      </c>
      <c r="DB12" s="105" t="s">
        <v>24</v>
      </c>
      <c r="DC12" s="105" t="s">
        <v>59</v>
      </c>
      <c r="DD12" s="105" t="s">
        <v>25</v>
      </c>
      <c r="DF12" s="105" t="s">
        <v>23</v>
      </c>
      <c r="DG12" s="105" t="s">
        <v>24</v>
      </c>
      <c r="DH12" s="105" t="s">
        <v>59</v>
      </c>
      <c r="DI12" s="105" t="s">
        <v>25</v>
      </c>
      <c r="DK12" s="105" t="s">
        <v>23</v>
      </c>
      <c r="DL12" s="105" t="s">
        <v>24</v>
      </c>
      <c r="DM12" s="105" t="s">
        <v>59</v>
      </c>
      <c r="DN12" s="105" t="s">
        <v>25</v>
      </c>
      <c r="DP12" s="105" t="s">
        <v>23</v>
      </c>
      <c r="DQ12" s="105" t="s">
        <v>24</v>
      </c>
      <c r="DR12" s="105" t="s">
        <v>59</v>
      </c>
      <c r="DS12" s="105" t="s">
        <v>25</v>
      </c>
      <c r="DU12" s="105" t="s">
        <v>23</v>
      </c>
      <c r="DV12" s="105" t="s">
        <v>24</v>
      </c>
      <c r="DW12" s="105" t="s">
        <v>59</v>
      </c>
      <c r="DX12" s="105" t="s">
        <v>25</v>
      </c>
      <c r="DZ12" s="105" t="s">
        <v>23</v>
      </c>
      <c r="EA12" s="105" t="s">
        <v>24</v>
      </c>
      <c r="EB12" s="105" t="s">
        <v>59</v>
      </c>
      <c r="EC12" s="105" t="s">
        <v>25</v>
      </c>
      <c r="EE12" s="105" t="s">
        <v>23</v>
      </c>
      <c r="EF12" s="105" t="s">
        <v>24</v>
      </c>
      <c r="EG12" s="105" t="s">
        <v>59</v>
      </c>
      <c r="EH12" s="105" t="s">
        <v>25</v>
      </c>
      <c r="EJ12" s="105" t="s">
        <v>23</v>
      </c>
      <c r="EK12" s="105" t="s">
        <v>24</v>
      </c>
      <c r="EL12" s="105" t="s">
        <v>59</v>
      </c>
      <c r="EM12" s="105" t="s">
        <v>25</v>
      </c>
      <c r="EO12" s="105" t="s">
        <v>23</v>
      </c>
      <c r="EP12" s="105" t="s">
        <v>24</v>
      </c>
      <c r="EQ12" s="105" t="s">
        <v>59</v>
      </c>
      <c r="ER12" s="105" t="s">
        <v>25</v>
      </c>
      <c r="ET12" s="105" t="s">
        <v>23</v>
      </c>
      <c r="EU12" s="105" t="s">
        <v>24</v>
      </c>
      <c r="EV12" s="105" t="s">
        <v>59</v>
      </c>
      <c r="EW12" s="105" t="s">
        <v>25</v>
      </c>
      <c r="EY12" s="105" t="s">
        <v>23</v>
      </c>
      <c r="EZ12" s="105" t="s">
        <v>24</v>
      </c>
      <c r="FA12" s="105" t="s">
        <v>59</v>
      </c>
      <c r="FB12" s="105" t="s">
        <v>25</v>
      </c>
      <c r="FD12" s="105" t="s">
        <v>23</v>
      </c>
      <c r="FE12" s="105" t="s">
        <v>24</v>
      </c>
      <c r="FF12" s="105" t="s">
        <v>59</v>
      </c>
      <c r="FG12" s="105" t="s">
        <v>25</v>
      </c>
      <c r="FI12" s="105" t="s">
        <v>23</v>
      </c>
      <c r="FJ12" s="105" t="s">
        <v>24</v>
      </c>
      <c r="FK12" s="105" t="s">
        <v>59</v>
      </c>
      <c r="FL12" s="105" t="s">
        <v>25</v>
      </c>
      <c r="FN12" s="105" t="s">
        <v>23</v>
      </c>
      <c r="FO12" s="105" t="s">
        <v>24</v>
      </c>
      <c r="FP12" s="105" t="s">
        <v>59</v>
      </c>
      <c r="FQ12" s="105" t="s">
        <v>25</v>
      </c>
      <c r="FS12" s="105" t="s">
        <v>23</v>
      </c>
      <c r="FT12" s="105" t="s">
        <v>24</v>
      </c>
      <c r="FU12" s="105" t="s">
        <v>59</v>
      </c>
      <c r="FV12" s="105" t="s">
        <v>25</v>
      </c>
    </row>
    <row r="13" spans="2:178">
      <c r="B13" s="12"/>
      <c r="E13" s="49"/>
      <c r="F13" s="50"/>
      <c r="G13" s="55"/>
      <c r="H13" s="43"/>
      <c r="J13" s="49"/>
      <c r="K13" s="50"/>
      <c r="L13" s="55"/>
      <c r="M13" s="43"/>
      <c r="O13" s="49"/>
      <c r="P13" s="50"/>
      <c r="Q13" s="55"/>
      <c r="R13" s="43"/>
      <c r="T13" s="49"/>
      <c r="U13" s="50"/>
      <c r="V13" s="55"/>
      <c r="W13" s="43"/>
      <c r="Y13" s="49"/>
      <c r="Z13" s="50"/>
      <c r="AA13" s="55"/>
      <c r="AB13" s="43"/>
      <c r="AD13" s="49"/>
      <c r="AE13" s="50"/>
      <c r="AF13" s="55"/>
      <c r="AG13" s="43"/>
      <c r="AI13" s="49"/>
      <c r="AJ13" s="50"/>
      <c r="AK13" s="55"/>
      <c r="AL13" s="43"/>
      <c r="AN13" s="51"/>
      <c r="AO13" s="51"/>
      <c r="AP13" s="51"/>
      <c r="AQ13" s="43"/>
      <c r="AS13" s="51"/>
      <c r="AT13" s="51"/>
      <c r="AU13" s="51"/>
      <c r="AV13" s="43"/>
      <c r="AX13" s="51"/>
      <c r="AY13" s="50"/>
      <c r="AZ13" s="51"/>
      <c r="BA13" s="43"/>
      <c r="BC13" s="51"/>
      <c r="BD13" s="51"/>
      <c r="BE13" s="51"/>
      <c r="BF13" s="43"/>
      <c r="BH13" s="51"/>
      <c r="BI13" s="51"/>
      <c r="BJ13" s="51"/>
      <c r="BK13" s="43"/>
      <c r="BM13" s="51"/>
      <c r="BN13" s="51"/>
      <c r="BO13" s="51"/>
      <c r="BP13" s="43"/>
      <c r="BQ13" s="44"/>
      <c r="BR13" s="51"/>
      <c r="BS13" s="51"/>
      <c r="BT13" s="51"/>
      <c r="BU13" s="43"/>
      <c r="BW13" s="51"/>
      <c r="BX13" s="50"/>
      <c r="BY13" s="51"/>
      <c r="BZ13" s="43"/>
      <c r="CB13" s="51"/>
      <c r="CC13" s="51"/>
      <c r="CD13" s="51"/>
      <c r="CE13" s="43"/>
      <c r="CG13" s="51"/>
      <c r="CH13" s="51"/>
      <c r="CI13" s="51"/>
      <c r="CJ13" s="43"/>
      <c r="CL13" s="51"/>
      <c r="CM13" s="51"/>
      <c r="CN13" s="51"/>
      <c r="CO13" s="43"/>
      <c r="CQ13" s="51"/>
      <c r="CR13" s="51"/>
      <c r="CS13" s="51"/>
      <c r="CT13" s="43"/>
      <c r="CV13" s="51"/>
      <c r="CW13" s="50"/>
      <c r="CX13" s="51"/>
      <c r="CY13" s="43"/>
      <c r="DA13" s="51"/>
      <c r="DB13" s="51"/>
      <c r="DC13" s="51"/>
      <c r="DD13" s="43"/>
      <c r="DF13" s="51"/>
      <c r="DG13" s="51"/>
      <c r="DH13" s="51"/>
      <c r="DI13" s="43"/>
      <c r="DK13" s="51"/>
      <c r="DL13" s="51"/>
      <c r="DM13" s="51"/>
      <c r="DN13" s="43"/>
      <c r="DP13" s="51"/>
      <c r="DQ13" s="51"/>
      <c r="DR13" s="51"/>
      <c r="DS13" s="43"/>
      <c r="DU13" s="51"/>
      <c r="DV13" s="50"/>
      <c r="DW13" s="51"/>
      <c r="DX13" s="43"/>
      <c r="DZ13" s="51"/>
      <c r="EA13" s="51"/>
      <c r="EB13" s="51"/>
      <c r="EC13" s="43"/>
      <c r="EE13" s="51"/>
      <c r="EF13" s="51"/>
      <c r="EG13" s="51"/>
      <c r="EH13" s="43"/>
      <c r="EJ13" s="51"/>
      <c r="EK13" s="51"/>
      <c r="EL13" s="51"/>
      <c r="EM13" s="43"/>
      <c r="EO13" s="51"/>
      <c r="EP13" s="51"/>
      <c r="EQ13" s="51"/>
      <c r="ER13" s="43"/>
      <c r="ET13" s="51"/>
      <c r="EU13" s="50"/>
      <c r="EV13" s="51"/>
      <c r="EW13" s="43"/>
      <c r="EY13" s="51"/>
      <c r="EZ13" s="51"/>
      <c r="FA13" s="51"/>
      <c r="FB13" s="43"/>
      <c r="FD13" s="51"/>
      <c r="FE13" s="51"/>
      <c r="FF13" s="51"/>
      <c r="FG13" s="43"/>
      <c r="FI13" s="51"/>
      <c r="FJ13" s="51"/>
      <c r="FK13" s="51"/>
      <c r="FL13" s="43"/>
      <c r="FN13" s="51"/>
      <c r="FO13" s="51"/>
      <c r="FP13" s="51"/>
      <c r="FQ13" s="43"/>
      <c r="FS13" s="51"/>
      <c r="FT13" s="50"/>
      <c r="FU13" s="51"/>
      <c r="FV13" s="43"/>
    </row>
    <row r="14" spans="2:178">
      <c r="B14" s="27" t="s">
        <v>331</v>
      </c>
      <c r="E14" s="49">
        <v>113157.49604477058</v>
      </c>
      <c r="F14" s="50">
        <v>17846.968482171342</v>
      </c>
      <c r="G14" s="55">
        <v>0</v>
      </c>
      <c r="H14" s="43">
        <f>SUM(E14:G14)</f>
        <v>131004.46452694193</v>
      </c>
      <c r="J14" s="49">
        <v>118895.76232839232</v>
      </c>
      <c r="K14" s="50">
        <v>15179.730661215453</v>
      </c>
      <c r="L14" s="55">
        <v>0</v>
      </c>
      <c r="M14" s="43">
        <f>SUM(J14:L14)</f>
        <v>134075.49298960777</v>
      </c>
      <c r="O14" s="49">
        <v>120503.43823263823</v>
      </c>
      <c r="P14" s="50">
        <v>15451.811691116782</v>
      </c>
      <c r="Q14" s="55">
        <v>0</v>
      </c>
      <c r="R14" s="43">
        <f>SUM(O14:Q14)</f>
        <v>135955.24992375501</v>
      </c>
      <c r="T14" s="49">
        <v>120283.52320565324</v>
      </c>
      <c r="U14" s="49">
        <v>12574.402102376029</v>
      </c>
      <c r="V14" s="49">
        <v>0</v>
      </c>
      <c r="W14" s="43">
        <f>SUM(T14:V14)</f>
        <v>132857.92530802928</v>
      </c>
      <c r="Y14" s="49">
        <f>J14+E14+O14+T14</f>
        <v>472840.21981145436</v>
      </c>
      <c r="Z14" s="50">
        <f>K14+F14+P14+U14</f>
        <v>61052.912936879606</v>
      </c>
      <c r="AA14" s="55">
        <f>L14+G14+Q14+V14</f>
        <v>0</v>
      </c>
      <c r="AB14" s="43">
        <f>M14+H14+R14+W14</f>
        <v>533893.13274833397</v>
      </c>
      <c r="AD14" s="49">
        <v>120690.59254362874</v>
      </c>
      <c r="AE14" s="50">
        <v>13440.869270461993</v>
      </c>
      <c r="AF14" s="55">
        <v>0</v>
      </c>
      <c r="AG14" s="43">
        <f>SUM(AD14:AF14)</f>
        <v>134131.46181409073</v>
      </c>
      <c r="AI14" s="49">
        <v>128298.12955892523</v>
      </c>
      <c r="AJ14" s="50">
        <v>12740.68828357412</v>
      </c>
      <c r="AK14" s="55">
        <v>0</v>
      </c>
      <c r="AL14" s="43">
        <f>SUM(AI14:AK14)</f>
        <v>141038.81784249935</v>
      </c>
      <c r="AN14" s="12">
        <v>129869.2505245049</v>
      </c>
      <c r="AO14" s="12">
        <v>14490.440163741414</v>
      </c>
      <c r="AP14" s="12">
        <v>0</v>
      </c>
      <c r="AQ14" s="43">
        <f>SUM(AN14:AP14)</f>
        <v>144359.69068824631</v>
      </c>
      <c r="AS14" s="12">
        <v>130006.58389433968</v>
      </c>
      <c r="AT14" s="12">
        <v>12642.741307921387</v>
      </c>
      <c r="AU14" s="12">
        <v>0</v>
      </c>
      <c r="AV14" s="43">
        <f>SUM(AS14:AU14)</f>
        <v>142649.32520226107</v>
      </c>
      <c r="AX14" s="12">
        <f>AD14+AI14+AN14+AS14</f>
        <v>508864.55652139854</v>
      </c>
      <c r="AY14" s="49">
        <f t="shared" ref="AY14:AZ14" si="0">AE14+AJ14+AO14+AT14</f>
        <v>53314.739025698917</v>
      </c>
      <c r="AZ14" s="12">
        <f t="shared" si="0"/>
        <v>0</v>
      </c>
      <c r="BA14" s="43">
        <f>SUM(AX14:AZ14)</f>
        <v>562179.29554709746</v>
      </c>
      <c r="BC14" s="12">
        <v>134991.22164515464</v>
      </c>
      <c r="BD14" s="12">
        <v>12988.315180861719</v>
      </c>
      <c r="BE14" s="12">
        <v>0</v>
      </c>
      <c r="BF14" s="43">
        <f>SUM(BC14:BE14)</f>
        <v>147979.53682601635</v>
      </c>
      <c r="BH14" s="12">
        <v>138647.85107372183</v>
      </c>
      <c r="BI14" s="12">
        <v>11110.847882289603</v>
      </c>
      <c r="BJ14" s="12">
        <v>0</v>
      </c>
      <c r="BK14" s="43">
        <f>SUM(BH14:BJ14)</f>
        <v>149758.69895601145</v>
      </c>
      <c r="BM14" s="12">
        <v>135007.40729935048</v>
      </c>
      <c r="BN14" s="89">
        <v>10428.494523873462</v>
      </c>
      <c r="BO14" s="12">
        <v>0</v>
      </c>
      <c r="BP14" s="43">
        <f>SUM(BM14:BO14)</f>
        <v>145435.90182322395</v>
      </c>
      <c r="BQ14" s="44"/>
      <c r="BR14" s="12">
        <v>149257.53546419955</v>
      </c>
      <c r="BS14" s="12">
        <v>10114.238307426909</v>
      </c>
      <c r="BT14" s="12">
        <v>0</v>
      </c>
      <c r="BU14" s="43">
        <v>159371.77377162647</v>
      </c>
      <c r="BW14" s="12">
        <f>BC14+BH14+BM14+BR14</f>
        <v>557904.0154824265</v>
      </c>
      <c r="BX14" s="12">
        <f t="shared" ref="BX14:BX17" si="1">BD14+BI14+BN14+BS14</f>
        <v>44641.895894451693</v>
      </c>
      <c r="BY14" s="12">
        <f t="shared" ref="BY14:BY17" si="2">BE14+BJ14+BO14+BT14</f>
        <v>0</v>
      </c>
      <c r="BZ14" s="43">
        <f>SUM(BW14:BY14)</f>
        <v>602545.91137687815</v>
      </c>
      <c r="CB14" s="12">
        <v>170717.39157536885</v>
      </c>
      <c r="CC14" s="12">
        <v>9405.0977041451588</v>
      </c>
      <c r="CD14" s="12">
        <v>0</v>
      </c>
      <c r="CE14" s="43">
        <v>180122.489279514</v>
      </c>
      <c r="CG14" s="12">
        <v>177804.84809294148</v>
      </c>
      <c r="CH14" s="12">
        <v>8720.6511702886492</v>
      </c>
      <c r="CI14" s="12">
        <v>0</v>
      </c>
      <c r="CJ14" s="43">
        <f>SUM(CG14:CI14)</f>
        <v>186525.49926323013</v>
      </c>
      <c r="CL14" s="12">
        <v>180599.36022780868</v>
      </c>
      <c r="CM14" s="12">
        <v>7998.5805579401313</v>
      </c>
      <c r="CN14" s="12">
        <v>0</v>
      </c>
      <c r="CO14" s="43">
        <v>188597.9407857488</v>
      </c>
      <c r="CQ14" s="12">
        <v>193420.13566523654</v>
      </c>
      <c r="CR14" s="12">
        <v>9289.9530327686225</v>
      </c>
      <c r="CS14" s="12">
        <v>0</v>
      </c>
      <c r="CT14" s="43">
        <v>202710.08869800516</v>
      </c>
      <c r="CV14" s="12">
        <f>CB14+CG14+CL14+CQ14</f>
        <v>722541.73556135548</v>
      </c>
      <c r="CW14" s="12">
        <f t="shared" ref="CW14:CW17" si="3">CC14+CH14+CM14+CR14</f>
        <v>35414.282465142562</v>
      </c>
      <c r="CX14" s="12">
        <f t="shared" ref="CX14:CX17" si="4">CD14+CI14+CN14+CS14</f>
        <v>0</v>
      </c>
      <c r="CY14" s="43">
        <f>SUM(CV14:CX14)</f>
        <v>757956.01802649803</v>
      </c>
      <c r="DA14" s="12">
        <v>190658.54279905374</v>
      </c>
      <c r="DB14" s="12">
        <v>9116.077278698298</v>
      </c>
      <c r="DC14" s="12">
        <v>0</v>
      </c>
      <c r="DD14" s="43">
        <f>SUM(DA14:DC14)</f>
        <v>199774.62007775204</v>
      </c>
      <c r="DF14" s="12">
        <v>189289.98304800151</v>
      </c>
      <c r="DG14" s="12">
        <v>9827.427694706259</v>
      </c>
      <c r="DH14" s="12">
        <v>0</v>
      </c>
      <c r="DI14" s="43">
        <f>SUM(DF14:DH14)</f>
        <v>199117.41074270775</v>
      </c>
      <c r="DK14" s="195">
        <v>190982.11663139609</v>
      </c>
      <c r="DL14" s="195">
        <v>8763.9529116819631</v>
      </c>
      <c r="DM14" s="195">
        <v>0</v>
      </c>
      <c r="DN14" s="228">
        <f>SUM(DK14:DM14)</f>
        <v>199746.06954307805</v>
      </c>
      <c r="DP14" s="195">
        <v>203303.79756985462</v>
      </c>
      <c r="DQ14" s="195">
        <v>7178.0163391042042</v>
      </c>
      <c r="DR14" s="195">
        <v>0</v>
      </c>
      <c r="DS14" s="228">
        <f>SUM(DP14:DR14)</f>
        <v>210481.81390895884</v>
      </c>
      <c r="DU14" s="12">
        <f>DA14+DF14+DK14+DP14</f>
        <v>774234.44004830602</v>
      </c>
      <c r="DV14" s="12">
        <f t="shared" ref="DV14:DV17" si="5">DB14+DG14+DL14+DQ14</f>
        <v>34885.474224190722</v>
      </c>
      <c r="DW14" s="12">
        <f t="shared" ref="DW14:DW17" si="6">DC14+DH14+DM14+DR14</f>
        <v>0</v>
      </c>
      <c r="DX14" s="43">
        <f>SUM(DU14:DW14)</f>
        <v>809119.91427249671</v>
      </c>
      <c r="DZ14" s="195">
        <v>208416.74361057984</v>
      </c>
      <c r="EA14" s="195">
        <v>6136.2093311217905</v>
      </c>
      <c r="EB14" s="195">
        <v>0</v>
      </c>
      <c r="EC14" s="228">
        <f>SUM(DZ14:EB14)</f>
        <v>214552.95294170163</v>
      </c>
      <c r="EE14" s="12">
        <v>217119</v>
      </c>
      <c r="EF14" s="12">
        <v>9074</v>
      </c>
      <c r="EG14" s="12">
        <v>0</v>
      </c>
      <c r="EH14" s="43">
        <f>SUM(EE14:EG14)</f>
        <v>226193</v>
      </c>
      <c r="EJ14" s="195">
        <v>224315</v>
      </c>
      <c r="EK14" s="195">
        <v>14862</v>
      </c>
      <c r="EL14" s="195">
        <v>0</v>
      </c>
      <c r="EM14" s="228">
        <f>SUM(EJ14:EL14)</f>
        <v>239177</v>
      </c>
      <c r="EO14" s="209">
        <f>ET14-EJ14-EE14-DZ14</f>
        <v>231989.25638942016</v>
      </c>
      <c r="EP14" s="209">
        <f t="shared" ref="EP14:EQ14" si="7">EU14-EK14-EF14-EA14</f>
        <v>16345.79066887821</v>
      </c>
      <c r="EQ14" s="209">
        <f t="shared" si="7"/>
        <v>0</v>
      </c>
      <c r="ER14" s="316">
        <f>SUM(EO14:EQ14)</f>
        <v>248335.04705829837</v>
      </c>
      <c r="ES14" s="64"/>
      <c r="ET14" s="89">
        <v>881840</v>
      </c>
      <c r="EU14" s="89">
        <v>46418</v>
      </c>
      <c r="EV14" s="89">
        <v>0</v>
      </c>
      <c r="EW14" s="317">
        <f>SUM(ET14:EV14)</f>
        <v>928258</v>
      </c>
      <c r="EY14" s="195">
        <v>199323</v>
      </c>
      <c r="EZ14" s="195">
        <v>8478</v>
      </c>
      <c r="FA14" s="195">
        <v>0</v>
      </c>
      <c r="FB14" s="228">
        <f>SUM(EY14:FA14)</f>
        <v>207801</v>
      </c>
      <c r="FD14" s="12">
        <v>211532</v>
      </c>
      <c r="FE14" s="12">
        <v>11048</v>
      </c>
      <c r="FF14" s="12">
        <v>0</v>
      </c>
      <c r="FG14" s="43">
        <f>SUM(FD14:FF14)</f>
        <v>222580</v>
      </c>
      <c r="FI14" s="195">
        <f>FS14-EY14-FD14</f>
        <v>221393</v>
      </c>
      <c r="FJ14" s="195">
        <f t="shared" ref="FJ14:FK14" si="8">FT14-EZ14-FE14</f>
        <v>16977</v>
      </c>
      <c r="FK14" s="195">
        <f t="shared" si="8"/>
        <v>0</v>
      </c>
      <c r="FL14" s="228">
        <f>SUM(FI14:FK14)</f>
        <v>238370</v>
      </c>
      <c r="FN14" s="209"/>
      <c r="FO14" s="209"/>
      <c r="FP14" s="209"/>
      <c r="FQ14" s="316"/>
      <c r="FR14" s="64"/>
      <c r="FS14" s="89">
        <v>632248</v>
      </c>
      <c r="FT14" s="89">
        <v>36503</v>
      </c>
      <c r="FU14" s="89">
        <v>0</v>
      </c>
      <c r="FV14" s="317">
        <f>SUM(FS14:FU14)</f>
        <v>668751</v>
      </c>
    </row>
    <row r="15" spans="2:178">
      <c r="B15" s="27"/>
      <c r="E15" s="49"/>
      <c r="F15" s="50"/>
      <c r="G15" s="55"/>
      <c r="H15" s="43"/>
      <c r="J15" s="49"/>
      <c r="K15" s="50"/>
      <c r="L15" s="55"/>
      <c r="M15" s="43"/>
      <c r="O15" s="49">
        <v>0</v>
      </c>
      <c r="P15" s="50">
        <v>0</v>
      </c>
      <c r="Q15" s="55">
        <v>0</v>
      </c>
      <c r="R15" s="43"/>
      <c r="T15" s="49">
        <v>0</v>
      </c>
      <c r="U15" s="50">
        <v>0</v>
      </c>
      <c r="V15" s="55">
        <v>0</v>
      </c>
      <c r="W15" s="43"/>
      <c r="Y15" s="49"/>
      <c r="Z15" s="50"/>
      <c r="AA15" s="55"/>
      <c r="AB15" s="43"/>
      <c r="AD15" s="49"/>
      <c r="AE15" s="50"/>
      <c r="AF15" s="55"/>
      <c r="AG15" s="43"/>
      <c r="AI15" s="49"/>
      <c r="AJ15" s="50"/>
      <c r="AK15" s="55"/>
      <c r="AL15" s="43"/>
      <c r="AN15" s="12"/>
      <c r="AO15" s="12"/>
      <c r="AP15" s="12"/>
      <c r="AQ15" s="43"/>
      <c r="AS15" s="12"/>
      <c r="AT15" s="12"/>
      <c r="AU15" s="12"/>
      <c r="AV15" s="43"/>
      <c r="AX15" s="12"/>
      <c r="AY15" s="50"/>
      <c r="AZ15" s="12"/>
      <c r="BA15" s="43"/>
      <c r="BC15" s="12"/>
      <c r="BD15" s="12"/>
      <c r="BE15" s="12">
        <v>0</v>
      </c>
      <c r="BF15" s="43"/>
      <c r="BH15" s="12">
        <v>0</v>
      </c>
      <c r="BI15" s="12">
        <v>0</v>
      </c>
      <c r="BJ15" s="12">
        <v>0</v>
      </c>
      <c r="BK15" s="43"/>
      <c r="BM15" s="12">
        <v>0</v>
      </c>
      <c r="BN15" s="12">
        <v>0</v>
      </c>
      <c r="BO15" s="12">
        <v>0</v>
      </c>
      <c r="BP15" s="43"/>
      <c r="BQ15" s="44"/>
      <c r="BR15" s="12"/>
      <c r="BS15" s="12"/>
      <c r="BT15" s="12"/>
      <c r="BU15" s="43"/>
      <c r="BW15" s="12">
        <f t="shared" ref="BW15:BW17" si="9">BC15+BH15+BM15+BR15</f>
        <v>0</v>
      </c>
      <c r="BX15" s="12">
        <f t="shared" si="1"/>
        <v>0</v>
      </c>
      <c r="BY15" s="12">
        <f t="shared" si="2"/>
        <v>0</v>
      </c>
      <c r="BZ15" s="43"/>
      <c r="CB15" s="12"/>
      <c r="CC15" s="12"/>
      <c r="CD15" s="12"/>
      <c r="CE15" s="43"/>
      <c r="CG15" s="12"/>
      <c r="CH15" s="12"/>
      <c r="CI15" s="12"/>
      <c r="CJ15" s="43"/>
      <c r="CL15" s="12"/>
      <c r="CM15" s="12"/>
      <c r="CN15" s="12"/>
      <c r="CO15" s="43"/>
      <c r="CQ15" s="12"/>
      <c r="CR15" s="12"/>
      <c r="CS15" s="12"/>
      <c r="CT15" s="43"/>
      <c r="CV15" s="12">
        <f t="shared" ref="CV15:CV17" si="10">CB15+CG15+CL15+CQ15</f>
        <v>0</v>
      </c>
      <c r="CW15" s="12">
        <f t="shared" si="3"/>
        <v>0</v>
      </c>
      <c r="CX15" s="12">
        <f t="shared" si="4"/>
        <v>0</v>
      </c>
      <c r="CY15" s="43"/>
      <c r="DA15" s="12"/>
      <c r="DB15" s="12"/>
      <c r="DC15" s="12"/>
      <c r="DD15" s="43"/>
      <c r="DF15" s="12"/>
      <c r="DG15" s="12"/>
      <c r="DH15" s="12"/>
      <c r="DI15" s="43"/>
      <c r="DK15" s="195">
        <v>0</v>
      </c>
      <c r="DL15" s="195">
        <v>0</v>
      </c>
      <c r="DM15" s="195">
        <v>0</v>
      </c>
      <c r="DN15" s="228"/>
      <c r="DP15" s="195">
        <v>0</v>
      </c>
      <c r="DQ15" s="195">
        <v>0</v>
      </c>
      <c r="DR15" s="195">
        <v>0</v>
      </c>
      <c r="DS15" s="228"/>
      <c r="DU15" s="12">
        <f t="shared" ref="DU15:DU17" si="11">DA15+DF15+DK15+DP15</f>
        <v>0</v>
      </c>
      <c r="DV15" s="12">
        <f t="shared" si="5"/>
        <v>0</v>
      </c>
      <c r="DW15" s="12">
        <f t="shared" si="6"/>
        <v>0</v>
      </c>
      <c r="DX15" s="43"/>
      <c r="DZ15" s="195">
        <v>0</v>
      </c>
      <c r="EA15" s="195">
        <v>0</v>
      </c>
      <c r="EB15" s="195">
        <v>0</v>
      </c>
      <c r="EC15" s="228"/>
      <c r="EE15" s="12"/>
      <c r="EF15" s="12"/>
      <c r="EG15" s="12"/>
      <c r="EH15" s="43"/>
      <c r="EJ15" s="195"/>
      <c r="EK15" s="195"/>
      <c r="EL15" s="195"/>
      <c r="EM15" s="228"/>
      <c r="EO15" s="209"/>
      <c r="EP15" s="209"/>
      <c r="EQ15" s="209"/>
      <c r="ER15" s="316"/>
      <c r="ES15" s="64"/>
      <c r="ET15" s="89"/>
      <c r="EU15" s="89"/>
      <c r="EV15" s="89"/>
      <c r="EW15" s="317"/>
      <c r="EY15" s="195"/>
      <c r="EZ15" s="195"/>
      <c r="FA15" s="195"/>
      <c r="FB15" s="228"/>
      <c r="FD15" s="12"/>
      <c r="FE15" s="12"/>
      <c r="FF15" s="12"/>
      <c r="FG15" s="43"/>
      <c r="FI15" s="195"/>
      <c r="FJ15" s="195"/>
      <c r="FK15" s="195"/>
      <c r="FL15" s="228"/>
      <c r="FN15" s="209"/>
      <c r="FO15" s="209"/>
      <c r="FP15" s="209"/>
      <c r="FQ15" s="316"/>
      <c r="FR15" s="64"/>
      <c r="FS15" s="89"/>
      <c r="FT15" s="89"/>
      <c r="FU15" s="89"/>
      <c r="FV15" s="317"/>
    </row>
    <row r="16" spans="2:178">
      <c r="B16" s="27" t="s">
        <v>26</v>
      </c>
      <c r="E16" s="49">
        <v>113211.5117362868</v>
      </c>
      <c r="F16" s="50">
        <v>17846.968482171342</v>
      </c>
      <c r="G16" s="55">
        <v>-54.015691516220933</v>
      </c>
      <c r="H16" s="43">
        <f t="shared" ref="H16:H17" si="12">SUM(E16:G16)</f>
        <v>131004.46452694193</v>
      </c>
      <c r="J16" s="49">
        <v>118949.01347632446</v>
      </c>
      <c r="K16" s="50">
        <v>15179.730661215453</v>
      </c>
      <c r="L16" s="55">
        <v>-53.251147932156059</v>
      </c>
      <c r="M16" s="43">
        <f t="shared" ref="M16:M31" si="13">SUM(J16:L16)</f>
        <v>134075.49298960774</v>
      </c>
      <c r="O16" s="49">
        <v>120554.24127897399</v>
      </c>
      <c r="P16" s="50">
        <v>15451.811691116782</v>
      </c>
      <c r="Q16" s="55">
        <v>-50.80304633576705</v>
      </c>
      <c r="R16" s="43">
        <f t="shared" ref="R16:R31" si="14">SUM(O16:Q16)</f>
        <v>135955.24992375501</v>
      </c>
      <c r="T16" s="49">
        <v>120341.6375886969</v>
      </c>
      <c r="U16" s="50">
        <v>12574.402102376029</v>
      </c>
      <c r="V16" s="55">
        <v>-58.114383043622183</v>
      </c>
      <c r="W16" s="43">
        <f>SUM(T16:V16)</f>
        <v>132857.92530802931</v>
      </c>
      <c r="Y16" s="49">
        <f t="shared" ref="Y16:Y17" si="15">J16+E16+O16+T16</f>
        <v>473056.40408028214</v>
      </c>
      <c r="Z16" s="50">
        <f t="shared" ref="Z16:Z17" si="16">K16+F16+P16+U16</f>
        <v>61052.912936879606</v>
      </c>
      <c r="AA16" s="55">
        <f t="shared" ref="AA16:AA17" si="17">L16+G16+Q16+V16</f>
        <v>-216.18426882776623</v>
      </c>
      <c r="AB16" s="43">
        <f t="shared" ref="AB16:AB17" si="18">M16+H16+R16+W16</f>
        <v>533893.13274833397</v>
      </c>
      <c r="AD16" s="49">
        <v>120760.94617646308</v>
      </c>
      <c r="AE16" s="50">
        <v>13440.869270461993</v>
      </c>
      <c r="AF16" s="55">
        <v>-70.3536328343435</v>
      </c>
      <c r="AG16" s="43">
        <f t="shared" ref="AG16:AG17" si="19">SUM(AD16:AF16)</f>
        <v>134131.46181409076</v>
      </c>
      <c r="AI16" s="49">
        <v>128523.14195090615</v>
      </c>
      <c r="AJ16" s="50">
        <v>12740.68828357412</v>
      </c>
      <c r="AK16" s="55">
        <v>-225.01239198091582</v>
      </c>
      <c r="AL16" s="43">
        <f t="shared" ref="AL16:AL17" si="20">SUM(AI16:AK16)</f>
        <v>141038.81784249935</v>
      </c>
      <c r="AN16" s="12">
        <v>129924.30378317619</v>
      </c>
      <c r="AO16" s="12">
        <v>14490.440163741414</v>
      </c>
      <c r="AP16" s="12">
        <v>-55.053258671300078</v>
      </c>
      <c r="AQ16" s="43">
        <f t="shared" ref="AQ16:AQ17" si="21">SUM(AN16:AP16)</f>
        <v>144359.69068824631</v>
      </c>
      <c r="AS16" s="12">
        <v>130059.7493248564</v>
      </c>
      <c r="AT16" s="12">
        <v>12642.741307921387</v>
      </c>
      <c r="AU16" s="12">
        <v>-53.165430516705847</v>
      </c>
      <c r="AV16" s="43">
        <f t="shared" ref="AV16:AV17" si="22">SUM(AS16:AU16)</f>
        <v>142649.3252022611</v>
      </c>
      <c r="AX16" s="12">
        <f>AD16+AI16+AN16+AS16</f>
        <v>509268.1412354018</v>
      </c>
      <c r="AY16" s="49">
        <f t="shared" ref="AY16:AY17" si="23">AE16+AJ16+AO16+AT16</f>
        <v>53314.739025698917</v>
      </c>
      <c r="AZ16" s="12">
        <f t="shared" ref="AZ16:AZ17" si="24">AF16+AK16+AP16+AU16</f>
        <v>-403.58471400326522</v>
      </c>
      <c r="BA16" s="43">
        <f t="shared" ref="BA16:BA17" si="25">SUM(AX16:AZ16)</f>
        <v>562179.29554709746</v>
      </c>
      <c r="BC16" s="12">
        <v>135035.13742896568</v>
      </c>
      <c r="BD16" s="12">
        <v>12988.315180861719</v>
      </c>
      <c r="BE16" s="12">
        <v>-43.915783811052968</v>
      </c>
      <c r="BF16" s="43">
        <f t="shared" ref="BF16:BF17" si="26">SUM(BC16:BE16)</f>
        <v>147979.53682601635</v>
      </c>
      <c r="BH16" s="12">
        <v>138663.25927396948</v>
      </c>
      <c r="BI16" s="12">
        <v>11110.847882289603</v>
      </c>
      <c r="BJ16" s="12">
        <v>-15.408200247608789</v>
      </c>
      <c r="BK16" s="43">
        <f t="shared" ref="BK16:BK17" si="27">SUM(BH16:BJ16)</f>
        <v>149758.69895601147</v>
      </c>
      <c r="BM16" s="12">
        <v>135012</v>
      </c>
      <c r="BN16" s="12">
        <v>10429</v>
      </c>
      <c r="BO16" s="12">
        <v>-5</v>
      </c>
      <c r="BP16" s="43">
        <f t="shared" ref="BP16:BP17" si="28">SUM(BM16:BO16)</f>
        <v>145436</v>
      </c>
      <c r="BQ16" s="44"/>
      <c r="BR16" s="12">
        <v>149272.6032970649</v>
      </c>
      <c r="BS16" s="12">
        <v>10114.238307426909</v>
      </c>
      <c r="BT16" s="12">
        <v>-14.676015941338242</v>
      </c>
      <c r="BU16" s="43">
        <v>159371.77377162661</v>
      </c>
      <c r="BW16" s="12">
        <f t="shared" si="9"/>
        <v>557983</v>
      </c>
      <c r="BX16" s="12">
        <f t="shared" si="1"/>
        <v>44642.401370578234</v>
      </c>
      <c r="BY16" s="12">
        <f t="shared" si="2"/>
        <v>-79</v>
      </c>
      <c r="BZ16" s="43">
        <f t="shared" ref="BZ16:BZ17" si="29">SUM(BW16:BY16)</f>
        <v>602546.40137057821</v>
      </c>
      <c r="CB16" s="12">
        <v>170733.83431653059</v>
      </c>
      <c r="CC16" s="12">
        <v>9405.0977041451588</v>
      </c>
      <c r="CD16" s="12">
        <v>-16.442741161734759</v>
      </c>
      <c r="CE16" s="43">
        <v>180122.489279514</v>
      </c>
      <c r="CG16" s="12">
        <v>177825.40535177974</v>
      </c>
      <c r="CH16" s="12">
        <v>8720.6511702886492</v>
      </c>
      <c r="CI16" s="12">
        <v>-20.557258838265241</v>
      </c>
      <c r="CJ16" s="43">
        <f t="shared" ref="CJ16:CJ17" si="30">SUM(CG16:CI16)</f>
        <v>186525.49926323013</v>
      </c>
      <c r="CL16" s="12">
        <v>180603.36022780862</v>
      </c>
      <c r="CM16" s="12">
        <v>7998.5805579401313</v>
      </c>
      <c r="CN16" s="12">
        <v>-4</v>
      </c>
      <c r="CO16" s="43">
        <v>188597.94078574874</v>
      </c>
      <c r="CQ16" s="12">
        <v>193437.13566523648</v>
      </c>
      <c r="CR16" s="12">
        <v>9289.9530327686225</v>
      </c>
      <c r="CS16" s="12">
        <v>-17</v>
      </c>
      <c r="CT16" s="43">
        <v>202710.0886980051</v>
      </c>
      <c r="CV16" s="12">
        <f t="shared" si="10"/>
        <v>722599.73556135548</v>
      </c>
      <c r="CW16" s="12">
        <f t="shared" si="3"/>
        <v>35414.282465142562</v>
      </c>
      <c r="CX16" s="12">
        <f t="shared" si="4"/>
        <v>-58</v>
      </c>
      <c r="CY16" s="43">
        <f t="shared" ref="CY16:CY17" si="31">SUM(CV16:CX16)</f>
        <v>757956.01802649803</v>
      </c>
      <c r="DA16" s="12">
        <v>190676.54279905374</v>
      </c>
      <c r="DB16" s="12">
        <v>9116.077278698298</v>
      </c>
      <c r="DC16" s="12">
        <v>-18</v>
      </c>
      <c r="DD16" s="43">
        <f t="shared" ref="DD16:DD17" si="32">SUM(DA16:DC16)</f>
        <v>199774.62007775204</v>
      </c>
      <c r="DF16" s="12">
        <v>189312.98304800151</v>
      </c>
      <c r="DG16" s="12">
        <v>9827.427694706259</v>
      </c>
      <c r="DH16" s="12">
        <v>-23</v>
      </c>
      <c r="DI16" s="43">
        <f t="shared" ref="DI16:DI17" si="33">SUM(DF16:DH16)</f>
        <v>199117.41074270775</v>
      </c>
      <c r="DK16" s="195">
        <v>191004.11663139609</v>
      </c>
      <c r="DL16" s="195">
        <v>8763.9529116819631</v>
      </c>
      <c r="DM16" s="195">
        <v>-22</v>
      </c>
      <c r="DN16" s="228">
        <f t="shared" ref="DN16:DN17" si="34">SUM(DK16:DM16)</f>
        <v>199746.06954307805</v>
      </c>
      <c r="DP16" s="195">
        <v>203314.79756985462</v>
      </c>
      <c r="DQ16" s="195">
        <v>7178.0163391042042</v>
      </c>
      <c r="DR16" s="195">
        <v>-11</v>
      </c>
      <c r="DS16" s="228">
        <f t="shared" ref="DS16:DS17" si="35">SUM(DP16:DR16)</f>
        <v>210481.81390895884</v>
      </c>
      <c r="DU16" s="12">
        <f t="shared" si="11"/>
        <v>774308.44004830602</v>
      </c>
      <c r="DV16" s="12">
        <f t="shared" si="5"/>
        <v>34885.474224190722</v>
      </c>
      <c r="DW16" s="12">
        <f t="shared" si="6"/>
        <v>-74</v>
      </c>
      <c r="DX16" s="43">
        <f t="shared" ref="DX16:DX17" si="36">SUM(DU16:DW16)</f>
        <v>809119.91427249671</v>
      </c>
      <c r="DZ16" s="195">
        <v>208437.74361057984</v>
      </c>
      <c r="EA16" s="195">
        <v>6136.2093311217905</v>
      </c>
      <c r="EB16" s="195">
        <v>-21</v>
      </c>
      <c r="EC16" s="228">
        <f t="shared" ref="EC16:EC17" si="37">SUM(DZ16:EB16)</f>
        <v>214552.95294170163</v>
      </c>
      <c r="EE16" s="12">
        <v>217241</v>
      </c>
      <c r="EF16" s="12">
        <v>9074</v>
      </c>
      <c r="EG16" s="12">
        <v>-122</v>
      </c>
      <c r="EH16" s="43">
        <f t="shared" ref="EH16:EH17" si="38">SUM(EE16:EG16)</f>
        <v>226193</v>
      </c>
      <c r="EJ16" s="195">
        <v>224324</v>
      </c>
      <c r="EK16" s="195">
        <v>14862</v>
      </c>
      <c r="EL16" s="195">
        <v>-9</v>
      </c>
      <c r="EM16" s="228">
        <f t="shared" ref="EM16:EM17" si="39">SUM(EJ16:EL16)</f>
        <v>239177</v>
      </c>
      <c r="EO16" s="209">
        <f t="shared" ref="EO16:EO17" si="40">ET16-EJ16-EE16-DZ16</f>
        <v>232013.25638942016</v>
      </c>
      <c r="EP16" s="209">
        <f t="shared" ref="EP16:EP17" si="41">EU16-EK16-EF16-EA16</f>
        <v>16345.79066887821</v>
      </c>
      <c r="EQ16" s="209">
        <f t="shared" ref="EQ16:EQ17" si="42">EV16-EL16-EG16-EB16</f>
        <v>-24</v>
      </c>
      <c r="ER16" s="316">
        <f t="shared" ref="ER16:ER17" si="43">SUM(EO16:EQ16)</f>
        <v>248335.04705829837</v>
      </c>
      <c r="ES16" s="64"/>
      <c r="ET16" s="89">
        <v>882016</v>
      </c>
      <c r="EU16" s="89">
        <v>46418</v>
      </c>
      <c r="EV16" s="89">
        <v>-176</v>
      </c>
      <c r="EW16" s="317">
        <f t="shared" ref="EW16:EW17" si="44">SUM(ET16:EV16)</f>
        <v>928258</v>
      </c>
      <c r="EY16" s="195">
        <v>199344</v>
      </c>
      <c r="EZ16" s="195">
        <v>8478</v>
      </c>
      <c r="FA16" s="195">
        <v>-21</v>
      </c>
      <c r="FB16" s="228">
        <f t="shared" ref="FB16:FB17" si="45">SUM(EY16:FA16)</f>
        <v>207801</v>
      </c>
      <c r="FD16" s="12">
        <v>211662</v>
      </c>
      <c r="FE16" s="12">
        <v>11048</v>
      </c>
      <c r="FF16" s="12">
        <v>-130</v>
      </c>
      <c r="FG16" s="43">
        <f t="shared" ref="FG16:FG17" si="46">SUM(FD16:FF16)</f>
        <v>222580</v>
      </c>
      <c r="FI16" s="195">
        <f t="shared" ref="FI16:FI18" si="47">FS16-EY16-FD16</f>
        <v>221457</v>
      </c>
      <c r="FJ16" s="195">
        <f t="shared" ref="FJ16:FJ18" si="48">FT16-EZ16-FE16</f>
        <v>16977</v>
      </c>
      <c r="FK16" s="195">
        <f t="shared" ref="FK16:FK18" si="49">FU16-FA16-FF16</f>
        <v>-64</v>
      </c>
      <c r="FL16" s="228">
        <f t="shared" ref="FL16:FL18" si="50">SUM(FI16:FK16)</f>
        <v>238370</v>
      </c>
      <c r="FN16" s="209"/>
      <c r="FO16" s="209"/>
      <c r="FP16" s="209"/>
      <c r="FQ16" s="316"/>
      <c r="FR16" s="64"/>
      <c r="FS16" s="89">
        <v>632463</v>
      </c>
      <c r="FT16" s="89">
        <v>36503</v>
      </c>
      <c r="FU16" s="89">
        <v>-215</v>
      </c>
      <c r="FV16" s="317">
        <f t="shared" ref="FV16:FV17" si="51">SUM(FS16:FU16)</f>
        <v>668751</v>
      </c>
    </row>
    <row r="17" spans="2:178">
      <c r="B17" s="27" t="s">
        <v>27</v>
      </c>
      <c r="E17" s="49">
        <v>0</v>
      </c>
      <c r="F17" s="50">
        <v>8941.3050689706888</v>
      </c>
      <c r="G17" s="55">
        <v>0</v>
      </c>
      <c r="H17" s="43">
        <f t="shared" si="12"/>
        <v>8941.3050689706888</v>
      </c>
      <c r="J17" s="49">
        <v>0</v>
      </c>
      <c r="K17" s="50">
        <v>7544.387093317624</v>
      </c>
      <c r="L17" s="55">
        <v>0</v>
      </c>
      <c r="M17" s="43">
        <f t="shared" si="13"/>
        <v>7544.387093317624</v>
      </c>
      <c r="O17" s="49">
        <v>0</v>
      </c>
      <c r="P17" s="50">
        <v>7585.0843201169773</v>
      </c>
      <c r="Q17" s="55">
        <v>0</v>
      </c>
      <c r="R17" s="43">
        <f t="shared" si="14"/>
        <v>7585.0843201169773</v>
      </c>
      <c r="T17" s="49">
        <v>0</v>
      </c>
      <c r="U17" s="50">
        <v>6806.7097140573896</v>
      </c>
      <c r="V17" s="55">
        <v>0</v>
      </c>
      <c r="W17" s="43">
        <f>SUM(T17:V17)</f>
        <v>6806.7097140573896</v>
      </c>
      <c r="Y17" s="49">
        <f t="shared" si="15"/>
        <v>0</v>
      </c>
      <c r="Z17" s="50">
        <f t="shared" si="16"/>
        <v>30877.48619646268</v>
      </c>
      <c r="AA17" s="55">
        <f t="shared" si="17"/>
        <v>0</v>
      </c>
      <c r="AB17" s="43">
        <f t="shared" si="18"/>
        <v>30877.48619646268</v>
      </c>
      <c r="AD17" s="49">
        <v>0</v>
      </c>
      <c r="AE17" s="50">
        <v>7648.5114068785469</v>
      </c>
      <c r="AF17" s="55">
        <v>0</v>
      </c>
      <c r="AG17" s="43">
        <f t="shared" si="19"/>
        <v>7648.5114068785469</v>
      </c>
      <c r="AI17" s="49">
        <v>0</v>
      </c>
      <c r="AJ17" s="50">
        <v>7731.8375861314098</v>
      </c>
      <c r="AK17" s="55">
        <v>0</v>
      </c>
      <c r="AL17" s="43">
        <f t="shared" si="20"/>
        <v>7731.8375861314098</v>
      </c>
      <c r="AN17" s="12">
        <v>0</v>
      </c>
      <c r="AO17" s="12">
        <v>8458.0475793760506</v>
      </c>
      <c r="AP17" s="12">
        <v>0</v>
      </c>
      <c r="AQ17" s="43">
        <f t="shared" si="21"/>
        <v>8458.0475793760506</v>
      </c>
      <c r="AS17" s="12">
        <v>0</v>
      </c>
      <c r="AT17" s="12">
        <v>7331.4490633272717</v>
      </c>
      <c r="AU17" s="12">
        <v>0</v>
      </c>
      <c r="AV17" s="43">
        <f t="shared" si="22"/>
        <v>7331.4490633272717</v>
      </c>
      <c r="AX17" s="12">
        <f>AD17+AI17+AN17+AS17</f>
        <v>0</v>
      </c>
      <c r="AY17" s="49">
        <f t="shared" si="23"/>
        <v>31169.845635713282</v>
      </c>
      <c r="AZ17" s="12">
        <f t="shared" si="24"/>
        <v>0</v>
      </c>
      <c r="BA17" s="43">
        <f t="shared" si="25"/>
        <v>31169.845635713282</v>
      </c>
      <c r="BC17" s="12">
        <v>0</v>
      </c>
      <c r="BD17" s="12">
        <v>7191.9582116089769</v>
      </c>
      <c r="BE17" s="12">
        <v>0</v>
      </c>
      <c r="BF17" s="43">
        <f t="shared" si="26"/>
        <v>7191.9582116089769</v>
      </c>
      <c r="BH17" s="12">
        <v>0</v>
      </c>
      <c r="BI17" s="12">
        <v>6048.6848250185849</v>
      </c>
      <c r="BJ17" s="12">
        <v>0</v>
      </c>
      <c r="BK17" s="43">
        <f t="shared" si="27"/>
        <v>6048.6848250185849</v>
      </c>
      <c r="BM17" s="12">
        <v>0</v>
      </c>
      <c r="BN17" s="12">
        <v>5591</v>
      </c>
      <c r="BO17" s="12">
        <v>0</v>
      </c>
      <c r="BP17" s="43">
        <f t="shared" si="28"/>
        <v>5591</v>
      </c>
      <c r="BQ17" s="44"/>
      <c r="BR17" s="12">
        <v>0</v>
      </c>
      <c r="BS17" s="12">
        <v>5271.6400055186023</v>
      </c>
      <c r="BT17" s="12">
        <v>0</v>
      </c>
      <c r="BU17" s="43">
        <v>5271.6400055186023</v>
      </c>
      <c r="BW17" s="12">
        <f t="shared" si="9"/>
        <v>0</v>
      </c>
      <c r="BX17" s="12">
        <f t="shared" si="1"/>
        <v>24103.283042146162</v>
      </c>
      <c r="BY17" s="12">
        <f t="shared" si="2"/>
        <v>0</v>
      </c>
      <c r="BZ17" s="43">
        <f t="shared" si="29"/>
        <v>24103.283042146162</v>
      </c>
      <c r="CB17" s="12">
        <v>0</v>
      </c>
      <c r="CC17" s="12">
        <v>4844.0752410820751</v>
      </c>
      <c r="CD17" s="12">
        <v>0</v>
      </c>
      <c r="CE17" s="43">
        <v>4844.0752410820751</v>
      </c>
      <c r="CG17" s="12">
        <v>0</v>
      </c>
      <c r="CH17" s="12">
        <v>4199.3626746395712</v>
      </c>
      <c r="CI17" s="12">
        <v>0</v>
      </c>
      <c r="CJ17" s="43">
        <f t="shared" si="30"/>
        <v>4199.3626746395712</v>
      </c>
      <c r="CL17" s="12">
        <v>0</v>
      </c>
      <c r="CM17" s="12">
        <v>3437.0529447881909</v>
      </c>
      <c r="CN17" s="12">
        <v>0</v>
      </c>
      <c r="CO17" s="43">
        <v>3437.0529447881909</v>
      </c>
      <c r="CQ17" s="12">
        <v>0</v>
      </c>
      <c r="CR17" s="12">
        <v>4489.9522518442482</v>
      </c>
      <c r="CS17" s="12">
        <v>0</v>
      </c>
      <c r="CT17" s="43">
        <v>4489.9522518442482</v>
      </c>
      <c r="CV17" s="12">
        <f t="shared" si="10"/>
        <v>0</v>
      </c>
      <c r="CW17" s="12">
        <f t="shared" si="3"/>
        <v>16970.443112354085</v>
      </c>
      <c r="CX17" s="12">
        <f t="shared" si="4"/>
        <v>0</v>
      </c>
      <c r="CY17" s="43">
        <f t="shared" si="31"/>
        <v>16970.443112354085</v>
      </c>
      <c r="DA17" s="12">
        <v>0</v>
      </c>
      <c r="DB17" s="12">
        <v>3741.2418181147846</v>
      </c>
      <c r="DC17" s="12">
        <v>0</v>
      </c>
      <c r="DD17" s="43">
        <f t="shared" si="32"/>
        <v>3741.2418181147846</v>
      </c>
      <c r="DF17" s="12">
        <v>0</v>
      </c>
      <c r="DG17" s="12">
        <v>3649.9536830943948</v>
      </c>
      <c r="DH17" s="12">
        <v>0</v>
      </c>
      <c r="DI17" s="43">
        <f t="shared" si="33"/>
        <v>3649.9536830943948</v>
      </c>
      <c r="DK17" s="195">
        <v>0</v>
      </c>
      <c r="DL17" s="195">
        <v>3887.7643165973618</v>
      </c>
      <c r="DM17" s="195">
        <v>0</v>
      </c>
      <c r="DN17" s="228">
        <f t="shared" si="34"/>
        <v>3887.7643165973618</v>
      </c>
      <c r="DP17" s="195">
        <v>0</v>
      </c>
      <c r="DQ17" s="195">
        <v>3887.4617859068271</v>
      </c>
      <c r="DR17" s="195">
        <v>0</v>
      </c>
      <c r="DS17" s="228">
        <f t="shared" si="35"/>
        <v>3887.4617859068271</v>
      </c>
      <c r="DU17" s="12">
        <f t="shared" si="11"/>
        <v>0</v>
      </c>
      <c r="DV17" s="12">
        <f t="shared" si="5"/>
        <v>15166.421603713368</v>
      </c>
      <c r="DW17" s="12">
        <f t="shared" si="6"/>
        <v>0</v>
      </c>
      <c r="DX17" s="43">
        <f t="shared" si="36"/>
        <v>15166.421603713368</v>
      </c>
      <c r="DZ17" s="195">
        <v>0</v>
      </c>
      <c r="EA17" s="195">
        <v>2974.9367784978067</v>
      </c>
      <c r="EB17" s="195">
        <v>0</v>
      </c>
      <c r="EC17" s="228">
        <f t="shared" si="37"/>
        <v>2974.9367784978067</v>
      </c>
      <c r="EE17" s="12">
        <v>0</v>
      </c>
      <c r="EF17" s="12">
        <v>5497.4110638062712</v>
      </c>
      <c r="EG17" s="12">
        <v>0</v>
      </c>
      <c r="EH17" s="43">
        <f t="shared" si="38"/>
        <v>5497.4110638062712</v>
      </c>
      <c r="EJ17" s="195">
        <v>0</v>
      </c>
      <c r="EK17" s="195">
        <v>11024.635772442012</v>
      </c>
      <c r="EL17" s="195">
        <v>0</v>
      </c>
      <c r="EM17" s="228">
        <f t="shared" si="39"/>
        <v>11024.635772442012</v>
      </c>
      <c r="EO17" s="209">
        <f t="shared" si="40"/>
        <v>0</v>
      </c>
      <c r="EP17" s="209">
        <f t="shared" si="41"/>
        <v>12550.147401994658</v>
      </c>
      <c r="EQ17" s="209">
        <f t="shared" si="42"/>
        <v>0</v>
      </c>
      <c r="ER17" s="316">
        <f t="shared" si="43"/>
        <v>12550.147401994658</v>
      </c>
      <c r="ES17" s="64"/>
      <c r="ET17" s="89">
        <v>0</v>
      </c>
      <c r="EU17" s="89">
        <v>32047.131016740746</v>
      </c>
      <c r="EV17" s="89">
        <v>0</v>
      </c>
      <c r="EW17" s="317">
        <f t="shared" si="44"/>
        <v>32047.131016740746</v>
      </c>
      <c r="EY17" s="195">
        <v>0</v>
      </c>
      <c r="EZ17" s="195">
        <v>6379.8128933020553</v>
      </c>
      <c r="FA17" s="195">
        <v>0</v>
      </c>
      <c r="FB17" s="228">
        <f t="shared" si="45"/>
        <v>6379.8128933020553</v>
      </c>
      <c r="FD17" s="12">
        <v>0</v>
      </c>
      <c r="FE17" s="12">
        <v>8176.1871066979447</v>
      </c>
      <c r="FF17" s="12">
        <v>0</v>
      </c>
      <c r="FG17" s="43">
        <f t="shared" si="46"/>
        <v>8176.1871066979447</v>
      </c>
      <c r="FI17" s="195">
        <f t="shared" si="47"/>
        <v>0</v>
      </c>
      <c r="FJ17" s="195">
        <f t="shared" si="48"/>
        <v>13843</v>
      </c>
      <c r="FK17" s="195">
        <f t="shared" si="49"/>
        <v>0</v>
      </c>
      <c r="FL17" s="228">
        <f t="shared" si="50"/>
        <v>13843</v>
      </c>
      <c r="FN17" s="209"/>
      <c r="FO17" s="209"/>
      <c r="FP17" s="209"/>
      <c r="FQ17" s="316"/>
      <c r="FR17" s="64"/>
      <c r="FS17" s="89">
        <v>0</v>
      </c>
      <c r="FT17" s="89">
        <v>28399</v>
      </c>
      <c r="FU17" s="89">
        <v>0</v>
      </c>
      <c r="FV17" s="317">
        <f t="shared" si="51"/>
        <v>28399</v>
      </c>
    </row>
    <row r="18" spans="2:178">
      <c r="B18" s="27" t="s">
        <v>12</v>
      </c>
      <c r="E18" s="58">
        <f t="shared" ref="E18:L18" si="52">E16-E17</f>
        <v>113211.5117362868</v>
      </c>
      <c r="F18" s="59">
        <f t="shared" si="52"/>
        <v>8905.6634132006529</v>
      </c>
      <c r="G18" s="60">
        <f t="shared" si="52"/>
        <v>-54.015691516220933</v>
      </c>
      <c r="H18" s="61">
        <f t="shared" si="52"/>
        <v>122063.15945797124</v>
      </c>
      <c r="J18" s="58">
        <f t="shared" si="52"/>
        <v>118949.01347632446</v>
      </c>
      <c r="K18" s="59">
        <f t="shared" si="52"/>
        <v>7635.3435678978294</v>
      </c>
      <c r="L18" s="60">
        <f t="shared" si="52"/>
        <v>-53.251147932156059</v>
      </c>
      <c r="M18" s="61">
        <f t="shared" si="13"/>
        <v>126531.10589629013</v>
      </c>
      <c r="O18" s="58">
        <f t="shared" ref="O18:Q18" si="53">O16-O17</f>
        <v>120554.24127897399</v>
      </c>
      <c r="P18" s="59">
        <f t="shared" si="53"/>
        <v>7866.7273709998044</v>
      </c>
      <c r="Q18" s="60">
        <f t="shared" si="53"/>
        <v>-50.80304633576705</v>
      </c>
      <c r="R18" s="61">
        <f t="shared" si="14"/>
        <v>128370.16560363803</v>
      </c>
      <c r="T18" s="58">
        <v>120341.6375886969</v>
      </c>
      <c r="U18" s="59">
        <v>5767.6923883186391</v>
      </c>
      <c r="V18" s="60">
        <v>-58.114383043622183</v>
      </c>
      <c r="W18" s="61">
        <f t="shared" ref="W18:W31" si="54">SUM(T18:V18)</f>
        <v>126051.21559397192</v>
      </c>
      <c r="Y18" s="58">
        <f>Y16-Y17</f>
        <v>473056.40408028214</v>
      </c>
      <c r="Z18" s="59">
        <f>Z16-Z17</f>
        <v>30175.426740416926</v>
      </c>
      <c r="AA18" s="60">
        <f>AA16-AA17</f>
        <v>-216.18426882776623</v>
      </c>
      <c r="AB18" s="61">
        <f>AB16-AB17</f>
        <v>503015.64655187126</v>
      </c>
      <c r="AD18" s="58">
        <f t="shared" ref="AD18:AG18" si="55">AD16-AD17</f>
        <v>120760.94617646308</v>
      </c>
      <c r="AE18" s="59">
        <f t="shared" si="55"/>
        <v>5792.3578635834465</v>
      </c>
      <c r="AF18" s="60">
        <f t="shared" si="55"/>
        <v>-70.3536328343435</v>
      </c>
      <c r="AG18" s="61">
        <f t="shared" si="55"/>
        <v>126482.95040721221</v>
      </c>
      <c r="AI18" s="58">
        <f t="shared" ref="AI18:AL18" si="56">AI16-AI17</f>
        <v>128523.14195090615</v>
      </c>
      <c r="AJ18" s="59">
        <f t="shared" si="56"/>
        <v>5008.85069744271</v>
      </c>
      <c r="AK18" s="60">
        <f t="shared" si="56"/>
        <v>-225.01239198091582</v>
      </c>
      <c r="AL18" s="61">
        <f t="shared" si="56"/>
        <v>133306.98025636794</v>
      </c>
      <c r="AN18" s="51">
        <f t="shared" ref="AN18:AQ18" si="57">AN16-AN17</f>
        <v>129924.30378317619</v>
      </c>
      <c r="AO18" s="51">
        <f t="shared" si="57"/>
        <v>6032.3925843653633</v>
      </c>
      <c r="AP18" s="51">
        <f t="shared" si="57"/>
        <v>-55.053258671300078</v>
      </c>
      <c r="AQ18" s="61">
        <f t="shared" si="57"/>
        <v>135901.64310887025</v>
      </c>
      <c r="AS18" s="51">
        <v>130059.7493248564</v>
      </c>
      <c r="AT18" s="51">
        <v>5311.2922445941158</v>
      </c>
      <c r="AU18" s="51">
        <v>-53.165430516705847</v>
      </c>
      <c r="AV18" s="61">
        <f t="shared" ref="AV18" si="58">AV16-AV17</f>
        <v>135317.87613893382</v>
      </c>
      <c r="AX18" s="51">
        <f t="shared" ref="AX18:BA18" si="59">AX16-AX17</f>
        <v>509268.1412354018</v>
      </c>
      <c r="AY18" s="59">
        <f t="shared" si="59"/>
        <v>22144.893389985635</v>
      </c>
      <c r="AZ18" s="51">
        <f t="shared" si="59"/>
        <v>-403.58471400326522</v>
      </c>
      <c r="BA18" s="61">
        <f t="shared" si="59"/>
        <v>531009.44991138414</v>
      </c>
      <c r="BC18" s="51">
        <f t="shared" ref="BC18:BP18" si="60">BC16-BC17</f>
        <v>135035.13742896568</v>
      </c>
      <c r="BD18" s="51">
        <f t="shared" si="60"/>
        <v>5796.3569692527417</v>
      </c>
      <c r="BE18" s="51">
        <f t="shared" si="60"/>
        <v>-43.915783811052968</v>
      </c>
      <c r="BF18" s="61">
        <f t="shared" si="60"/>
        <v>140787.57861440736</v>
      </c>
      <c r="BH18" s="51">
        <f t="shared" si="60"/>
        <v>138663.25927396948</v>
      </c>
      <c r="BI18" s="51">
        <f t="shared" si="60"/>
        <v>5062.1630572710183</v>
      </c>
      <c r="BJ18" s="51">
        <f t="shared" si="60"/>
        <v>-15.408200247608789</v>
      </c>
      <c r="BK18" s="61">
        <f t="shared" si="60"/>
        <v>143710.0141309929</v>
      </c>
      <c r="BM18" s="51">
        <f t="shared" si="60"/>
        <v>135012</v>
      </c>
      <c r="BN18" s="51">
        <f t="shared" si="60"/>
        <v>4838</v>
      </c>
      <c r="BO18" s="51">
        <f t="shared" si="60"/>
        <v>-5</v>
      </c>
      <c r="BP18" s="61">
        <f t="shared" si="60"/>
        <v>139845</v>
      </c>
      <c r="BQ18" s="44"/>
      <c r="BR18" s="51">
        <v>149272.6032970649</v>
      </c>
      <c r="BS18" s="51">
        <v>4842.5983019083069</v>
      </c>
      <c r="BT18" s="51">
        <v>-14.676015941338242</v>
      </c>
      <c r="BU18" s="61">
        <v>154100.13376610802</v>
      </c>
      <c r="BW18" s="51">
        <f t="shared" ref="BW18:BZ18" si="61">BW16-BW17</f>
        <v>557983</v>
      </c>
      <c r="BX18" s="59">
        <f t="shared" si="61"/>
        <v>20539.118328432072</v>
      </c>
      <c r="BY18" s="51">
        <f t="shared" si="61"/>
        <v>-79</v>
      </c>
      <c r="BZ18" s="61">
        <f t="shared" si="61"/>
        <v>578443.11832843209</v>
      </c>
      <c r="CB18" s="51">
        <v>170733.83431653059</v>
      </c>
      <c r="CC18" s="51">
        <v>4561.0224630630837</v>
      </c>
      <c r="CD18" s="51">
        <v>-16.442741161734759</v>
      </c>
      <c r="CE18" s="61">
        <v>175278.41403843192</v>
      </c>
      <c r="CG18" s="51">
        <f t="shared" ref="CG18:CJ18" si="62">CG16-CG17</f>
        <v>177825.40535177974</v>
      </c>
      <c r="CH18" s="51">
        <f t="shared" si="62"/>
        <v>4521.288495649078</v>
      </c>
      <c r="CI18" s="51">
        <f t="shared" si="62"/>
        <v>-20.557258838265241</v>
      </c>
      <c r="CJ18" s="61">
        <f t="shared" si="62"/>
        <v>182326.13658859057</v>
      </c>
      <c r="CL18" s="51">
        <v>180603.36022780862</v>
      </c>
      <c r="CM18" s="51">
        <v>4561.5276131519404</v>
      </c>
      <c r="CN18" s="51">
        <v>-4</v>
      </c>
      <c r="CO18" s="61">
        <v>185160.88784096055</v>
      </c>
      <c r="CQ18" s="51">
        <v>193437.13566523648</v>
      </c>
      <c r="CR18" s="51">
        <v>4800.0007809243743</v>
      </c>
      <c r="CS18" s="51">
        <v>-17</v>
      </c>
      <c r="CT18" s="61">
        <v>198220.13644616085</v>
      </c>
      <c r="CV18" s="51">
        <f t="shared" ref="CV18:CY18" si="63">CV16-CV17</f>
        <v>722599.73556135548</v>
      </c>
      <c r="CW18" s="59">
        <f t="shared" si="63"/>
        <v>18443.839352788476</v>
      </c>
      <c r="CX18" s="51">
        <f t="shared" si="63"/>
        <v>-58</v>
      </c>
      <c r="CY18" s="61">
        <f t="shared" si="63"/>
        <v>740985.57491414389</v>
      </c>
      <c r="DA18" s="51">
        <f t="shared" ref="DA18:DD18" si="64">DA16-DA17</f>
        <v>190676.54279905374</v>
      </c>
      <c r="DB18" s="51">
        <f t="shared" si="64"/>
        <v>5374.8354605835138</v>
      </c>
      <c r="DC18" s="51">
        <f t="shared" si="64"/>
        <v>-18</v>
      </c>
      <c r="DD18" s="61">
        <f t="shared" si="64"/>
        <v>196033.37825963725</v>
      </c>
      <c r="DF18" s="51">
        <f t="shared" ref="DF18:DI18" si="65">DF16-DF17</f>
        <v>189312.98304800151</v>
      </c>
      <c r="DG18" s="51">
        <f t="shared" si="65"/>
        <v>6177.4740116118646</v>
      </c>
      <c r="DH18" s="51">
        <f t="shared" si="65"/>
        <v>-23</v>
      </c>
      <c r="DI18" s="61">
        <f t="shared" si="65"/>
        <v>195467.45705961337</v>
      </c>
      <c r="DK18" s="229">
        <f t="shared" ref="DK18:DS18" si="66">DK16-DK17</f>
        <v>191004.11663139609</v>
      </c>
      <c r="DL18" s="229">
        <f t="shared" si="66"/>
        <v>4876.1885950846008</v>
      </c>
      <c r="DM18" s="229">
        <f t="shared" si="66"/>
        <v>-22</v>
      </c>
      <c r="DN18" s="230">
        <f t="shared" si="66"/>
        <v>195858.30522648068</v>
      </c>
      <c r="DP18" s="229">
        <f t="shared" si="66"/>
        <v>203314.79756985462</v>
      </c>
      <c r="DQ18" s="229">
        <f t="shared" si="66"/>
        <v>3290.5545531973771</v>
      </c>
      <c r="DR18" s="229">
        <f t="shared" si="66"/>
        <v>-11</v>
      </c>
      <c r="DS18" s="230">
        <f t="shared" si="66"/>
        <v>206594.352123052</v>
      </c>
      <c r="DU18" s="51">
        <f t="shared" ref="DU18:DX18" si="67">DU16-DU17</f>
        <v>774308.44004830602</v>
      </c>
      <c r="DV18" s="59">
        <f t="shared" si="67"/>
        <v>19719.052620477356</v>
      </c>
      <c r="DW18" s="51">
        <f t="shared" si="67"/>
        <v>-74</v>
      </c>
      <c r="DX18" s="61">
        <f t="shared" si="67"/>
        <v>793953.49266878329</v>
      </c>
      <c r="DZ18" s="229">
        <f t="shared" ref="DZ18:EC18" si="68">DZ16-DZ17</f>
        <v>208437.74361057984</v>
      </c>
      <c r="EA18" s="229">
        <f t="shared" si="68"/>
        <v>3161.2725526239838</v>
      </c>
      <c r="EB18" s="229">
        <f t="shared" si="68"/>
        <v>-21</v>
      </c>
      <c r="EC18" s="230">
        <f t="shared" si="68"/>
        <v>211578.01616320384</v>
      </c>
      <c r="EE18" s="51">
        <f t="shared" ref="EE18:EH18" si="69">EE16-EE17</f>
        <v>217241</v>
      </c>
      <c r="EF18" s="51">
        <f t="shared" si="69"/>
        <v>3576.5889361937288</v>
      </c>
      <c r="EG18" s="51">
        <f t="shared" si="69"/>
        <v>-122</v>
      </c>
      <c r="EH18" s="61">
        <f t="shared" si="69"/>
        <v>220695.58893619373</v>
      </c>
      <c r="EJ18" s="229">
        <f t="shared" ref="EJ18:EM18" si="70">EJ16-EJ17</f>
        <v>224324</v>
      </c>
      <c r="EK18" s="229">
        <f t="shared" si="70"/>
        <v>3837.3642275579878</v>
      </c>
      <c r="EL18" s="229">
        <f t="shared" si="70"/>
        <v>-9</v>
      </c>
      <c r="EM18" s="230">
        <f t="shared" si="70"/>
        <v>228152.36422755799</v>
      </c>
      <c r="EO18" s="212">
        <f t="shared" ref="EO18:ER18" si="71">EO16-EO17</f>
        <v>232013.25638942016</v>
      </c>
      <c r="EP18" s="212">
        <f t="shared" si="71"/>
        <v>3795.6432668835514</v>
      </c>
      <c r="EQ18" s="212">
        <f t="shared" si="71"/>
        <v>-24</v>
      </c>
      <c r="ER18" s="318">
        <f t="shared" si="71"/>
        <v>235784.89965630372</v>
      </c>
      <c r="ES18" s="64"/>
      <c r="ET18" s="78">
        <f t="shared" ref="ET18:EW18" si="72">ET16-ET17</f>
        <v>882016</v>
      </c>
      <c r="EU18" s="319">
        <f t="shared" si="72"/>
        <v>14370.868983259254</v>
      </c>
      <c r="EV18" s="78">
        <f t="shared" si="72"/>
        <v>-176</v>
      </c>
      <c r="EW18" s="320">
        <f t="shared" si="72"/>
        <v>896210.86898325931</v>
      </c>
      <c r="EY18" s="229">
        <f t="shared" ref="EY18:FG18" si="73">EY16-EY17</f>
        <v>199344</v>
      </c>
      <c r="EZ18" s="229">
        <f t="shared" si="73"/>
        <v>2098.1871066979447</v>
      </c>
      <c r="FA18" s="229">
        <f t="shared" si="73"/>
        <v>-21</v>
      </c>
      <c r="FB18" s="230">
        <f t="shared" si="73"/>
        <v>201421.18710669794</v>
      </c>
      <c r="FD18" s="51">
        <f t="shared" si="73"/>
        <v>211662</v>
      </c>
      <c r="FE18" s="51">
        <f t="shared" si="73"/>
        <v>2871.8128933020553</v>
      </c>
      <c r="FF18" s="51">
        <f t="shared" si="73"/>
        <v>-130</v>
      </c>
      <c r="FG18" s="61">
        <f t="shared" si="73"/>
        <v>214403.81289330206</v>
      </c>
      <c r="FI18" s="229">
        <f t="shared" si="47"/>
        <v>221457</v>
      </c>
      <c r="FJ18" s="229">
        <f t="shared" si="48"/>
        <v>3134</v>
      </c>
      <c r="FK18" s="229">
        <f t="shared" si="49"/>
        <v>-64</v>
      </c>
      <c r="FL18" s="230">
        <f t="shared" si="50"/>
        <v>224527</v>
      </c>
      <c r="FN18" s="212"/>
      <c r="FO18" s="212"/>
      <c r="FP18" s="212"/>
      <c r="FQ18" s="318"/>
      <c r="FR18" s="64"/>
      <c r="FS18" s="78">
        <f t="shared" ref="FS18:FV18" si="74">FS16-FS17</f>
        <v>632463</v>
      </c>
      <c r="FT18" s="319">
        <f t="shared" si="74"/>
        <v>8104</v>
      </c>
      <c r="FU18" s="78">
        <f t="shared" si="74"/>
        <v>-215</v>
      </c>
      <c r="FV18" s="320">
        <f t="shared" si="74"/>
        <v>640352</v>
      </c>
    </row>
    <row r="19" spans="2:178">
      <c r="B19" s="27"/>
      <c r="E19" s="45"/>
      <c r="F19" s="46"/>
      <c r="G19" s="56"/>
      <c r="H19" s="57"/>
      <c r="J19" s="45"/>
      <c r="K19" s="46"/>
      <c r="L19" s="56"/>
      <c r="M19" s="57">
        <f t="shared" si="13"/>
        <v>0</v>
      </c>
      <c r="O19" s="45"/>
      <c r="P19" s="46"/>
      <c r="Q19" s="56"/>
      <c r="R19" s="57">
        <f t="shared" si="14"/>
        <v>0</v>
      </c>
      <c r="T19" s="45"/>
      <c r="U19" s="46"/>
      <c r="V19" s="56"/>
      <c r="W19" s="57">
        <f t="shared" si="54"/>
        <v>0</v>
      </c>
      <c r="Y19" s="45"/>
      <c r="Z19" s="46"/>
      <c r="AA19" s="56"/>
      <c r="AB19" s="57"/>
      <c r="AD19" s="45"/>
      <c r="AE19" s="46"/>
      <c r="AF19" s="56"/>
      <c r="AG19" s="57"/>
      <c r="AI19" s="45"/>
      <c r="AJ19" s="46"/>
      <c r="AK19" s="56"/>
      <c r="AL19" s="57"/>
      <c r="AN19" s="27"/>
      <c r="AO19" s="27"/>
      <c r="AP19" s="27"/>
      <c r="AQ19" s="57"/>
      <c r="AS19" s="27"/>
      <c r="AT19" s="27"/>
      <c r="AU19" s="27"/>
      <c r="AV19" s="57"/>
      <c r="AX19" s="27"/>
      <c r="AY19" s="46"/>
      <c r="AZ19" s="27"/>
      <c r="BA19" s="57"/>
      <c r="BC19" s="27"/>
      <c r="BD19" s="27"/>
      <c r="BE19" s="27"/>
      <c r="BF19" s="57"/>
      <c r="BH19" s="27">
        <v>0</v>
      </c>
      <c r="BI19" s="27">
        <v>0</v>
      </c>
      <c r="BJ19" s="27">
        <v>0</v>
      </c>
      <c r="BK19" s="57"/>
      <c r="BM19" s="27"/>
      <c r="BN19" s="27"/>
      <c r="BO19" s="27"/>
      <c r="BP19" s="57"/>
      <c r="BQ19" s="44"/>
      <c r="BR19" s="27"/>
      <c r="BS19" s="27"/>
      <c r="BT19" s="27"/>
      <c r="BU19" s="57"/>
      <c r="BW19" s="27"/>
      <c r="BX19" s="46"/>
      <c r="BY19" s="27"/>
      <c r="BZ19" s="57"/>
      <c r="CB19" s="27"/>
      <c r="CC19" s="27"/>
      <c r="CD19" s="27"/>
      <c r="CE19" s="57"/>
      <c r="CG19" s="27"/>
      <c r="CH19" s="27"/>
      <c r="CI19" s="27"/>
      <c r="CJ19" s="57"/>
      <c r="CL19" s="27"/>
      <c r="CM19" s="27"/>
      <c r="CN19" s="27"/>
      <c r="CO19" s="57"/>
      <c r="CQ19" s="27"/>
      <c r="CR19" s="27"/>
      <c r="CS19" s="27"/>
      <c r="CT19" s="57"/>
      <c r="CV19" s="27"/>
      <c r="CW19" s="46"/>
      <c r="CX19" s="27"/>
      <c r="CY19" s="57"/>
      <c r="DA19" s="27"/>
      <c r="DB19" s="27"/>
      <c r="DC19" s="27"/>
      <c r="DD19" s="57"/>
      <c r="DF19" s="27"/>
      <c r="DG19" s="27"/>
      <c r="DH19" s="27"/>
      <c r="DI19" s="57"/>
      <c r="DK19" s="200"/>
      <c r="DL19" s="200"/>
      <c r="DM19" s="200"/>
      <c r="DN19" s="231"/>
      <c r="DP19" s="200"/>
      <c r="DQ19" s="200"/>
      <c r="DR19" s="200"/>
      <c r="DS19" s="231"/>
      <c r="DU19" s="27"/>
      <c r="DV19" s="46"/>
      <c r="DW19" s="27"/>
      <c r="DX19" s="57"/>
      <c r="DZ19" s="200"/>
      <c r="EA19" s="200"/>
      <c r="EB19" s="200"/>
      <c r="EC19" s="231"/>
      <c r="EE19" s="27"/>
      <c r="EF19" s="27"/>
      <c r="EG19" s="27"/>
      <c r="EH19" s="57"/>
      <c r="EJ19" s="200"/>
      <c r="EK19" s="200"/>
      <c r="EL19" s="200"/>
      <c r="EM19" s="231"/>
      <c r="EO19" s="210"/>
      <c r="EP19" s="210"/>
      <c r="EQ19" s="210"/>
      <c r="ER19" s="321"/>
      <c r="ES19" s="64"/>
      <c r="ET19" s="15"/>
      <c r="EU19" s="322"/>
      <c r="EV19" s="15"/>
      <c r="EW19" s="323"/>
      <c r="EY19" s="200"/>
      <c r="EZ19" s="200"/>
      <c r="FA19" s="200"/>
      <c r="FB19" s="231"/>
      <c r="FD19" s="27"/>
      <c r="FE19" s="27"/>
      <c r="FF19" s="27"/>
      <c r="FG19" s="57"/>
      <c r="FI19" s="200"/>
      <c r="FJ19" s="200"/>
      <c r="FK19" s="200"/>
      <c r="FL19" s="231"/>
      <c r="FN19" s="210"/>
      <c r="FO19" s="210"/>
      <c r="FP19" s="210"/>
      <c r="FQ19" s="321"/>
      <c r="FR19" s="64"/>
      <c r="FS19" s="15"/>
      <c r="FT19" s="322"/>
      <c r="FU19" s="15"/>
      <c r="FV19" s="323"/>
    </row>
    <row r="20" spans="2:178">
      <c r="B20" s="27" t="s">
        <v>28</v>
      </c>
      <c r="E20" s="49">
        <v>3487.5829788750134</v>
      </c>
      <c r="F20" s="50">
        <v>118.2990793902387</v>
      </c>
      <c r="G20" s="55">
        <v>0</v>
      </c>
      <c r="H20" s="43">
        <f t="shared" ref="H20:H21" si="75">SUM(E20:G20)</f>
        <v>3605.882058265252</v>
      </c>
      <c r="J20" s="49">
        <v>3305.4832399958805</v>
      </c>
      <c r="K20" s="50">
        <v>89.434309944085783</v>
      </c>
      <c r="L20" s="55">
        <v>0</v>
      </c>
      <c r="M20" s="43">
        <f t="shared" si="13"/>
        <v>3394.9175499399662</v>
      </c>
      <c r="O20" s="49">
        <v>3527.3716773194537</v>
      </c>
      <c r="P20" s="50">
        <v>71.989112725554833</v>
      </c>
      <c r="Q20" s="55">
        <v>0</v>
      </c>
      <c r="R20" s="43">
        <f t="shared" si="14"/>
        <v>3599.3607900450088</v>
      </c>
      <c r="T20" s="49">
        <v>3706.8445497796329</v>
      </c>
      <c r="U20" s="50">
        <v>80.562271931871635</v>
      </c>
      <c r="V20" s="55">
        <v>0</v>
      </c>
      <c r="W20" s="43">
        <f t="shared" si="54"/>
        <v>3787.4068217115046</v>
      </c>
      <c r="Y20" s="49">
        <f t="shared" ref="Y20:Y21" si="76">J20+E20+O20+T20</f>
        <v>14027.28244596998</v>
      </c>
      <c r="Z20" s="50">
        <f t="shared" ref="Z20:Z21" si="77">K20+F20+P20+U20</f>
        <v>360.28477399175097</v>
      </c>
      <c r="AA20" s="55">
        <f t="shared" ref="AA20:AA21" si="78">L20+G20+Q20+V20</f>
        <v>0</v>
      </c>
      <c r="AB20" s="43">
        <f t="shared" ref="AB20:AB21" si="79">M20+H20+R20+W20</f>
        <v>14387.567219961733</v>
      </c>
      <c r="AD20" s="49">
        <v>3781.9088266617887</v>
      </c>
      <c r="AE20" s="50">
        <v>80.667914526396785</v>
      </c>
      <c r="AF20" s="55">
        <v>0</v>
      </c>
      <c r="AG20" s="43">
        <f t="shared" ref="AG20:AG21" si="80">SUM(AD20:AF20)</f>
        <v>3862.5767411881857</v>
      </c>
      <c r="AI20" s="49">
        <v>3704.0712277681473</v>
      </c>
      <c r="AJ20" s="50">
        <v>90.05865702293643</v>
      </c>
      <c r="AK20" s="55">
        <v>0</v>
      </c>
      <c r="AL20" s="43">
        <f t="shared" ref="AL20:AL21" si="81">SUM(AI20:AK20)</f>
        <v>3794.1298847910839</v>
      </c>
      <c r="AN20" s="12">
        <v>3788.5509607894819</v>
      </c>
      <c r="AO20" s="12">
        <v>89.452485354009724</v>
      </c>
      <c r="AP20" s="12">
        <v>0</v>
      </c>
      <c r="AQ20" s="43">
        <f t="shared" ref="AQ20:AQ21" si="82">SUM(AN20:AP20)</f>
        <v>3878.0034461434916</v>
      </c>
      <c r="AS20" s="12">
        <v>3814.8664521922728</v>
      </c>
      <c r="AT20" s="12">
        <v>84.683068333933591</v>
      </c>
      <c r="AU20" s="12">
        <v>0</v>
      </c>
      <c r="AV20" s="43">
        <f t="shared" ref="AV20:AV21" si="83">SUM(AS20:AU20)</f>
        <v>3899.5495205262064</v>
      </c>
      <c r="AX20" s="12">
        <f t="shared" ref="AX20:AX21" si="84">AD20+AI20+AN20+AS20</f>
        <v>15089.397467411691</v>
      </c>
      <c r="AY20" s="49">
        <f t="shared" ref="AY20:AY21" si="85">AE20+AJ20+AO20+AT20</f>
        <v>344.86212523727653</v>
      </c>
      <c r="AZ20" s="12">
        <f t="shared" ref="AZ20:AZ21" si="86">AF20+AK20+AP20+AU20</f>
        <v>0</v>
      </c>
      <c r="BA20" s="43">
        <f t="shared" ref="BA20:BA21" si="87">SUM(AX20:AZ20)</f>
        <v>15434.259592648967</v>
      </c>
      <c r="BC20" s="12">
        <v>4038.6476955077778</v>
      </c>
      <c r="BD20" s="12">
        <v>84.371938783412716</v>
      </c>
      <c r="BE20" s="12">
        <v>0</v>
      </c>
      <c r="BF20" s="43">
        <f t="shared" ref="BF20:BF21" si="88">SUM(BC20:BE20)</f>
        <v>4123.0196342911904</v>
      </c>
      <c r="BH20" s="12">
        <v>4185.0918466638686</v>
      </c>
      <c r="BI20" s="12">
        <v>76.466650801489592</v>
      </c>
      <c r="BJ20" s="12">
        <v>0</v>
      </c>
      <c r="BK20" s="43">
        <f t="shared" ref="BK20:BK21" si="89">SUM(BH20:BJ20)</f>
        <v>4261.5584974653584</v>
      </c>
      <c r="BM20" s="12">
        <v>4021.305441138491</v>
      </c>
      <c r="BN20" s="12">
        <v>71.910154036112075</v>
      </c>
      <c r="BO20" s="12">
        <v>0</v>
      </c>
      <c r="BP20" s="43">
        <f t="shared" ref="BP20:BP21" si="90">SUM(BM20:BO20)</f>
        <v>4093.2155951746031</v>
      </c>
      <c r="BQ20" s="44"/>
      <c r="BR20" s="12">
        <v>4352.1225001601488</v>
      </c>
      <c r="BS20" s="12">
        <v>72.294361794977888</v>
      </c>
      <c r="BT20" s="12">
        <v>0</v>
      </c>
      <c r="BU20" s="43">
        <v>4424.4168619551265</v>
      </c>
      <c r="BW20" s="12">
        <f t="shared" ref="BW20:BW21" si="91">BC20+BH20+BM20+BR20</f>
        <v>16597.167483470286</v>
      </c>
      <c r="BX20" s="12">
        <f t="shared" ref="BX20:BX21" si="92">BD20+BI20+BN20+BS20</f>
        <v>305.04310541599227</v>
      </c>
      <c r="BY20" s="12">
        <f t="shared" ref="BY20:BY21" si="93">BE20+BJ20+BO20+BT20</f>
        <v>0</v>
      </c>
      <c r="BZ20" s="43">
        <f t="shared" ref="BZ20:BZ21" si="94">SUM(BW20:BY20)</f>
        <v>16902.210588886279</v>
      </c>
      <c r="CB20" s="12">
        <v>4731.2666726672624</v>
      </c>
      <c r="CC20" s="12">
        <v>69.884804643648877</v>
      </c>
      <c r="CD20" s="12">
        <v>0</v>
      </c>
      <c r="CE20" s="43">
        <v>4801.1514773109111</v>
      </c>
      <c r="CG20" s="12">
        <v>5108.7776434969774</v>
      </c>
      <c r="CH20" s="12">
        <v>66.42443360840555</v>
      </c>
      <c r="CI20" s="12">
        <v>0</v>
      </c>
      <c r="CJ20" s="43">
        <f t="shared" ref="CJ20:CJ22" si="95">SUM(CG20:CI20)</f>
        <v>5175.2020771053831</v>
      </c>
      <c r="CL20" s="12">
        <v>4865.0281972807434</v>
      </c>
      <c r="CM20" s="12">
        <v>68.724518814720724</v>
      </c>
      <c r="CN20" s="12">
        <v>0</v>
      </c>
      <c r="CO20" s="43">
        <v>4933.7527160954642</v>
      </c>
      <c r="CQ20" s="12">
        <v>4976.4988235109913</v>
      </c>
      <c r="CR20" s="12">
        <v>68.08552075179729</v>
      </c>
      <c r="CS20" s="12">
        <v>0</v>
      </c>
      <c r="CT20" s="43">
        <v>5044.5843442627884</v>
      </c>
      <c r="CV20" s="12">
        <f t="shared" ref="CV20:CV22" si="96">CB20+CG20+CL20+CQ20</f>
        <v>19681.571336955974</v>
      </c>
      <c r="CW20" s="12">
        <f t="shared" ref="CW20:CW22" si="97">CC20+CH20+CM20+CR20</f>
        <v>273.11927781857241</v>
      </c>
      <c r="CX20" s="12">
        <f t="shared" ref="CX20:CX22" si="98">CD20+CI20+CN20+CS20</f>
        <v>0</v>
      </c>
      <c r="CY20" s="43">
        <f t="shared" ref="CY20:CY22" si="99">SUM(CV20:CX20)</f>
        <v>19954.690614774547</v>
      </c>
      <c r="DA20" s="12">
        <v>4989.2127181946453</v>
      </c>
      <c r="DB20" s="12">
        <v>60.681669952838199</v>
      </c>
      <c r="DC20" s="12">
        <v>0</v>
      </c>
      <c r="DD20" s="43">
        <f t="shared" ref="DD20:DD22" si="100">SUM(DA20:DC20)</f>
        <v>5049.8943881474834</v>
      </c>
      <c r="DF20" s="12">
        <v>4991.7728972082496</v>
      </c>
      <c r="DG20" s="12">
        <v>52.364881031152301</v>
      </c>
      <c r="DH20" s="12">
        <v>0</v>
      </c>
      <c r="DI20" s="43">
        <f t="shared" ref="DI20:DI22" si="101">SUM(DF20:DH20)</f>
        <v>5044.137778239402</v>
      </c>
      <c r="DK20" s="195">
        <v>5201.5717575616345</v>
      </c>
      <c r="DL20" s="195">
        <v>49.585720277801592</v>
      </c>
      <c r="DM20" s="195">
        <v>0</v>
      </c>
      <c r="DN20" s="228">
        <f t="shared" ref="DN20:DN22" si="102">SUM(DK20:DM20)</f>
        <v>5251.1574778394361</v>
      </c>
      <c r="DP20" s="195">
        <v>4946.9119704395162</v>
      </c>
      <c r="DQ20" s="195">
        <v>41.246333992587928</v>
      </c>
      <c r="DR20" s="195">
        <v>0</v>
      </c>
      <c r="DS20" s="228">
        <f t="shared" ref="DS20:DS22" si="103">SUM(DP20:DR20)</f>
        <v>4988.1583044321042</v>
      </c>
      <c r="DU20" s="12">
        <f t="shared" ref="DU20:DU22" si="104">DA20+DF20+DK20+DP20</f>
        <v>20129.469343404046</v>
      </c>
      <c r="DV20" s="12">
        <f t="shared" ref="DV20:DV22" si="105">DB20+DG20+DL20+DQ20</f>
        <v>203.87860525438001</v>
      </c>
      <c r="DW20" s="12">
        <f t="shared" ref="DW20:DW22" si="106">DC20+DH20+DM20+DR20</f>
        <v>0</v>
      </c>
      <c r="DX20" s="43">
        <f t="shared" ref="DX20:DX22" si="107">SUM(DU20:DW20)</f>
        <v>20333.347948658426</v>
      </c>
      <c r="DZ20" s="195">
        <v>11439.377520460701</v>
      </c>
      <c r="EA20" s="195">
        <v>129.75002227832914</v>
      </c>
      <c r="EB20" s="195">
        <v>0</v>
      </c>
      <c r="EC20" s="228">
        <f t="shared" ref="EC20:EC22" si="108">SUM(DZ20:EB20)</f>
        <v>11569.12754273903</v>
      </c>
      <c r="EE20" s="12">
        <v>11671</v>
      </c>
      <c r="EF20" s="12">
        <v>121</v>
      </c>
      <c r="EG20" s="12">
        <v>0</v>
      </c>
      <c r="EH20" s="43">
        <f t="shared" ref="EH20:EH22" si="109">SUM(EE20:EG20)</f>
        <v>11792</v>
      </c>
      <c r="EJ20" s="195">
        <v>11680</v>
      </c>
      <c r="EK20" s="195">
        <v>125</v>
      </c>
      <c r="EL20" s="195">
        <v>0</v>
      </c>
      <c r="EM20" s="228">
        <f t="shared" ref="EM20:EM22" si="110">SUM(EJ20:EL20)</f>
        <v>11805</v>
      </c>
      <c r="EO20" s="209">
        <f t="shared" ref="EO20:EO21" si="111">ET20-EJ20-EE20-DZ20</f>
        <v>11931.622479539299</v>
      </c>
      <c r="EP20" s="209">
        <f t="shared" ref="EP20:EP22" si="112">EU20-EK20-EF20-EA20</f>
        <v>122.24997772167086</v>
      </c>
      <c r="EQ20" s="209">
        <f t="shared" ref="EQ20:EQ22" si="113">EV20-EL20-EG20-EB20</f>
        <v>0</v>
      </c>
      <c r="ER20" s="316">
        <f t="shared" ref="ER20:ER22" si="114">SUM(EO20:EQ20)</f>
        <v>12053.87245726097</v>
      </c>
      <c r="ES20" s="64"/>
      <c r="ET20" s="89">
        <v>46722</v>
      </c>
      <c r="EU20" s="89">
        <v>498</v>
      </c>
      <c r="EV20" s="89">
        <v>0</v>
      </c>
      <c r="EW20" s="317">
        <f t="shared" ref="EW20:EW22" si="115">SUM(ET20:EV20)</f>
        <v>47220</v>
      </c>
      <c r="EY20" s="195">
        <v>11502</v>
      </c>
      <c r="EZ20" s="195">
        <v>119</v>
      </c>
      <c r="FA20" s="195">
        <v>0</v>
      </c>
      <c r="FB20" s="228">
        <f t="shared" ref="FB20:FB22" si="116">SUM(EY20:FA20)</f>
        <v>11621</v>
      </c>
      <c r="FD20" s="12">
        <v>12016</v>
      </c>
      <c r="FE20" s="12">
        <v>143</v>
      </c>
      <c r="FF20" s="12">
        <v>0</v>
      </c>
      <c r="FG20" s="43">
        <f t="shared" ref="FG20:FG22" si="117">SUM(FD20:FF20)</f>
        <v>12159</v>
      </c>
      <c r="FI20" s="195">
        <f t="shared" ref="FI20:FI23" si="118">FS20-EY20-FD20</f>
        <v>12337</v>
      </c>
      <c r="FJ20" s="195">
        <f t="shared" ref="FJ20:FJ23" si="119">FT20-EZ20-FE20</f>
        <v>176</v>
      </c>
      <c r="FK20" s="195">
        <f t="shared" ref="FK20:FK23" si="120">FU20-FA20-FF20</f>
        <v>0</v>
      </c>
      <c r="FL20" s="228">
        <f t="shared" ref="FL20:FL23" si="121">SUM(FI20:FK20)</f>
        <v>12513</v>
      </c>
      <c r="FN20" s="209"/>
      <c r="FO20" s="209"/>
      <c r="FP20" s="209"/>
      <c r="FQ20" s="316"/>
      <c r="FR20" s="64"/>
      <c r="FS20" s="89">
        <v>35855</v>
      </c>
      <c r="FT20" s="89">
        <v>438</v>
      </c>
      <c r="FU20" s="89">
        <v>0</v>
      </c>
      <c r="FV20" s="317">
        <f t="shared" ref="FV20:FV22" si="122">SUM(FS20:FU20)</f>
        <v>36293</v>
      </c>
    </row>
    <row r="21" spans="2:178">
      <c r="B21" s="27" t="s">
        <v>29</v>
      </c>
      <c r="E21" s="49">
        <v>90223.806656643268</v>
      </c>
      <c r="F21" s="50">
        <v>6467.9284787039178</v>
      </c>
      <c r="G21" s="55">
        <v>-54.015691516220933</v>
      </c>
      <c r="H21" s="43">
        <f t="shared" si="75"/>
        <v>96637.719443830967</v>
      </c>
      <c r="J21" s="49">
        <v>89345.22170385909</v>
      </c>
      <c r="K21" s="50">
        <v>6293.0982481096835</v>
      </c>
      <c r="L21" s="55">
        <v>-53.251147932156059</v>
      </c>
      <c r="M21" s="43">
        <f t="shared" si="13"/>
        <v>95585.068804036622</v>
      </c>
      <c r="O21" s="49">
        <v>89769.280356799631</v>
      </c>
      <c r="P21" s="50">
        <v>6383.2055392812508</v>
      </c>
      <c r="Q21" s="55">
        <v>-50.80304633576705</v>
      </c>
      <c r="R21" s="43">
        <f t="shared" si="14"/>
        <v>96101.682849745106</v>
      </c>
      <c r="T21" s="49">
        <v>90960.124005448539</v>
      </c>
      <c r="U21" s="50">
        <v>5259.2509993969434</v>
      </c>
      <c r="V21" s="55">
        <v>-58.114383043622183</v>
      </c>
      <c r="W21" s="43">
        <f t="shared" si="54"/>
        <v>96161.260621801863</v>
      </c>
      <c r="Y21" s="49">
        <f t="shared" si="76"/>
        <v>360298.43272275053</v>
      </c>
      <c r="Z21" s="50">
        <f t="shared" si="77"/>
        <v>24403.483265491795</v>
      </c>
      <c r="AA21" s="55">
        <f t="shared" si="78"/>
        <v>-216.18426882776623</v>
      </c>
      <c r="AB21" s="43">
        <f t="shared" si="79"/>
        <v>384485.73171941459</v>
      </c>
      <c r="AD21" s="49">
        <v>91736.2842302879</v>
      </c>
      <c r="AE21" s="50">
        <v>5633.5813628181031</v>
      </c>
      <c r="AF21" s="55">
        <v>-70.3536328343435</v>
      </c>
      <c r="AG21" s="43">
        <f t="shared" si="80"/>
        <v>97299.511960271659</v>
      </c>
      <c r="AI21" s="49">
        <v>92726.765000613712</v>
      </c>
      <c r="AJ21" s="50">
        <v>6172.5609849623097</v>
      </c>
      <c r="AK21" s="55">
        <v>-225.01239198091582</v>
      </c>
      <c r="AL21" s="43">
        <f t="shared" si="81"/>
        <v>98674.313593595114</v>
      </c>
      <c r="AN21" s="12">
        <v>96426.038755748334</v>
      </c>
      <c r="AO21" s="12">
        <v>5652.5590179644696</v>
      </c>
      <c r="AP21" s="12">
        <v>-55.053258671300078</v>
      </c>
      <c r="AQ21" s="43">
        <f t="shared" si="82"/>
        <v>102023.5445150415</v>
      </c>
      <c r="AS21" s="12">
        <v>96162.07640904242</v>
      </c>
      <c r="AT21" s="12">
        <v>5507.5728439843469</v>
      </c>
      <c r="AU21" s="12">
        <v>-53.165430516705847</v>
      </c>
      <c r="AV21" s="43">
        <f t="shared" si="83"/>
        <v>101616.48382251007</v>
      </c>
      <c r="AX21" s="12">
        <f t="shared" si="84"/>
        <v>377051.16439569235</v>
      </c>
      <c r="AY21" s="49">
        <f t="shared" si="85"/>
        <v>22966.274209729232</v>
      </c>
      <c r="AZ21" s="12">
        <f t="shared" si="86"/>
        <v>-403.58471400326522</v>
      </c>
      <c r="BA21" s="43">
        <f t="shared" si="87"/>
        <v>399613.85389141832</v>
      </c>
      <c r="BC21" s="12">
        <v>104764.31893893619</v>
      </c>
      <c r="BD21" s="12">
        <v>5693.1802312528798</v>
      </c>
      <c r="BE21" s="12">
        <v>-43.915783811052968</v>
      </c>
      <c r="BF21" s="43">
        <f t="shared" si="88"/>
        <v>110413.58338637801</v>
      </c>
      <c r="BH21" s="12">
        <v>106022.72761848845</v>
      </c>
      <c r="BI21" s="12">
        <v>5045.2243155061442</v>
      </c>
      <c r="BJ21" s="12">
        <v>-15.408200247608789</v>
      </c>
      <c r="BK21" s="43">
        <f t="shared" si="89"/>
        <v>111052.54373374699</v>
      </c>
      <c r="BM21" s="12">
        <v>101362</v>
      </c>
      <c r="BN21" s="89">
        <v>4556.3598413836244</v>
      </c>
      <c r="BO21" s="12">
        <v>-5</v>
      </c>
      <c r="BP21" s="43">
        <f t="shared" si="90"/>
        <v>105913.35984138363</v>
      </c>
      <c r="BQ21" s="44"/>
      <c r="BR21" s="12">
        <v>116924.95344257532</v>
      </c>
      <c r="BS21" s="12">
        <v>4851.7262099118561</v>
      </c>
      <c r="BT21" s="12">
        <v>-14.676015941338242</v>
      </c>
      <c r="BU21" s="43">
        <v>121759.51435302677</v>
      </c>
      <c r="BW21" s="12">
        <f t="shared" si="91"/>
        <v>429074</v>
      </c>
      <c r="BX21" s="12">
        <f t="shared" si="92"/>
        <v>20146.490598054505</v>
      </c>
      <c r="BY21" s="12">
        <f t="shared" si="93"/>
        <v>-79</v>
      </c>
      <c r="BZ21" s="43">
        <f t="shared" si="94"/>
        <v>449141.49059805449</v>
      </c>
      <c r="CB21" s="12">
        <v>136232.53293035706</v>
      </c>
      <c r="CC21" s="12">
        <v>4220.2233179479781</v>
      </c>
      <c r="CD21" s="12">
        <v>-16.442741161734759</v>
      </c>
      <c r="CE21" s="43">
        <v>140436.31350714329</v>
      </c>
      <c r="CG21" s="12">
        <v>139183.28072507677</v>
      </c>
      <c r="CH21" s="12">
        <v>4271.6941886045252</v>
      </c>
      <c r="CI21" s="12">
        <v>-20.557258838265241</v>
      </c>
      <c r="CJ21" s="43">
        <f t="shared" si="95"/>
        <v>143434.41765484304</v>
      </c>
      <c r="CL21" s="12">
        <v>139094.54670241105</v>
      </c>
      <c r="CM21" s="12">
        <v>4351.4388668848542</v>
      </c>
      <c r="CN21" s="12">
        <v>-4</v>
      </c>
      <c r="CO21" s="43">
        <v>143441.98556929591</v>
      </c>
      <c r="CQ21" s="12">
        <v>147360.11252888254</v>
      </c>
      <c r="CR21" s="12">
        <v>5405.2016881997306</v>
      </c>
      <c r="CS21" s="12">
        <v>-17</v>
      </c>
      <c r="CT21" s="43">
        <v>152748.31421708228</v>
      </c>
      <c r="CV21" s="12">
        <f t="shared" si="96"/>
        <v>561870.47288672742</v>
      </c>
      <c r="CW21" s="12">
        <f t="shared" si="97"/>
        <v>18248.558061637086</v>
      </c>
      <c r="CX21" s="12">
        <f t="shared" si="98"/>
        <v>-58</v>
      </c>
      <c r="CY21" s="43">
        <f t="shared" si="99"/>
        <v>580061.03094836453</v>
      </c>
      <c r="DA21" s="12">
        <v>148768.07322022095</v>
      </c>
      <c r="DB21" s="12">
        <v>5404.5046884804251</v>
      </c>
      <c r="DC21" s="12">
        <v>-18</v>
      </c>
      <c r="DD21" s="43">
        <f t="shared" si="100"/>
        <v>154154.57790870138</v>
      </c>
      <c r="DF21" s="12">
        <v>143899.87908921691</v>
      </c>
      <c r="DG21" s="12">
        <v>5591.7278207754753</v>
      </c>
      <c r="DH21" s="12">
        <v>-23</v>
      </c>
      <c r="DI21" s="43">
        <f t="shared" si="101"/>
        <v>149468.60690999238</v>
      </c>
      <c r="DK21" s="195">
        <v>140670.35851011626</v>
      </c>
      <c r="DL21" s="195">
        <v>4907.9184102439904</v>
      </c>
      <c r="DM21" s="195">
        <v>-22</v>
      </c>
      <c r="DN21" s="228">
        <f t="shared" si="102"/>
        <v>145556.27692036025</v>
      </c>
      <c r="DP21" s="195">
        <v>154950.2698838363</v>
      </c>
      <c r="DQ21" s="195">
        <v>3651.2500717352814</v>
      </c>
      <c r="DR21" s="195">
        <v>-11</v>
      </c>
      <c r="DS21" s="228">
        <f t="shared" si="103"/>
        <v>158590.51995557157</v>
      </c>
      <c r="DU21" s="12">
        <f t="shared" si="104"/>
        <v>588288.58070339041</v>
      </c>
      <c r="DV21" s="12">
        <f t="shared" si="105"/>
        <v>19555.400991235172</v>
      </c>
      <c r="DW21" s="12">
        <f t="shared" si="106"/>
        <v>-74</v>
      </c>
      <c r="DX21" s="43">
        <f t="shared" si="107"/>
        <v>607769.98169462557</v>
      </c>
      <c r="DZ21" s="195">
        <v>148438.03961835758</v>
      </c>
      <c r="EA21" s="195">
        <v>3441.7464505407679</v>
      </c>
      <c r="EB21" s="195">
        <v>-21</v>
      </c>
      <c r="EC21" s="228">
        <f t="shared" si="108"/>
        <v>151858.78606889833</v>
      </c>
      <c r="EE21" s="12">
        <v>153467</v>
      </c>
      <c r="EF21" s="12">
        <v>3670</v>
      </c>
      <c r="EG21" s="12">
        <v>-122</v>
      </c>
      <c r="EH21" s="43">
        <f t="shared" si="109"/>
        <v>157015</v>
      </c>
      <c r="EJ21" s="195">
        <v>160828</v>
      </c>
      <c r="EK21" s="195">
        <v>3617</v>
      </c>
      <c r="EL21" s="195">
        <v>-9</v>
      </c>
      <c r="EM21" s="228">
        <f t="shared" si="110"/>
        <v>164436</v>
      </c>
      <c r="EO21" s="209">
        <f t="shared" si="111"/>
        <v>167641.96038164242</v>
      </c>
      <c r="EP21" s="209">
        <f t="shared" si="112"/>
        <v>4217.2535494592321</v>
      </c>
      <c r="EQ21" s="209">
        <f t="shared" si="113"/>
        <v>-24</v>
      </c>
      <c r="ER21" s="316">
        <f t="shared" si="114"/>
        <v>171835.21393110167</v>
      </c>
      <c r="ES21" s="64"/>
      <c r="ET21" s="89">
        <v>630375</v>
      </c>
      <c r="EU21" s="89">
        <v>14946</v>
      </c>
      <c r="EV21" s="89">
        <v>-176</v>
      </c>
      <c r="EW21" s="317">
        <f t="shared" si="115"/>
        <v>645145</v>
      </c>
      <c r="EY21" s="195">
        <v>151851</v>
      </c>
      <c r="EZ21" s="195">
        <v>2634</v>
      </c>
      <c r="FA21" s="195">
        <v>-21</v>
      </c>
      <c r="FB21" s="228">
        <f t="shared" si="116"/>
        <v>154464</v>
      </c>
      <c r="FD21" s="12">
        <v>148739</v>
      </c>
      <c r="FE21" s="12">
        <v>3482</v>
      </c>
      <c r="FF21" s="12">
        <v>-130</v>
      </c>
      <c r="FG21" s="43">
        <f t="shared" si="117"/>
        <v>152091</v>
      </c>
      <c r="FI21" s="195">
        <f t="shared" si="118"/>
        <v>155091</v>
      </c>
      <c r="FJ21" s="195">
        <f t="shared" si="119"/>
        <v>3048</v>
      </c>
      <c r="FK21" s="195">
        <f t="shared" si="120"/>
        <v>-64</v>
      </c>
      <c r="FL21" s="228">
        <f t="shared" si="121"/>
        <v>158075</v>
      </c>
      <c r="FN21" s="209"/>
      <c r="FO21" s="209"/>
      <c r="FP21" s="209"/>
      <c r="FQ21" s="316"/>
      <c r="FR21" s="64"/>
      <c r="FS21" s="89">
        <v>455681</v>
      </c>
      <c r="FT21" s="89">
        <v>9164</v>
      </c>
      <c r="FU21" s="89">
        <v>-215</v>
      </c>
      <c r="FV21" s="317">
        <f t="shared" si="122"/>
        <v>464630</v>
      </c>
    </row>
    <row r="22" spans="2:178">
      <c r="B22" s="27" t="s">
        <v>294</v>
      </c>
      <c r="E22" s="49"/>
      <c r="F22" s="50"/>
      <c r="G22" s="55"/>
      <c r="H22" s="43"/>
      <c r="J22" s="49"/>
      <c r="K22" s="50"/>
      <c r="L22" s="55"/>
      <c r="M22" s="43"/>
      <c r="O22" s="49"/>
      <c r="P22" s="50"/>
      <c r="Q22" s="55"/>
      <c r="R22" s="43"/>
      <c r="T22" s="49"/>
      <c r="U22" s="50"/>
      <c r="V22" s="55"/>
      <c r="W22" s="43"/>
      <c r="Y22" s="49"/>
      <c r="Z22" s="50"/>
      <c r="AA22" s="55"/>
      <c r="AB22" s="43"/>
      <c r="AD22" s="49"/>
      <c r="AE22" s="50"/>
      <c r="AF22" s="55"/>
      <c r="AG22" s="43"/>
      <c r="AI22" s="49"/>
      <c r="AJ22" s="50"/>
      <c r="AK22" s="55"/>
      <c r="AL22" s="43"/>
      <c r="AN22" s="12"/>
      <c r="AO22" s="12"/>
      <c r="AP22" s="12"/>
      <c r="AQ22" s="43"/>
      <c r="AS22" s="12"/>
      <c r="AT22" s="12"/>
      <c r="AU22" s="12"/>
      <c r="AV22" s="43"/>
      <c r="AX22" s="12"/>
      <c r="AY22" s="186"/>
      <c r="AZ22" s="12"/>
      <c r="BA22" s="43"/>
      <c r="BC22" s="12"/>
      <c r="BD22" s="12"/>
      <c r="BE22" s="12"/>
      <c r="BF22" s="43"/>
      <c r="BH22" s="12"/>
      <c r="BI22" s="12"/>
      <c r="BJ22" s="12"/>
      <c r="BK22" s="43"/>
      <c r="BM22" s="12"/>
      <c r="BN22" s="12"/>
      <c r="BO22" s="12"/>
      <c r="BP22" s="43"/>
      <c r="BQ22" s="44"/>
      <c r="BR22" s="12">
        <v>0</v>
      </c>
      <c r="BS22" s="12">
        <v>21672.982702583664</v>
      </c>
      <c r="BT22" s="12">
        <v>0</v>
      </c>
      <c r="BU22" s="43">
        <v>21672.982702583664</v>
      </c>
      <c r="BW22" s="12">
        <f t="shared" ref="BW22" si="123">BC22+BH22+BM22+BR22</f>
        <v>0</v>
      </c>
      <c r="BX22" s="12">
        <f t="shared" ref="BX22" si="124">BD22+BI22+BN22+BS22</f>
        <v>21672.982702583664</v>
      </c>
      <c r="BY22" s="12">
        <f t="shared" ref="BY22" si="125">BE22+BJ22+BO22+BT22</f>
        <v>0</v>
      </c>
      <c r="BZ22" s="43">
        <f t="shared" ref="BZ22" si="126">SUM(BW22:BY22)</f>
        <v>21672.982702583664</v>
      </c>
      <c r="CB22" s="12">
        <v>0</v>
      </c>
      <c r="CC22" s="12">
        <v>0</v>
      </c>
      <c r="CD22" s="12">
        <v>0</v>
      </c>
      <c r="CE22" s="43">
        <v>0</v>
      </c>
      <c r="CG22" s="12">
        <v>0</v>
      </c>
      <c r="CH22" s="12">
        <v>0</v>
      </c>
      <c r="CI22" s="12">
        <v>0</v>
      </c>
      <c r="CJ22" s="43">
        <f t="shared" si="95"/>
        <v>0</v>
      </c>
      <c r="CL22" s="12">
        <v>0</v>
      </c>
      <c r="CM22" s="12">
        <v>0</v>
      </c>
      <c r="CN22" s="12">
        <v>0</v>
      </c>
      <c r="CO22" s="43">
        <v>0</v>
      </c>
      <c r="CQ22" s="12">
        <v>0</v>
      </c>
      <c r="CR22" s="12">
        <v>0</v>
      </c>
      <c r="CS22" s="12">
        <v>0</v>
      </c>
      <c r="CT22" s="43">
        <v>0</v>
      </c>
      <c r="CV22" s="12">
        <f t="shared" si="96"/>
        <v>0</v>
      </c>
      <c r="CW22" s="12">
        <f t="shared" si="97"/>
        <v>0</v>
      </c>
      <c r="CX22" s="12">
        <f t="shared" si="98"/>
        <v>0</v>
      </c>
      <c r="CY22" s="43">
        <f t="shared" si="99"/>
        <v>0</v>
      </c>
      <c r="DA22" s="12">
        <v>0</v>
      </c>
      <c r="DB22" s="12">
        <v>0</v>
      </c>
      <c r="DC22" s="12">
        <v>0</v>
      </c>
      <c r="DD22" s="43">
        <f t="shared" si="100"/>
        <v>0</v>
      </c>
      <c r="DF22" s="12">
        <v>0</v>
      </c>
      <c r="DG22" s="12">
        <v>0</v>
      </c>
      <c r="DH22" s="12">
        <v>0</v>
      </c>
      <c r="DI22" s="43">
        <f t="shared" si="101"/>
        <v>0</v>
      </c>
      <c r="DK22" s="195">
        <v>0</v>
      </c>
      <c r="DL22" s="195">
        <v>0</v>
      </c>
      <c r="DM22" s="195">
        <v>0</v>
      </c>
      <c r="DN22" s="228">
        <f t="shared" si="102"/>
        <v>0</v>
      </c>
      <c r="DP22" s="195">
        <v>0</v>
      </c>
      <c r="DQ22" s="195">
        <v>0</v>
      </c>
      <c r="DR22" s="195">
        <v>0</v>
      </c>
      <c r="DS22" s="228">
        <f t="shared" si="103"/>
        <v>0</v>
      </c>
      <c r="DU22" s="12">
        <f t="shared" si="104"/>
        <v>0</v>
      </c>
      <c r="DV22" s="12">
        <f t="shared" si="105"/>
        <v>0</v>
      </c>
      <c r="DW22" s="12">
        <f t="shared" si="106"/>
        <v>0</v>
      </c>
      <c r="DX22" s="43">
        <f t="shared" si="107"/>
        <v>0</v>
      </c>
      <c r="DZ22" s="195">
        <v>0</v>
      </c>
      <c r="EA22" s="195">
        <v>0</v>
      </c>
      <c r="EB22" s="195">
        <v>0</v>
      </c>
      <c r="EC22" s="228">
        <f t="shared" si="108"/>
        <v>0</v>
      </c>
      <c r="EE22" s="12"/>
      <c r="EF22" s="12"/>
      <c r="EG22" s="12"/>
      <c r="EH22" s="43">
        <f t="shared" si="109"/>
        <v>0</v>
      </c>
      <c r="EJ22" s="195"/>
      <c r="EK22" s="195"/>
      <c r="EL22" s="195"/>
      <c r="EM22" s="228">
        <f t="shared" si="110"/>
        <v>0</v>
      </c>
      <c r="EO22" s="209">
        <f t="shared" ref="EO22" si="127">ET22-EJ22-EE22-DZ22</f>
        <v>0</v>
      </c>
      <c r="EP22" s="209">
        <f t="shared" si="112"/>
        <v>4085</v>
      </c>
      <c r="EQ22" s="209">
        <f t="shared" si="113"/>
        <v>0</v>
      </c>
      <c r="ER22" s="316">
        <f t="shared" si="114"/>
        <v>4085</v>
      </c>
      <c r="ES22" s="64"/>
      <c r="ET22" s="89"/>
      <c r="EU22" s="89">
        <v>4085</v>
      </c>
      <c r="EV22" s="89"/>
      <c r="EW22" s="317">
        <f t="shared" si="115"/>
        <v>4085</v>
      </c>
      <c r="EY22" s="195"/>
      <c r="EZ22" s="195">
        <v>0</v>
      </c>
      <c r="FA22" s="195"/>
      <c r="FB22" s="228">
        <f t="shared" si="116"/>
        <v>0</v>
      </c>
      <c r="FD22" s="12">
        <v>0</v>
      </c>
      <c r="FE22" s="12">
        <v>0</v>
      </c>
      <c r="FF22" s="12">
        <v>0</v>
      </c>
      <c r="FG22" s="43">
        <f t="shared" si="117"/>
        <v>0</v>
      </c>
      <c r="FI22" s="195">
        <f t="shared" si="118"/>
        <v>0</v>
      </c>
      <c r="FJ22" s="195">
        <f t="shared" si="119"/>
        <v>0</v>
      </c>
      <c r="FK22" s="195">
        <f t="shared" si="120"/>
        <v>0</v>
      </c>
      <c r="FL22" s="228">
        <f t="shared" si="121"/>
        <v>0</v>
      </c>
      <c r="FN22" s="209"/>
      <c r="FO22" s="209"/>
      <c r="FP22" s="209"/>
      <c r="FQ22" s="316"/>
      <c r="FR22" s="64"/>
      <c r="FS22" s="89"/>
      <c r="FT22" s="89">
        <v>0</v>
      </c>
      <c r="FU22" s="89"/>
      <c r="FV22" s="317">
        <f t="shared" si="122"/>
        <v>0</v>
      </c>
    </row>
    <row r="23" spans="2:178">
      <c r="B23" s="27" t="s">
        <v>170</v>
      </c>
      <c r="E23" s="58">
        <f>E18-E20-E21</f>
        <v>19500.122100768524</v>
      </c>
      <c r="F23" s="59">
        <f>F18-F20-F21</f>
        <v>2319.4358551064961</v>
      </c>
      <c r="G23" s="60">
        <f>G18-G20-G21</f>
        <v>0</v>
      </c>
      <c r="H23" s="61">
        <f t="shared" ref="H23" si="128">SUM(E23:G23)</f>
        <v>21819.557955875018</v>
      </c>
      <c r="J23" s="58">
        <f>J18-J20-J21</f>
        <v>26298.308532469484</v>
      </c>
      <c r="K23" s="59">
        <f>K18-K20-K21</f>
        <v>1252.8110098440602</v>
      </c>
      <c r="L23" s="60">
        <f>L18-L20-L21</f>
        <v>0</v>
      </c>
      <c r="M23" s="61">
        <f t="shared" si="13"/>
        <v>27551.119542313543</v>
      </c>
      <c r="O23" s="58">
        <f>O18-O20-O21</f>
        <v>27257.589244854898</v>
      </c>
      <c r="P23" s="59">
        <f>P18-P20-P21</f>
        <v>1411.5327189929985</v>
      </c>
      <c r="Q23" s="60">
        <f>Q18-Q20-Q21</f>
        <v>0</v>
      </c>
      <c r="R23" s="61">
        <f t="shared" si="14"/>
        <v>28669.121963847898</v>
      </c>
      <c r="T23" s="58">
        <v>25674.66903346873</v>
      </c>
      <c r="U23" s="59">
        <v>427.87911698982407</v>
      </c>
      <c r="V23" s="60">
        <v>0</v>
      </c>
      <c r="W23" s="61">
        <f t="shared" si="54"/>
        <v>26102.548150458555</v>
      </c>
      <c r="Y23" s="58">
        <f>Y18-Y20-Y21</f>
        <v>98730.688911561621</v>
      </c>
      <c r="Z23" s="59">
        <f>Z18-Z20-Z21</f>
        <v>5411.658700933378</v>
      </c>
      <c r="AA23" s="60">
        <f>AA18-AA20-AA21</f>
        <v>0</v>
      </c>
      <c r="AB23" s="61">
        <f t="shared" ref="AB23" si="129">SUM(Y23:AA23)</f>
        <v>104142.347612495</v>
      </c>
      <c r="AD23" s="58">
        <f>AD18-AD20-AD21</f>
        <v>25242.753119513392</v>
      </c>
      <c r="AE23" s="59">
        <f>AE18-AE20-AE21</f>
        <v>78.108586238946373</v>
      </c>
      <c r="AF23" s="60">
        <f>AF18-AF20-AF21</f>
        <v>0</v>
      </c>
      <c r="AG23" s="61">
        <f t="shared" ref="AG23" si="130">SUM(AD23:AF23)</f>
        <v>25320.861705752337</v>
      </c>
      <c r="AI23" s="58">
        <f>AI18-AI20-AI21</f>
        <v>32092.305722524296</v>
      </c>
      <c r="AJ23" s="59">
        <f>AJ18-AJ20-AJ21</f>
        <v>-1253.7689445425358</v>
      </c>
      <c r="AK23" s="60">
        <f>AK18-AK20-AK21</f>
        <v>0</v>
      </c>
      <c r="AL23" s="61">
        <f t="shared" ref="AL23" si="131">SUM(AI23:AK23)</f>
        <v>30838.536777981761</v>
      </c>
      <c r="AN23" s="51">
        <f>AN18-AN20-AN21</f>
        <v>29709.714066638378</v>
      </c>
      <c r="AO23" s="51">
        <f>AO18-AO20-AO21</f>
        <v>290.38108104688399</v>
      </c>
      <c r="AP23" s="51">
        <f>AP18-AP20-AP21</f>
        <v>0</v>
      </c>
      <c r="AQ23" s="61">
        <f t="shared" ref="AQ23" si="132">SUM(AN23:AP23)</f>
        <v>30000.095147685264</v>
      </c>
      <c r="AS23" s="51">
        <v>30082.806463621702</v>
      </c>
      <c r="AT23" s="51">
        <v>-280.96366772416513</v>
      </c>
      <c r="AU23" s="51">
        <v>0</v>
      </c>
      <c r="AV23" s="61">
        <f t="shared" ref="AV23" si="133">SUM(AS23:AU23)</f>
        <v>29801.842795897537</v>
      </c>
      <c r="AX23" s="51">
        <f>AX18-AX20-AX21</f>
        <v>117127.57937229774</v>
      </c>
      <c r="AY23" s="59">
        <f>AY18-AY20-AY21</f>
        <v>-1166.2429449808733</v>
      </c>
      <c r="AZ23" s="51">
        <f>AZ18-AZ20-AZ21</f>
        <v>0</v>
      </c>
      <c r="BA23" s="61">
        <f t="shared" ref="BA23" si="134">SUM(AX23:AZ23)</f>
        <v>115961.33642731687</v>
      </c>
      <c r="BC23" s="51">
        <f>BC18-BC20-BC21</f>
        <v>26232.170794521706</v>
      </c>
      <c r="BD23" s="51">
        <f>BD18-BD20-BD21</f>
        <v>18.804799216449283</v>
      </c>
      <c r="BE23" s="51">
        <f>BE18-BE20-BE21</f>
        <v>0</v>
      </c>
      <c r="BF23" s="61">
        <f t="shared" ref="BF23" si="135">SUM(BC23:BE23)</f>
        <v>26250.975593738156</v>
      </c>
      <c r="BH23" s="51">
        <f>BH18-BH20-BH21</f>
        <v>28455.439808817144</v>
      </c>
      <c r="BI23" s="51">
        <f>BI18-BI20-BI21</f>
        <v>-59.527909036615711</v>
      </c>
      <c r="BJ23" s="51">
        <f>BJ18-BJ20-BJ21</f>
        <v>0</v>
      </c>
      <c r="BK23" s="61">
        <f t="shared" ref="BK23" si="136">SUM(BH23:BJ23)</f>
        <v>28395.911899780527</v>
      </c>
      <c r="BM23" s="51">
        <f>BM18-BM20-BM21</f>
        <v>29628.694558861505</v>
      </c>
      <c r="BN23" s="78">
        <f>BN18-BN20-BN21</f>
        <v>209.73000458026399</v>
      </c>
      <c r="BO23" s="51">
        <f>BO18-BO20-BO21</f>
        <v>0</v>
      </c>
      <c r="BP23" s="61">
        <f t="shared" ref="BP23" si="137">SUM(BM23:BO23)</f>
        <v>29838.424563441768</v>
      </c>
      <c r="BQ23" s="44"/>
      <c r="BR23" s="51">
        <f>BR18-BR20-BR21-BR22</f>
        <v>27995.527354329417</v>
      </c>
      <c r="BS23" s="51">
        <f t="shared" ref="BS23:BU23" si="138">BS18-BS20-BS21-BS22</f>
        <v>-21754.404972382192</v>
      </c>
      <c r="BT23" s="51">
        <f t="shared" si="138"/>
        <v>0</v>
      </c>
      <c r="BU23" s="61">
        <f t="shared" si="138"/>
        <v>6243.2198485424524</v>
      </c>
      <c r="BW23" s="51">
        <f t="shared" ref="BW23:BZ23" si="139">BW18-BW20-BW21-BW22</f>
        <v>112311.83251652971</v>
      </c>
      <c r="BX23" s="59">
        <f t="shared" si="139"/>
        <v>-21585.398077622089</v>
      </c>
      <c r="BY23" s="51">
        <f t="shared" si="139"/>
        <v>0</v>
      </c>
      <c r="BZ23" s="61">
        <f t="shared" si="139"/>
        <v>90726.434438907658</v>
      </c>
      <c r="CB23" s="51">
        <v>29770.034713506262</v>
      </c>
      <c r="CC23" s="51">
        <v>270.91434047145685</v>
      </c>
      <c r="CD23" s="51">
        <v>0</v>
      </c>
      <c r="CE23" s="61">
        <v>30040.949053977703</v>
      </c>
      <c r="CG23" s="51">
        <f>CG18-CG20-CG21-CG22</f>
        <v>33533.346983205993</v>
      </c>
      <c r="CH23" s="51">
        <f t="shared" ref="CH23:CJ23" si="140">CH18-CH20-CH21-CH22</f>
        <v>183.1698734361471</v>
      </c>
      <c r="CI23" s="51">
        <f t="shared" si="140"/>
        <v>0</v>
      </c>
      <c r="CJ23" s="61">
        <f t="shared" si="140"/>
        <v>33716.516856642149</v>
      </c>
      <c r="CL23" s="51">
        <v>36643.785328116821</v>
      </c>
      <c r="CM23" s="51">
        <v>141.36422745236541</v>
      </c>
      <c r="CN23" s="51">
        <v>0</v>
      </c>
      <c r="CO23" s="61">
        <v>36785.149555569165</v>
      </c>
      <c r="CQ23" s="51">
        <v>41100.524312842957</v>
      </c>
      <c r="CR23" s="51">
        <v>-673.28642802715331</v>
      </c>
      <c r="CS23" s="51">
        <v>0</v>
      </c>
      <c r="CT23" s="61">
        <v>40427.237884815782</v>
      </c>
      <c r="CV23" s="51">
        <f t="shared" ref="CV23:CY23" si="141">CV18-CV20-CV21-CV22</f>
        <v>141047.69133767206</v>
      </c>
      <c r="CW23" s="59">
        <f t="shared" si="141"/>
        <v>-77.837986667182122</v>
      </c>
      <c r="CX23" s="51">
        <f t="shared" si="141"/>
        <v>0</v>
      </c>
      <c r="CY23" s="61">
        <f t="shared" si="141"/>
        <v>140969.85335100477</v>
      </c>
      <c r="DA23" s="51">
        <f>DA18-DA20-DA21-DA22</f>
        <v>36919.256860638154</v>
      </c>
      <c r="DB23" s="51">
        <f t="shared" ref="DB23:DD23" si="142">DB18-DB20-DB21-DB22</f>
        <v>-90.350897849749344</v>
      </c>
      <c r="DC23" s="51">
        <f t="shared" si="142"/>
        <v>0</v>
      </c>
      <c r="DD23" s="61">
        <f t="shared" si="142"/>
        <v>36828.905962788383</v>
      </c>
      <c r="DF23" s="51">
        <f>DF18-DF20-DF21-DF22</f>
        <v>40421.331061576348</v>
      </c>
      <c r="DG23" s="51">
        <f t="shared" ref="DG23:DI23" si="143">DG18-DG20-DG21-DG22</f>
        <v>533.38130980523692</v>
      </c>
      <c r="DH23" s="51">
        <f t="shared" si="143"/>
        <v>0</v>
      </c>
      <c r="DI23" s="61">
        <f t="shared" si="143"/>
        <v>40954.712371381582</v>
      </c>
      <c r="DK23" s="229">
        <f>DK18-DK20-DK21-DK22</f>
        <v>45132.186363718181</v>
      </c>
      <c r="DL23" s="229">
        <f t="shared" ref="DL23:DN23" si="144">DL18-DL20-DL21-DL22</f>
        <v>-81.315535437191102</v>
      </c>
      <c r="DM23" s="229">
        <f t="shared" si="144"/>
        <v>0</v>
      </c>
      <c r="DN23" s="230">
        <f t="shared" si="144"/>
        <v>45050.870828280982</v>
      </c>
      <c r="DP23" s="229">
        <f>DP18-DP20-DP21-DP22</f>
        <v>43417.61571557881</v>
      </c>
      <c r="DQ23" s="229">
        <f t="shared" ref="DQ23:DS23" si="145">DQ18-DQ20-DQ21-DQ22</f>
        <v>-401.94185253049227</v>
      </c>
      <c r="DR23" s="229">
        <f t="shared" si="145"/>
        <v>0</v>
      </c>
      <c r="DS23" s="230">
        <f t="shared" si="145"/>
        <v>43015.673863048316</v>
      </c>
      <c r="DU23" s="51">
        <f t="shared" ref="DU23:DX23" si="146">DU18-DU20-DU21-DU22</f>
        <v>165890.39000151155</v>
      </c>
      <c r="DV23" s="59">
        <f t="shared" si="146"/>
        <v>-40.226976012196246</v>
      </c>
      <c r="DW23" s="51">
        <f t="shared" si="146"/>
        <v>0</v>
      </c>
      <c r="DX23" s="61">
        <f t="shared" si="146"/>
        <v>165850.16302549932</v>
      </c>
      <c r="DZ23" s="229">
        <f>DZ18-DZ20-DZ21-DZ22</f>
        <v>48560.326471761568</v>
      </c>
      <c r="EA23" s="229">
        <f t="shared" ref="EA23:EC23" si="147">EA18-EA20-EA21-EA22</f>
        <v>-410.22392019511335</v>
      </c>
      <c r="EB23" s="229">
        <f t="shared" si="147"/>
        <v>0</v>
      </c>
      <c r="EC23" s="230">
        <f t="shared" si="147"/>
        <v>48150.102551566466</v>
      </c>
      <c r="EE23" s="51">
        <f>EE18-EE20-EE21-EE22</f>
        <v>52103</v>
      </c>
      <c r="EF23" s="51">
        <f t="shared" ref="EF23:EH23" si="148">EF18-EF20-EF21-EF22</f>
        <v>-214.41106380627116</v>
      </c>
      <c r="EG23" s="51">
        <f t="shared" si="148"/>
        <v>0</v>
      </c>
      <c r="EH23" s="61">
        <f t="shared" si="148"/>
        <v>51888.58893619373</v>
      </c>
      <c r="EJ23" s="229">
        <f>EJ18-EJ20-EJ21-EJ22</f>
        <v>51816</v>
      </c>
      <c r="EK23" s="229">
        <f t="shared" ref="EK23:EM23" si="149">EK18-EK20-EK21-EK22</f>
        <v>95.364227557987761</v>
      </c>
      <c r="EL23" s="229">
        <f t="shared" si="149"/>
        <v>0</v>
      </c>
      <c r="EM23" s="230">
        <f t="shared" si="149"/>
        <v>51911.364227557991</v>
      </c>
      <c r="EO23" s="212">
        <f>EO18-EO20-EO21-EO22</f>
        <v>52439.673528238432</v>
      </c>
      <c r="EP23" s="212">
        <f t="shared" ref="EP23:ER23" si="150">EP18-EP20-EP21-EP22</f>
        <v>-4628.8602602973515</v>
      </c>
      <c r="EQ23" s="212">
        <f t="shared" si="150"/>
        <v>0</v>
      </c>
      <c r="ER23" s="318">
        <f t="shared" si="150"/>
        <v>47810.813267941092</v>
      </c>
      <c r="ES23" s="64"/>
      <c r="ET23" s="78">
        <f>ET18-ET20-ET21-ET22</f>
        <v>204919</v>
      </c>
      <c r="EU23" s="319">
        <f t="shared" ref="EU23:EW23" si="151">EU18-EU20-EU21-EU22</f>
        <v>-5158.1310167407464</v>
      </c>
      <c r="EV23" s="78">
        <f t="shared" si="151"/>
        <v>0</v>
      </c>
      <c r="EW23" s="320">
        <f t="shared" si="151"/>
        <v>199760.86898325931</v>
      </c>
      <c r="EY23" s="229">
        <f>EY18-EY20-EY21-EY22</f>
        <v>35991</v>
      </c>
      <c r="EZ23" s="229">
        <f t="shared" ref="EZ23:FB23" si="152">EZ18-EZ20-EZ21-EZ22</f>
        <v>-654.81289330205527</v>
      </c>
      <c r="FA23" s="229">
        <f t="shared" si="152"/>
        <v>0</v>
      </c>
      <c r="FB23" s="230">
        <f t="shared" si="152"/>
        <v>35336.187106697937</v>
      </c>
      <c r="FD23" s="51">
        <f>FD18-FD20-FD21-FD22</f>
        <v>50907</v>
      </c>
      <c r="FE23" s="51">
        <f t="shared" ref="FE23:FG23" si="153">FE18-FE20-FE21-FE22</f>
        <v>-753.18710669794473</v>
      </c>
      <c r="FF23" s="51">
        <f t="shared" si="153"/>
        <v>0</v>
      </c>
      <c r="FG23" s="61">
        <f t="shared" si="153"/>
        <v>50153.812893302063</v>
      </c>
      <c r="FI23" s="229">
        <f t="shared" si="118"/>
        <v>54029</v>
      </c>
      <c r="FJ23" s="229">
        <f t="shared" si="119"/>
        <v>-90</v>
      </c>
      <c r="FK23" s="229">
        <f t="shared" si="120"/>
        <v>0</v>
      </c>
      <c r="FL23" s="230">
        <f t="shared" si="121"/>
        <v>53939</v>
      </c>
      <c r="FN23" s="212"/>
      <c r="FO23" s="212"/>
      <c r="FP23" s="212"/>
      <c r="FQ23" s="318"/>
      <c r="FR23" s="64"/>
      <c r="FS23" s="78">
        <f>FS18-FS20-FS21-FS22</f>
        <v>140927</v>
      </c>
      <c r="FT23" s="319">
        <f t="shared" ref="FT23:FV23" si="154">FT18-FT20-FT21-FT22</f>
        <v>-1498</v>
      </c>
      <c r="FU23" s="78">
        <f t="shared" si="154"/>
        <v>0</v>
      </c>
      <c r="FV23" s="320">
        <f t="shared" si="154"/>
        <v>139429</v>
      </c>
    </row>
    <row r="24" spans="2:178">
      <c r="B24" s="27"/>
      <c r="E24" s="49"/>
      <c r="F24" s="50"/>
      <c r="G24" s="55"/>
      <c r="H24" s="43"/>
      <c r="J24" s="49"/>
      <c r="K24" s="50"/>
      <c r="L24" s="55"/>
      <c r="M24" s="43">
        <f t="shared" si="13"/>
        <v>0</v>
      </c>
      <c r="O24" s="49"/>
      <c r="P24" s="50"/>
      <c r="Q24" s="55"/>
      <c r="R24" s="43">
        <f t="shared" si="14"/>
        <v>0</v>
      </c>
      <c r="T24" s="49"/>
      <c r="U24" s="50"/>
      <c r="V24" s="55"/>
      <c r="W24" s="43">
        <f t="shared" si="54"/>
        <v>0</v>
      </c>
      <c r="Y24" s="49"/>
      <c r="Z24" s="50"/>
      <c r="AA24" s="55"/>
      <c r="AB24" s="43"/>
      <c r="AD24" s="49"/>
      <c r="AE24" s="50"/>
      <c r="AF24" s="55"/>
      <c r="AG24" s="43"/>
      <c r="AI24" s="49"/>
      <c r="AJ24" s="50"/>
      <c r="AK24" s="55"/>
      <c r="AL24" s="43"/>
      <c r="AN24" s="12"/>
      <c r="AO24" s="12"/>
      <c r="AP24" s="12"/>
      <c r="AQ24" s="43"/>
      <c r="AS24" s="12"/>
      <c r="AT24" s="12"/>
      <c r="AU24" s="12"/>
      <c r="AV24" s="43"/>
      <c r="AX24" s="12"/>
      <c r="AY24" s="50"/>
      <c r="AZ24" s="12"/>
      <c r="BA24" s="43"/>
      <c r="BC24" s="12"/>
      <c r="BD24" s="12"/>
      <c r="BE24" s="12"/>
      <c r="BF24" s="43"/>
      <c r="BH24" s="12">
        <v>0</v>
      </c>
      <c r="BI24" s="12">
        <v>0</v>
      </c>
      <c r="BJ24" s="12">
        <v>0</v>
      </c>
      <c r="BK24" s="43"/>
      <c r="BM24" s="12"/>
      <c r="BN24" s="12"/>
      <c r="BO24" s="12"/>
      <c r="BP24" s="43"/>
      <c r="BQ24" s="44"/>
      <c r="BR24" s="12"/>
      <c r="BS24" s="12"/>
      <c r="BT24" s="12"/>
      <c r="BU24" s="43"/>
      <c r="BW24" s="12"/>
      <c r="BX24" s="50"/>
      <c r="BY24" s="12"/>
      <c r="BZ24" s="43"/>
      <c r="CB24" s="12"/>
      <c r="CC24" s="12"/>
      <c r="CD24" s="12"/>
      <c r="CE24" s="43"/>
      <c r="CG24" s="12"/>
      <c r="CH24" s="12"/>
      <c r="CI24" s="12"/>
      <c r="CJ24" s="43"/>
      <c r="CL24" s="12"/>
      <c r="CM24" s="12"/>
      <c r="CN24" s="12"/>
      <c r="CO24" s="43"/>
      <c r="CQ24" s="12"/>
      <c r="CR24" s="12"/>
      <c r="CS24" s="12"/>
      <c r="CT24" s="43"/>
      <c r="CV24" s="12"/>
      <c r="CW24" s="50"/>
      <c r="CX24" s="12"/>
      <c r="CY24" s="43"/>
      <c r="DA24" s="12"/>
      <c r="DB24" s="12"/>
      <c r="DC24" s="12"/>
      <c r="DD24" s="43"/>
      <c r="DF24" s="12"/>
      <c r="DG24" s="12"/>
      <c r="DH24" s="12"/>
      <c r="DI24" s="43"/>
      <c r="DK24" s="195"/>
      <c r="DL24" s="195"/>
      <c r="DM24" s="195"/>
      <c r="DN24" s="228"/>
      <c r="DP24" s="195"/>
      <c r="DQ24" s="195"/>
      <c r="DR24" s="195"/>
      <c r="DS24" s="228"/>
      <c r="DU24" s="12"/>
      <c r="DV24" s="50"/>
      <c r="DW24" s="12"/>
      <c r="DX24" s="43"/>
      <c r="DZ24" s="195"/>
      <c r="EA24" s="195"/>
      <c r="EB24" s="195"/>
      <c r="EC24" s="228"/>
      <c r="EE24" s="12"/>
      <c r="EF24" s="12"/>
      <c r="EG24" s="12"/>
      <c r="EH24" s="43"/>
      <c r="EJ24" s="195"/>
      <c r="EK24" s="195"/>
      <c r="EL24" s="195"/>
      <c r="EM24" s="228"/>
      <c r="EO24" s="209"/>
      <c r="EP24" s="209"/>
      <c r="EQ24" s="209"/>
      <c r="ER24" s="316"/>
      <c r="ES24" s="64"/>
      <c r="ET24" s="89"/>
      <c r="EU24" s="324"/>
      <c r="EV24" s="89"/>
      <c r="EW24" s="317"/>
      <c r="EY24" s="195"/>
      <c r="EZ24" s="195"/>
      <c r="FA24" s="195"/>
      <c r="FB24" s="228"/>
      <c r="FD24" s="12"/>
      <c r="FE24" s="12"/>
      <c r="FF24" s="12"/>
      <c r="FG24" s="43"/>
      <c r="FI24" s="195"/>
      <c r="FJ24" s="195"/>
      <c r="FK24" s="195"/>
      <c r="FL24" s="228"/>
      <c r="FN24" s="209"/>
      <c r="FO24" s="209"/>
      <c r="FP24" s="209"/>
      <c r="FQ24" s="316"/>
      <c r="FR24" s="64"/>
      <c r="FS24" s="89"/>
      <c r="FT24" s="324"/>
      <c r="FU24" s="89"/>
      <c r="FV24" s="317"/>
    </row>
    <row r="25" spans="2:178">
      <c r="B25" s="27" t="s">
        <v>94</v>
      </c>
      <c r="E25" s="49">
        <v>-2931.2790538986005</v>
      </c>
      <c r="F25" s="50">
        <v>-146.88171359078711</v>
      </c>
      <c r="G25" s="56">
        <v>0</v>
      </c>
      <c r="H25" s="57">
        <f t="shared" ref="H25:H26" si="155">SUM(E25:G25)</f>
        <v>-3078.1607674893876</v>
      </c>
      <c r="J25" s="49">
        <v>-2712.6291305221121</v>
      </c>
      <c r="K25" s="50">
        <v>-221.07574960069991</v>
      </c>
      <c r="L25" s="56">
        <v>0</v>
      </c>
      <c r="M25" s="57">
        <f t="shared" si="13"/>
        <v>-2933.704880122812</v>
      </c>
      <c r="O25" s="49">
        <v>-2844.4047771181304</v>
      </c>
      <c r="P25" s="50">
        <v>-211.50955941970005</v>
      </c>
      <c r="Q25" s="56">
        <v>0</v>
      </c>
      <c r="R25" s="57">
        <f t="shared" si="14"/>
        <v>-3055.9143365378304</v>
      </c>
      <c r="T25" s="49">
        <v>-2651.6711297532456</v>
      </c>
      <c r="U25" s="50">
        <v>-192.75256417209846</v>
      </c>
      <c r="V25" s="56">
        <v>0</v>
      </c>
      <c r="W25" s="57">
        <f t="shared" si="54"/>
        <v>-2844.4236939253442</v>
      </c>
      <c r="Y25" s="49">
        <f t="shared" ref="Y25:Y26" si="156">J25+E25+O25+T25</f>
        <v>-11139.984091292088</v>
      </c>
      <c r="Z25" s="50">
        <f t="shared" ref="Z25:Z26" si="157">K25+F25+P25+U25</f>
        <v>-772.21958678328554</v>
      </c>
      <c r="AA25" s="56">
        <f t="shared" ref="AA25:AA26" si="158">L25+G25+Q25+V25</f>
        <v>0</v>
      </c>
      <c r="AB25" s="57">
        <f t="shared" ref="AB25:AB26" si="159">M25+H25+R25+W25</f>
        <v>-11912.203678075375</v>
      </c>
      <c r="AD25" s="49">
        <v>-1977.6468125532681</v>
      </c>
      <c r="AE25" s="50">
        <v>-182.86127044474304</v>
      </c>
      <c r="AF25" s="56">
        <v>0</v>
      </c>
      <c r="AG25" s="57">
        <f t="shared" ref="AG25:AG26" si="160">SUM(AD25:AF25)</f>
        <v>-2160.5080829980111</v>
      </c>
      <c r="AI25" s="49">
        <v>-1622.4552883909089</v>
      </c>
      <c r="AJ25" s="50">
        <v>-185.12027451876489</v>
      </c>
      <c r="AK25" s="56">
        <v>0</v>
      </c>
      <c r="AL25" s="57">
        <f t="shared" ref="AL25:AL26" si="161">SUM(AI25:AK25)</f>
        <v>-1807.5755629096739</v>
      </c>
      <c r="AN25" s="12">
        <v>-1722.0052278818957</v>
      </c>
      <c r="AO25" s="12">
        <v>-174.59352367189351</v>
      </c>
      <c r="AP25" s="12">
        <v>0</v>
      </c>
      <c r="AQ25" s="57">
        <f t="shared" ref="AQ25:AQ26" si="162">SUM(AN25:AP25)</f>
        <v>-1896.5987515537893</v>
      </c>
      <c r="AS25" s="12">
        <v>-2139.6718798230495</v>
      </c>
      <c r="AT25" s="12">
        <v>-490.29229954288309</v>
      </c>
      <c r="AU25" s="12">
        <v>0</v>
      </c>
      <c r="AV25" s="57">
        <f t="shared" ref="AV25:AV26" si="163">SUM(AS25:AU25)</f>
        <v>-2629.9641793659325</v>
      </c>
      <c r="AX25" s="12">
        <f t="shared" ref="AX25:AX26" si="164">AD25+AI25+AN25+AS25</f>
        <v>-7461.7792086491218</v>
      </c>
      <c r="AY25" s="49">
        <f t="shared" ref="AY25:AY26" si="165">AE25+AJ25+AO25+AT25</f>
        <v>-1032.8673681782846</v>
      </c>
      <c r="AZ25" s="12">
        <f t="shared" ref="AZ25:AZ26" si="166">AF25+AK25+AP25+AU25</f>
        <v>0</v>
      </c>
      <c r="BA25" s="57">
        <f t="shared" ref="BA25:BA26" si="167">SUM(AX25:AZ25)</f>
        <v>-8494.6465768274065</v>
      </c>
      <c r="BC25" s="12">
        <v>-2098.1675692383551</v>
      </c>
      <c r="BD25" s="12">
        <v>-230.59919537264352</v>
      </c>
      <c r="BE25" s="12">
        <v>0</v>
      </c>
      <c r="BF25" s="57">
        <f t="shared" ref="BF25:BF26" si="168">SUM(BC25:BE25)</f>
        <v>-2328.7667646109985</v>
      </c>
      <c r="BH25" s="12">
        <v>-1910.1559161660298</v>
      </c>
      <c r="BI25" s="12">
        <v>-166.57530242432648</v>
      </c>
      <c r="BJ25" s="12">
        <v>0</v>
      </c>
      <c r="BK25" s="57">
        <f t="shared" ref="BK25:BK26" si="169">SUM(BH25:BJ25)</f>
        <v>-2076.7312185903561</v>
      </c>
      <c r="BM25" s="12">
        <v>-2034.1520508244803</v>
      </c>
      <c r="BN25" s="12">
        <v>-205.64732203741158</v>
      </c>
      <c r="BO25" s="12">
        <v>0</v>
      </c>
      <c r="BP25" s="57">
        <f t="shared" ref="BP25:BP26" si="170">SUM(BM25:BO25)</f>
        <v>-2239.7993728618917</v>
      </c>
      <c r="BQ25" s="44"/>
      <c r="BR25" s="12">
        <v>-1742.7127490365565</v>
      </c>
      <c r="BS25" s="12">
        <v>-300.68295484261444</v>
      </c>
      <c r="BT25" s="12">
        <v>0</v>
      </c>
      <c r="BU25" s="57">
        <v>-2043.3957038791709</v>
      </c>
      <c r="BW25" s="12">
        <f t="shared" ref="BW25:BW26" si="171">BC25+BH25+BM25+BR25</f>
        <v>-7785.1882852654217</v>
      </c>
      <c r="BX25" s="12">
        <f t="shared" ref="BX25:BX26" si="172">BD25+BI25+BN25+BS25</f>
        <v>-903.50477467699602</v>
      </c>
      <c r="BY25" s="12">
        <f t="shared" ref="BY25:BY26" si="173">BE25+BJ25+BO25+BT25</f>
        <v>0</v>
      </c>
      <c r="BZ25" s="57">
        <f t="shared" ref="BZ25:BZ26" si="174">SUM(BW25:BY25)</f>
        <v>-8688.6930599424177</v>
      </c>
      <c r="CB25" s="12">
        <v>-2389.9212233242747</v>
      </c>
      <c r="CC25" s="12">
        <v>-388.78760599505375</v>
      </c>
      <c r="CD25" s="12">
        <v>0</v>
      </c>
      <c r="CE25" s="57">
        <v>-2778.7088293193283</v>
      </c>
      <c r="CG25" s="12">
        <v>-2152.7305376295985</v>
      </c>
      <c r="CH25" s="12">
        <v>-272.0448662525468</v>
      </c>
      <c r="CI25" s="12">
        <v>0</v>
      </c>
      <c r="CJ25" s="57">
        <f t="shared" ref="CJ25:CJ26" si="175">SUM(CG25:CI25)</f>
        <v>-2424.7754038821454</v>
      </c>
      <c r="CL25" s="12">
        <v>-2337.0297952057158</v>
      </c>
      <c r="CM25" s="12">
        <v>-136.26623290163684</v>
      </c>
      <c r="CN25" s="12">
        <v>0</v>
      </c>
      <c r="CO25" s="57">
        <v>-2473.2960281073529</v>
      </c>
      <c r="CQ25" s="12">
        <v>-2877.3831636710179</v>
      </c>
      <c r="CR25" s="12">
        <v>-676.00991995855202</v>
      </c>
      <c r="CS25" s="12">
        <v>0</v>
      </c>
      <c r="CT25" s="57">
        <v>-3553.3930836295699</v>
      </c>
      <c r="CV25" s="12">
        <f t="shared" ref="CV25:CV26" si="176">CB25+CG25+CL25+CQ25</f>
        <v>-9757.0647198306069</v>
      </c>
      <c r="CW25" s="12">
        <f t="shared" ref="CW25:CW26" si="177">CC25+CH25+CM25+CR25</f>
        <v>-1473.1086251077895</v>
      </c>
      <c r="CX25" s="12">
        <f t="shared" ref="CX25:CX26" si="178">CD25+CI25+CN25+CS25</f>
        <v>0</v>
      </c>
      <c r="CY25" s="57">
        <f t="shared" ref="CY25:CY26" si="179">SUM(CV25:CX25)</f>
        <v>-11230.173344938397</v>
      </c>
      <c r="DA25" s="12">
        <v>-3050.4412105054184</v>
      </c>
      <c r="DB25" s="12">
        <v>-288.83650198618699</v>
      </c>
      <c r="DC25" s="12">
        <v>0</v>
      </c>
      <c r="DD25" s="57">
        <f t="shared" ref="DD25:DD26" si="180">SUM(DA25:DC25)</f>
        <v>-3339.2777124916056</v>
      </c>
      <c r="DF25" s="12">
        <v>-2828.3284096033226</v>
      </c>
      <c r="DG25" s="12">
        <v>-192.0614284991787</v>
      </c>
      <c r="DH25" s="12">
        <v>0</v>
      </c>
      <c r="DI25" s="57">
        <f t="shared" ref="DI25:DI26" si="181">SUM(DF25:DH25)</f>
        <v>-3020.3898381025015</v>
      </c>
      <c r="DK25" s="195">
        <v>-3154.4035764787272</v>
      </c>
      <c r="DL25" s="195">
        <v>-488.45023938510479</v>
      </c>
      <c r="DM25" s="195">
        <v>0</v>
      </c>
      <c r="DN25" s="231">
        <f t="shared" ref="DN25:DN26" si="182">SUM(DK25:DM25)</f>
        <v>-3642.8538158638321</v>
      </c>
      <c r="DP25" s="195">
        <v>-3538.7160344364743</v>
      </c>
      <c r="DQ25" s="195">
        <v>-1052.8606272400066</v>
      </c>
      <c r="DR25" s="195">
        <v>0</v>
      </c>
      <c r="DS25" s="231">
        <f t="shared" ref="DS25:DS26" si="183">SUM(DP25:DR25)</f>
        <v>-4591.5766616764813</v>
      </c>
      <c r="DU25" s="12">
        <f t="shared" ref="DU25:DU26" si="184">DA25+DF25+DK25+DP25</f>
        <v>-12571.889231023943</v>
      </c>
      <c r="DV25" s="12">
        <f t="shared" ref="DV25:DV26" si="185">DB25+DG25+DL25+DQ25</f>
        <v>-2022.208797110477</v>
      </c>
      <c r="DW25" s="12">
        <f t="shared" ref="DW25:DW26" si="186">DC25+DH25+DM25+DR25</f>
        <v>0</v>
      </c>
      <c r="DX25" s="57">
        <f t="shared" ref="DX25:DX26" si="187">SUM(DU25:DW25)</f>
        <v>-14594.09802813442</v>
      </c>
      <c r="DZ25" s="195">
        <v>-3424.6595013690485</v>
      </c>
      <c r="EA25" s="195">
        <v>-237.06963877897238</v>
      </c>
      <c r="EB25" s="195">
        <v>0</v>
      </c>
      <c r="EC25" s="231">
        <f t="shared" ref="EC25:EC26" si="188">SUM(DZ25:EB25)</f>
        <v>-3661.7291401480206</v>
      </c>
      <c r="EE25" s="12">
        <v>-3085</v>
      </c>
      <c r="EF25" s="12">
        <v>-166</v>
      </c>
      <c r="EG25" s="12">
        <v>0</v>
      </c>
      <c r="EH25" s="57">
        <f t="shared" ref="EH25:EH26" si="189">SUM(EE25:EG25)</f>
        <v>-3251</v>
      </c>
      <c r="EJ25" s="195">
        <v>-3209</v>
      </c>
      <c r="EK25" s="195">
        <v>-244</v>
      </c>
      <c r="EL25" s="195">
        <v>0</v>
      </c>
      <c r="EM25" s="231">
        <f t="shared" ref="EM25:EM26" si="190">SUM(EJ25:EL25)</f>
        <v>-3453</v>
      </c>
      <c r="EO25" s="209">
        <f t="shared" ref="EO25:EO26" si="191">ET25-EJ25-EE25-DZ25</f>
        <v>-3579.3404986309515</v>
      </c>
      <c r="EP25" s="209">
        <f t="shared" ref="EP25:EP26" si="192">EU25-EK25-EF25-EA25</f>
        <v>-429.93036122102762</v>
      </c>
      <c r="EQ25" s="209">
        <f t="shared" ref="EQ25:EQ26" si="193">EV25-EL25-EG25-EB25</f>
        <v>0</v>
      </c>
      <c r="ER25" s="321">
        <f t="shared" ref="ER25:ER26" si="194">SUM(EO25:EQ25)</f>
        <v>-4009.2708598519794</v>
      </c>
      <c r="ES25" s="64"/>
      <c r="ET25" s="89">
        <v>-13298</v>
      </c>
      <c r="EU25" s="89">
        <v>-1077</v>
      </c>
      <c r="EV25" s="89">
        <v>0</v>
      </c>
      <c r="EW25" s="323">
        <f t="shared" ref="EW25:EW26" si="195">SUM(ET25:EV25)</f>
        <v>-14375</v>
      </c>
      <c r="EY25" s="195">
        <v>-3027</v>
      </c>
      <c r="EZ25" s="195">
        <v>-180</v>
      </c>
      <c r="FA25" s="195">
        <v>0</v>
      </c>
      <c r="FB25" s="231">
        <f t="shared" ref="FB25:FB26" si="196">SUM(EY25:FA25)</f>
        <v>-3207</v>
      </c>
      <c r="FD25" s="12">
        <v>-2877</v>
      </c>
      <c r="FE25" s="12">
        <v>-151</v>
      </c>
      <c r="FF25" s="12">
        <v>0</v>
      </c>
      <c r="FG25" s="57">
        <f t="shared" ref="FG25:FG27" si="197">SUM(FD25:FF25)</f>
        <v>-3028</v>
      </c>
      <c r="FI25" s="195">
        <f t="shared" ref="FI25:FI27" si="198">FS25-EY25-FD25</f>
        <v>-2577</v>
      </c>
      <c r="FJ25" s="195">
        <f t="shared" ref="FJ25:FJ27" si="199">FT25-EZ25-FE25</f>
        <v>-70</v>
      </c>
      <c r="FK25" s="195">
        <f t="shared" ref="FK25:FK27" si="200">FU25-FA25-FF25</f>
        <v>0</v>
      </c>
      <c r="FL25" s="231">
        <f t="shared" ref="FL25:FL27" si="201">SUM(FI25:FK25)</f>
        <v>-2647</v>
      </c>
      <c r="FN25" s="209"/>
      <c r="FO25" s="209"/>
      <c r="FP25" s="209"/>
      <c r="FQ25" s="321"/>
      <c r="FR25" s="64"/>
      <c r="FS25" s="89">
        <v>-8481</v>
      </c>
      <c r="FT25" s="89">
        <v>-401</v>
      </c>
      <c r="FU25" s="89">
        <v>0</v>
      </c>
      <c r="FV25" s="323">
        <f t="shared" ref="FV25:FV26" si="202">SUM(FS25:FU25)</f>
        <v>-8882</v>
      </c>
    </row>
    <row r="26" spans="2:178">
      <c r="B26" s="27" t="s">
        <v>171</v>
      </c>
      <c r="E26" s="49">
        <v>474.98300160343291</v>
      </c>
      <c r="F26" s="50">
        <v>0</v>
      </c>
      <c r="G26" s="56">
        <v>0</v>
      </c>
      <c r="H26" s="57">
        <f t="shared" si="155"/>
        <v>474.98300160343291</v>
      </c>
      <c r="J26" s="49">
        <v>346.54364784723799</v>
      </c>
      <c r="K26" s="50">
        <v>0</v>
      </c>
      <c r="L26" s="56">
        <v>0</v>
      </c>
      <c r="M26" s="57">
        <f t="shared" si="13"/>
        <v>346.54364784723799</v>
      </c>
      <c r="O26" s="49">
        <v>319.78256808442256</v>
      </c>
      <c r="P26" s="50">
        <v>0</v>
      </c>
      <c r="Q26" s="56">
        <v>0</v>
      </c>
      <c r="R26" s="57">
        <f t="shared" si="14"/>
        <v>319.78256808442256</v>
      </c>
      <c r="T26" s="49">
        <v>190.87925109433013</v>
      </c>
      <c r="U26" s="50">
        <v>0</v>
      </c>
      <c r="V26" s="56">
        <v>0</v>
      </c>
      <c r="W26" s="57">
        <f t="shared" si="54"/>
        <v>190.87925109433013</v>
      </c>
      <c r="Y26" s="49">
        <f t="shared" si="156"/>
        <v>1332.1884686294236</v>
      </c>
      <c r="Z26" s="50">
        <f t="shared" si="157"/>
        <v>0</v>
      </c>
      <c r="AA26" s="56">
        <f t="shared" si="158"/>
        <v>0</v>
      </c>
      <c r="AB26" s="57">
        <f t="shared" si="159"/>
        <v>1332.1884686294236</v>
      </c>
      <c r="AD26" s="49">
        <v>111.98009145680535</v>
      </c>
      <c r="AE26" s="50">
        <v>0</v>
      </c>
      <c r="AF26" s="56">
        <v>0</v>
      </c>
      <c r="AG26" s="57">
        <f t="shared" si="160"/>
        <v>111.98009145680535</v>
      </c>
      <c r="AI26" s="49">
        <v>70.878027145062589</v>
      </c>
      <c r="AJ26" s="50">
        <v>0</v>
      </c>
      <c r="AK26" s="56">
        <v>0</v>
      </c>
      <c r="AL26" s="57">
        <f t="shared" si="161"/>
        <v>70.878027145062589</v>
      </c>
      <c r="AN26" s="12">
        <v>50.839866248637435</v>
      </c>
      <c r="AO26" s="12">
        <v>0</v>
      </c>
      <c r="AP26" s="12">
        <v>0</v>
      </c>
      <c r="AQ26" s="57">
        <f t="shared" si="162"/>
        <v>50.839866248637435</v>
      </c>
      <c r="AS26" s="12">
        <v>44.209415589326994</v>
      </c>
      <c r="AT26" s="12">
        <v>0</v>
      </c>
      <c r="AU26" s="12">
        <v>0</v>
      </c>
      <c r="AV26" s="57">
        <f t="shared" si="163"/>
        <v>44.209415589326994</v>
      </c>
      <c r="AX26" s="12">
        <f t="shared" si="164"/>
        <v>277.90740043983237</v>
      </c>
      <c r="AY26" s="49">
        <f t="shared" si="165"/>
        <v>0</v>
      </c>
      <c r="AZ26" s="12">
        <f t="shared" si="166"/>
        <v>0</v>
      </c>
      <c r="BA26" s="57">
        <f t="shared" si="167"/>
        <v>277.90740043983237</v>
      </c>
      <c r="BC26" s="12">
        <v>67.881520263781766</v>
      </c>
      <c r="BD26" s="12">
        <v>0</v>
      </c>
      <c r="BE26" s="12">
        <v>0</v>
      </c>
      <c r="BF26" s="57">
        <f t="shared" si="168"/>
        <v>67.881520263781766</v>
      </c>
      <c r="BH26" s="12">
        <v>30.100014151360838</v>
      </c>
      <c r="BI26" s="12">
        <v>0</v>
      </c>
      <c r="BJ26" s="12">
        <v>0</v>
      </c>
      <c r="BK26" s="57">
        <f t="shared" si="169"/>
        <v>30.100014151360838</v>
      </c>
      <c r="BM26" s="12">
        <v>33.173240633582694</v>
      </c>
      <c r="BN26" s="12">
        <v>0</v>
      </c>
      <c r="BO26" s="12">
        <v>0</v>
      </c>
      <c r="BP26" s="57">
        <f t="shared" si="170"/>
        <v>33.173240633582694</v>
      </c>
      <c r="BQ26" s="44"/>
      <c r="BR26" s="12">
        <v>416.27029637946561</v>
      </c>
      <c r="BS26" s="12">
        <v>0</v>
      </c>
      <c r="BT26" s="12">
        <v>0</v>
      </c>
      <c r="BU26" s="57">
        <v>416.27029637946561</v>
      </c>
      <c r="BW26" s="12">
        <f t="shared" si="171"/>
        <v>547.4250714281909</v>
      </c>
      <c r="BX26" s="12">
        <f t="shared" si="172"/>
        <v>0</v>
      </c>
      <c r="BY26" s="12">
        <f t="shared" si="173"/>
        <v>0</v>
      </c>
      <c r="BZ26" s="57">
        <f t="shared" si="174"/>
        <v>547.4250714281909</v>
      </c>
      <c r="CB26" s="12">
        <v>1091.5696783321007</v>
      </c>
      <c r="CC26" s="12">
        <v>0</v>
      </c>
      <c r="CD26" s="12">
        <v>0</v>
      </c>
      <c r="CE26" s="57">
        <v>1091.5696783321007</v>
      </c>
      <c r="CG26" s="12">
        <v>1047.0183638095994</v>
      </c>
      <c r="CH26" s="12">
        <v>0</v>
      </c>
      <c r="CI26" s="12">
        <v>0</v>
      </c>
      <c r="CJ26" s="57">
        <f t="shared" si="175"/>
        <v>1047.0183638095994</v>
      </c>
      <c r="CL26" s="12">
        <v>976.45093001643409</v>
      </c>
      <c r="CM26" s="12">
        <v>0</v>
      </c>
      <c r="CN26" s="12">
        <v>0</v>
      </c>
      <c r="CO26" s="57">
        <v>976.45093001643409</v>
      </c>
      <c r="CQ26" s="12">
        <v>949.40795560139918</v>
      </c>
      <c r="CR26" s="12">
        <v>199.36082537999997</v>
      </c>
      <c r="CS26" s="12">
        <v>0</v>
      </c>
      <c r="CT26" s="57">
        <v>1148.7687809813992</v>
      </c>
      <c r="CV26" s="12">
        <f t="shared" si="176"/>
        <v>4064.4469277595335</v>
      </c>
      <c r="CW26" s="12">
        <f t="shared" si="177"/>
        <v>199.36082537999997</v>
      </c>
      <c r="CX26" s="12">
        <f t="shared" si="178"/>
        <v>0</v>
      </c>
      <c r="CY26" s="57">
        <f t="shared" si="179"/>
        <v>4263.8077531395338</v>
      </c>
      <c r="DA26" s="12">
        <v>840.41054193639661</v>
      </c>
      <c r="DB26" s="12">
        <v>0</v>
      </c>
      <c r="DC26" s="12">
        <v>0</v>
      </c>
      <c r="DD26" s="57">
        <f t="shared" si="180"/>
        <v>840.41054193639661</v>
      </c>
      <c r="DF26" s="12">
        <v>831.95220600988432</v>
      </c>
      <c r="DG26" s="12">
        <v>0</v>
      </c>
      <c r="DH26" s="12">
        <v>0</v>
      </c>
      <c r="DI26" s="57">
        <f t="shared" si="181"/>
        <v>831.95220600988432</v>
      </c>
      <c r="DK26" s="195">
        <v>811.44743216178563</v>
      </c>
      <c r="DL26" s="195">
        <v>-6.0232264986101652E-2</v>
      </c>
      <c r="DM26" s="195">
        <v>0</v>
      </c>
      <c r="DN26" s="231">
        <f t="shared" si="182"/>
        <v>811.38719989679953</v>
      </c>
      <c r="DP26" s="195">
        <v>719.71883529298634</v>
      </c>
      <c r="DQ26" s="195">
        <v>0.12046452997221785</v>
      </c>
      <c r="DR26" s="195">
        <v>0</v>
      </c>
      <c r="DS26" s="231">
        <f t="shared" si="183"/>
        <v>719.83929982295854</v>
      </c>
      <c r="DU26" s="12">
        <f t="shared" si="184"/>
        <v>3203.5290154010527</v>
      </c>
      <c r="DV26" s="12">
        <f t="shared" si="185"/>
        <v>6.0232264986116196E-2</v>
      </c>
      <c r="DW26" s="12">
        <f t="shared" si="186"/>
        <v>0</v>
      </c>
      <c r="DX26" s="57">
        <f t="shared" si="187"/>
        <v>3203.5892476660388</v>
      </c>
      <c r="DZ26" s="195">
        <v>4404.1473136218492</v>
      </c>
      <c r="EA26" s="195">
        <v>21.469286110588364</v>
      </c>
      <c r="EB26" s="195">
        <v>0</v>
      </c>
      <c r="EC26" s="231">
        <f t="shared" si="188"/>
        <v>4425.6165997324379</v>
      </c>
      <c r="EE26" s="12">
        <v>4299</v>
      </c>
      <c r="EF26" s="12">
        <v>20</v>
      </c>
      <c r="EG26" s="12">
        <v>0</v>
      </c>
      <c r="EH26" s="57">
        <f t="shared" si="189"/>
        <v>4319</v>
      </c>
      <c r="EJ26" s="195">
        <v>4202</v>
      </c>
      <c r="EK26" s="195">
        <v>20</v>
      </c>
      <c r="EL26" s="195">
        <v>0</v>
      </c>
      <c r="EM26" s="231">
        <f t="shared" si="190"/>
        <v>4222</v>
      </c>
      <c r="EO26" s="209">
        <f t="shared" si="191"/>
        <v>4026.8526863781508</v>
      </c>
      <c r="EP26" s="209">
        <f t="shared" si="192"/>
        <v>17.530713889411636</v>
      </c>
      <c r="EQ26" s="209">
        <f t="shared" si="193"/>
        <v>0</v>
      </c>
      <c r="ER26" s="321">
        <f t="shared" si="194"/>
        <v>4044.3834002675626</v>
      </c>
      <c r="ES26" s="64"/>
      <c r="ET26" s="89">
        <v>16932</v>
      </c>
      <c r="EU26" s="89">
        <v>79</v>
      </c>
      <c r="EV26" s="89">
        <v>0</v>
      </c>
      <c r="EW26" s="323">
        <f t="shared" si="195"/>
        <v>17011</v>
      </c>
      <c r="EY26" s="195">
        <v>3698</v>
      </c>
      <c r="EZ26" s="195">
        <v>17</v>
      </c>
      <c r="FA26" s="195">
        <v>0</v>
      </c>
      <c r="FB26" s="231">
        <f t="shared" si="196"/>
        <v>3715</v>
      </c>
      <c r="FD26" s="12">
        <v>3701</v>
      </c>
      <c r="FE26" s="12">
        <v>17</v>
      </c>
      <c r="FF26" s="12">
        <v>0</v>
      </c>
      <c r="FG26" s="57">
        <f t="shared" si="197"/>
        <v>3718</v>
      </c>
      <c r="FI26" s="195">
        <f t="shared" si="198"/>
        <v>3640</v>
      </c>
      <c r="FJ26" s="195">
        <f t="shared" si="199"/>
        <v>17</v>
      </c>
      <c r="FK26" s="195">
        <f t="shared" si="200"/>
        <v>0</v>
      </c>
      <c r="FL26" s="231">
        <f t="shared" si="201"/>
        <v>3657</v>
      </c>
      <c r="FN26" s="209"/>
      <c r="FO26" s="209"/>
      <c r="FP26" s="209"/>
      <c r="FQ26" s="321"/>
      <c r="FR26" s="64"/>
      <c r="FS26" s="89">
        <v>11039</v>
      </c>
      <c r="FT26" s="89">
        <v>51</v>
      </c>
      <c r="FU26" s="89">
        <v>0</v>
      </c>
      <c r="FV26" s="323">
        <f t="shared" si="202"/>
        <v>11090</v>
      </c>
    </row>
    <row r="27" spans="2:178">
      <c r="B27" s="27" t="s">
        <v>172</v>
      </c>
      <c r="E27" s="58">
        <f t="shared" ref="E27:L27" si="203">E23-E25-E26</f>
        <v>21956.418153063692</v>
      </c>
      <c r="F27" s="59">
        <f t="shared" si="203"/>
        <v>2466.3175686972831</v>
      </c>
      <c r="G27" s="60">
        <f t="shared" si="203"/>
        <v>0</v>
      </c>
      <c r="H27" s="61">
        <f t="shared" si="203"/>
        <v>24422.735721760975</v>
      </c>
      <c r="J27" s="58">
        <f t="shared" si="203"/>
        <v>28664.39401514436</v>
      </c>
      <c r="K27" s="59">
        <f t="shared" si="203"/>
        <v>1473.8867594447602</v>
      </c>
      <c r="L27" s="60">
        <f t="shared" si="203"/>
        <v>0</v>
      </c>
      <c r="M27" s="61">
        <f t="shared" si="13"/>
        <v>30138.280774589119</v>
      </c>
      <c r="O27" s="58">
        <f t="shared" ref="O27:Q27" si="204">O23-O25-O26</f>
        <v>29782.211453888605</v>
      </c>
      <c r="P27" s="59">
        <f t="shared" si="204"/>
        <v>1623.0422784126986</v>
      </c>
      <c r="Q27" s="60">
        <f t="shared" si="204"/>
        <v>0</v>
      </c>
      <c r="R27" s="61">
        <f t="shared" si="14"/>
        <v>31405.253732301302</v>
      </c>
      <c r="T27" s="58">
        <v>28135.460912127644</v>
      </c>
      <c r="U27" s="59">
        <v>620.63168116192253</v>
      </c>
      <c r="V27" s="60">
        <v>0</v>
      </c>
      <c r="W27" s="61">
        <f t="shared" si="54"/>
        <v>28756.092593289566</v>
      </c>
      <c r="Y27" s="58">
        <f t="shared" ref="Y27:AB27" si="205">Y23-Y25-Y26</f>
        <v>108538.48453422429</v>
      </c>
      <c r="Z27" s="59">
        <f t="shared" si="205"/>
        <v>6183.8782877166632</v>
      </c>
      <c r="AA27" s="60">
        <f t="shared" si="205"/>
        <v>0</v>
      </c>
      <c r="AB27" s="61">
        <f t="shared" si="205"/>
        <v>114722.36282194094</v>
      </c>
      <c r="AD27" s="58">
        <f t="shared" ref="AD27:AG27" si="206">AD23-AD25-AD26</f>
        <v>27108.419840609855</v>
      </c>
      <c r="AE27" s="59">
        <f t="shared" si="206"/>
        <v>260.96985668368939</v>
      </c>
      <c r="AF27" s="60">
        <f t="shared" si="206"/>
        <v>0</v>
      </c>
      <c r="AG27" s="61">
        <f t="shared" si="206"/>
        <v>27369.389697293544</v>
      </c>
      <c r="AI27" s="58">
        <f t="shared" ref="AI27:AL27" si="207">AI23-AI25-AI26</f>
        <v>33643.882983770141</v>
      </c>
      <c r="AJ27" s="59">
        <f t="shared" si="207"/>
        <v>-1068.6486700237708</v>
      </c>
      <c r="AK27" s="60">
        <f t="shared" si="207"/>
        <v>0</v>
      </c>
      <c r="AL27" s="61">
        <f t="shared" si="207"/>
        <v>32575.234313746372</v>
      </c>
      <c r="AN27" s="51">
        <f t="shared" ref="AN27:AQ27" si="208">AN23-AN25-AN26</f>
        <v>31380.879428271637</v>
      </c>
      <c r="AO27" s="51">
        <f t="shared" si="208"/>
        <v>464.97460471877753</v>
      </c>
      <c r="AP27" s="51">
        <f t="shared" si="208"/>
        <v>0</v>
      </c>
      <c r="AQ27" s="61">
        <f t="shared" si="208"/>
        <v>31845.854032990417</v>
      </c>
      <c r="AS27" s="51">
        <v>32178.268927855424</v>
      </c>
      <c r="AT27" s="51">
        <v>209.32863181871795</v>
      </c>
      <c r="AU27" s="51">
        <v>0</v>
      </c>
      <c r="AV27" s="61">
        <f t="shared" ref="AV27" si="209">AV23-AV25-AV26</f>
        <v>32387.597559674141</v>
      </c>
      <c r="AX27" s="51">
        <f t="shared" ref="AX27:BA27" si="210">AX23-AX25-AX26</f>
        <v>124311.45118050704</v>
      </c>
      <c r="AY27" s="59">
        <f t="shared" si="210"/>
        <v>-133.37557680258874</v>
      </c>
      <c r="AZ27" s="51">
        <f t="shared" si="210"/>
        <v>0</v>
      </c>
      <c r="BA27" s="61">
        <f t="shared" si="210"/>
        <v>124178.07560370445</v>
      </c>
      <c r="BC27" s="51">
        <f t="shared" ref="BC27:BP27" si="211">BC23-BC25-BC26</f>
        <v>28262.456843496278</v>
      </c>
      <c r="BD27" s="51">
        <f t="shared" si="211"/>
        <v>249.4039945890928</v>
      </c>
      <c r="BE27" s="51">
        <f t="shared" si="211"/>
        <v>0</v>
      </c>
      <c r="BF27" s="61">
        <f t="shared" si="211"/>
        <v>28511.860838085373</v>
      </c>
      <c r="BH27" s="51">
        <f t="shared" si="211"/>
        <v>30335.495710831812</v>
      </c>
      <c r="BI27" s="51">
        <f t="shared" si="211"/>
        <v>107.04739338771077</v>
      </c>
      <c r="BJ27" s="51">
        <f t="shared" si="211"/>
        <v>0</v>
      </c>
      <c r="BK27" s="61">
        <f t="shared" si="211"/>
        <v>30442.543104219523</v>
      </c>
      <c r="BM27" s="51">
        <f t="shared" si="211"/>
        <v>31629.673369052402</v>
      </c>
      <c r="BN27" s="51">
        <f t="shared" si="211"/>
        <v>415.37732661767558</v>
      </c>
      <c r="BO27" s="51">
        <f t="shared" si="211"/>
        <v>0</v>
      </c>
      <c r="BP27" s="61">
        <f t="shared" si="211"/>
        <v>32045.050695670077</v>
      </c>
      <c r="BQ27" s="44"/>
      <c r="BR27" s="51">
        <f t="shared" ref="BR27:BU27" si="212">BR23-BR25-BR26</f>
        <v>29321.969806986508</v>
      </c>
      <c r="BS27" s="51">
        <f t="shared" si="212"/>
        <v>-21453.722017539578</v>
      </c>
      <c r="BT27" s="51">
        <f t="shared" si="212"/>
        <v>0</v>
      </c>
      <c r="BU27" s="61">
        <f t="shared" si="212"/>
        <v>7870.3452560421574</v>
      </c>
      <c r="BW27" s="51">
        <f t="shared" ref="BW27:BZ27" si="213">BW23-BW25-BW26</f>
        <v>119549.59573036694</v>
      </c>
      <c r="BX27" s="59">
        <f t="shared" si="213"/>
        <v>-20681.893302945093</v>
      </c>
      <c r="BY27" s="51">
        <f t="shared" si="213"/>
        <v>0</v>
      </c>
      <c r="BZ27" s="61">
        <f t="shared" si="213"/>
        <v>98867.702427421886</v>
      </c>
      <c r="CB27" s="51">
        <v>31068.386258498438</v>
      </c>
      <c r="CC27" s="51">
        <v>659.70194646651066</v>
      </c>
      <c r="CD27" s="51">
        <v>0</v>
      </c>
      <c r="CE27" s="61">
        <v>31728.088204964934</v>
      </c>
      <c r="CG27" s="51">
        <f t="shared" ref="CG27:CJ27" si="214">CG23-CG25-CG26</f>
        <v>34639.059157025993</v>
      </c>
      <c r="CH27" s="51">
        <f t="shared" si="214"/>
        <v>455.2147396886939</v>
      </c>
      <c r="CI27" s="51">
        <f t="shared" si="214"/>
        <v>0</v>
      </c>
      <c r="CJ27" s="61">
        <f t="shared" si="214"/>
        <v>35094.273896714694</v>
      </c>
      <c r="CL27" s="51">
        <v>38004.364193306101</v>
      </c>
      <c r="CM27" s="51">
        <v>277.63046035400225</v>
      </c>
      <c r="CN27" s="51">
        <v>0</v>
      </c>
      <c r="CO27" s="61">
        <v>38281.994653660084</v>
      </c>
      <c r="CQ27" s="51">
        <v>43028.499520912577</v>
      </c>
      <c r="CR27" s="51">
        <v>-196.63733344860125</v>
      </c>
      <c r="CS27" s="51">
        <v>0</v>
      </c>
      <c r="CT27" s="61">
        <v>42831.86218746395</v>
      </c>
      <c r="CV27" s="51">
        <f t="shared" ref="CV27:CY27" si="215">CV23-CV25-CV26</f>
        <v>146740.30912974314</v>
      </c>
      <c r="CW27" s="59">
        <f t="shared" si="215"/>
        <v>1195.9098130606073</v>
      </c>
      <c r="CX27" s="51">
        <f t="shared" si="215"/>
        <v>0</v>
      </c>
      <c r="CY27" s="61">
        <f t="shared" si="215"/>
        <v>147936.21894280365</v>
      </c>
      <c r="DA27" s="51">
        <f t="shared" ref="DA27:DD27" si="216">DA23-DA25-DA26</f>
        <v>39129.287529207177</v>
      </c>
      <c r="DB27" s="51">
        <f t="shared" si="216"/>
        <v>198.48560413643764</v>
      </c>
      <c r="DC27" s="51">
        <f t="shared" si="216"/>
        <v>0</v>
      </c>
      <c r="DD27" s="61">
        <f t="shared" si="216"/>
        <v>39327.773133343588</v>
      </c>
      <c r="DF27" s="51">
        <f t="shared" ref="DF27:DI27" si="217">DF23-DF25-DF26</f>
        <v>42417.707265169789</v>
      </c>
      <c r="DG27" s="51">
        <f t="shared" si="217"/>
        <v>725.44273830441557</v>
      </c>
      <c r="DH27" s="51">
        <f t="shared" si="217"/>
        <v>0</v>
      </c>
      <c r="DI27" s="61">
        <f t="shared" si="217"/>
        <v>43143.150003474198</v>
      </c>
      <c r="DK27" s="229">
        <f t="shared" ref="DK27:DS27" si="218">DK23-DK25-DK26</f>
        <v>47475.142508035118</v>
      </c>
      <c r="DL27" s="229">
        <f t="shared" si="218"/>
        <v>407.19493621289979</v>
      </c>
      <c r="DM27" s="229">
        <f t="shared" si="218"/>
        <v>0</v>
      </c>
      <c r="DN27" s="230">
        <f t="shared" si="218"/>
        <v>47882.337444248013</v>
      </c>
      <c r="DP27" s="229">
        <f t="shared" si="218"/>
        <v>46236.612914722296</v>
      </c>
      <c r="DQ27" s="229">
        <f t="shared" si="218"/>
        <v>650.79831017954211</v>
      </c>
      <c r="DR27" s="229">
        <f t="shared" si="218"/>
        <v>0</v>
      </c>
      <c r="DS27" s="230">
        <f t="shared" si="218"/>
        <v>46887.411224901836</v>
      </c>
      <c r="DU27" s="51">
        <f t="shared" ref="DU27:DX27" si="219">DU23-DU25-DU26</f>
        <v>175258.75021713442</v>
      </c>
      <c r="DV27" s="59">
        <f t="shared" si="219"/>
        <v>1981.9215888332947</v>
      </c>
      <c r="DW27" s="51">
        <f t="shared" si="219"/>
        <v>0</v>
      </c>
      <c r="DX27" s="61">
        <f t="shared" si="219"/>
        <v>177240.67180596769</v>
      </c>
      <c r="DZ27" s="229">
        <f t="shared" ref="DZ27:EC27" si="220">DZ23-DZ25-DZ26</f>
        <v>47580.838659508765</v>
      </c>
      <c r="EA27" s="229">
        <f t="shared" si="220"/>
        <v>-194.62356752672935</v>
      </c>
      <c r="EB27" s="229">
        <f t="shared" si="220"/>
        <v>0</v>
      </c>
      <c r="EC27" s="230">
        <f t="shared" si="220"/>
        <v>47386.215091982049</v>
      </c>
      <c r="EE27" s="51">
        <f t="shared" ref="EE27:EH27" si="221">EE23-EE25-EE26</f>
        <v>50889</v>
      </c>
      <c r="EF27" s="51">
        <f t="shared" si="221"/>
        <v>-68.411063806271159</v>
      </c>
      <c r="EG27" s="51">
        <f t="shared" si="221"/>
        <v>0</v>
      </c>
      <c r="EH27" s="61">
        <f t="shared" si="221"/>
        <v>50820.58893619373</v>
      </c>
      <c r="EJ27" s="229">
        <f t="shared" ref="EJ27:EM27" si="222">EJ23-EJ25-EJ26</f>
        <v>50823</v>
      </c>
      <c r="EK27" s="229">
        <f t="shared" si="222"/>
        <v>319.36422755798776</v>
      </c>
      <c r="EL27" s="229">
        <f t="shared" si="222"/>
        <v>0</v>
      </c>
      <c r="EM27" s="230">
        <f t="shared" si="222"/>
        <v>51142.364227557991</v>
      </c>
      <c r="EO27" s="212">
        <f t="shared" ref="EO27:ER27" si="223">EO23-EO25-EO26</f>
        <v>51992.161340491235</v>
      </c>
      <c r="EP27" s="212">
        <f t="shared" si="223"/>
        <v>-4216.460612965735</v>
      </c>
      <c r="EQ27" s="212">
        <f t="shared" si="223"/>
        <v>0</v>
      </c>
      <c r="ER27" s="318">
        <f t="shared" si="223"/>
        <v>47775.700727525509</v>
      </c>
      <c r="ES27" s="64"/>
      <c r="ET27" s="78">
        <f t="shared" ref="ET27:EW27" si="224">ET23-ET25-ET26</f>
        <v>201285</v>
      </c>
      <c r="EU27" s="319">
        <f t="shared" si="224"/>
        <v>-4160.1310167407464</v>
      </c>
      <c r="EV27" s="78">
        <f t="shared" si="224"/>
        <v>0</v>
      </c>
      <c r="EW27" s="320">
        <f t="shared" si="224"/>
        <v>197124.86898325931</v>
      </c>
      <c r="EY27" s="229">
        <f t="shared" ref="EY27:FF27" si="225">EY23-EY25-EY26</f>
        <v>35320</v>
      </c>
      <c r="EZ27" s="229">
        <f t="shared" si="225"/>
        <v>-491.81289330205527</v>
      </c>
      <c r="FA27" s="229">
        <f t="shared" si="225"/>
        <v>0</v>
      </c>
      <c r="FB27" s="230">
        <f t="shared" si="225"/>
        <v>34828.187106697937</v>
      </c>
      <c r="FD27" s="51">
        <f t="shared" si="225"/>
        <v>50083</v>
      </c>
      <c r="FE27" s="51">
        <f t="shared" si="225"/>
        <v>-619.18710669794473</v>
      </c>
      <c r="FF27" s="51">
        <f t="shared" si="225"/>
        <v>0</v>
      </c>
      <c r="FG27" s="61">
        <f t="shared" si="197"/>
        <v>49463.812893302056</v>
      </c>
      <c r="FI27" s="229">
        <f t="shared" si="198"/>
        <v>52966</v>
      </c>
      <c r="FJ27" s="229">
        <f t="shared" si="199"/>
        <v>-37</v>
      </c>
      <c r="FK27" s="229">
        <f t="shared" si="200"/>
        <v>0</v>
      </c>
      <c r="FL27" s="230">
        <f t="shared" si="201"/>
        <v>52929</v>
      </c>
      <c r="FN27" s="212"/>
      <c r="FO27" s="212"/>
      <c r="FP27" s="212"/>
      <c r="FQ27" s="318"/>
      <c r="FR27" s="64"/>
      <c r="FS27" s="78">
        <f t="shared" ref="FS27:FV27" si="226">FS23-FS25-FS26</f>
        <v>138369</v>
      </c>
      <c r="FT27" s="319">
        <f t="shared" si="226"/>
        <v>-1148</v>
      </c>
      <c r="FU27" s="78">
        <f t="shared" si="226"/>
        <v>0</v>
      </c>
      <c r="FV27" s="320">
        <f t="shared" si="226"/>
        <v>137221</v>
      </c>
    </row>
    <row r="28" spans="2:178">
      <c r="B28" s="27"/>
      <c r="E28" s="49"/>
      <c r="F28" s="50"/>
      <c r="G28" s="55"/>
      <c r="H28" s="43"/>
      <c r="J28" s="49"/>
      <c r="K28" s="50"/>
      <c r="L28" s="55"/>
      <c r="M28" s="43">
        <f t="shared" si="13"/>
        <v>0</v>
      </c>
      <c r="O28" s="49"/>
      <c r="P28" s="50"/>
      <c r="Q28" s="55"/>
      <c r="R28" s="43">
        <f t="shared" si="14"/>
        <v>0</v>
      </c>
      <c r="T28" s="49"/>
      <c r="U28" s="50"/>
      <c r="V28" s="55"/>
      <c r="W28" s="43">
        <f t="shared" si="54"/>
        <v>0</v>
      </c>
      <c r="Y28" s="49"/>
      <c r="Z28" s="50"/>
      <c r="AA28" s="55"/>
      <c r="AB28" s="43"/>
      <c r="AD28" s="49"/>
      <c r="AE28" s="50"/>
      <c r="AF28" s="55"/>
      <c r="AG28" s="43"/>
      <c r="AI28" s="49"/>
      <c r="AJ28" s="50"/>
      <c r="AK28" s="55"/>
      <c r="AL28" s="43"/>
      <c r="AN28" s="12"/>
      <c r="AO28" s="12"/>
      <c r="AP28" s="12"/>
      <c r="AQ28" s="43"/>
      <c r="AS28" s="12"/>
      <c r="AT28" s="12"/>
      <c r="AU28" s="12"/>
      <c r="AV28" s="43"/>
      <c r="AX28" s="12"/>
      <c r="AY28" s="50"/>
      <c r="AZ28" s="12"/>
      <c r="BA28" s="43"/>
      <c r="BC28" s="12"/>
      <c r="BD28" s="12"/>
      <c r="BE28" s="12"/>
      <c r="BF28" s="43"/>
      <c r="BH28" s="12">
        <v>0</v>
      </c>
      <c r="BI28" s="12">
        <v>0</v>
      </c>
      <c r="BJ28" s="12">
        <v>0</v>
      </c>
      <c r="BK28" s="43"/>
      <c r="BM28" s="12"/>
      <c r="BN28" s="12"/>
      <c r="BO28" s="12"/>
      <c r="BP28" s="43"/>
      <c r="BQ28" s="44"/>
      <c r="BR28" s="12"/>
      <c r="BS28" s="12"/>
      <c r="BT28" s="12"/>
      <c r="BU28" s="43"/>
      <c r="BW28" s="12"/>
      <c r="BX28" s="50"/>
      <c r="BY28" s="12"/>
      <c r="BZ28" s="43"/>
      <c r="CB28" s="12"/>
      <c r="CC28" s="12"/>
      <c r="CD28" s="12"/>
      <c r="CE28" s="43"/>
      <c r="CG28" s="12"/>
      <c r="CH28" s="12"/>
      <c r="CI28" s="12"/>
      <c r="CJ28" s="43"/>
      <c r="CL28" s="12"/>
      <c r="CM28" s="12"/>
      <c r="CN28" s="12"/>
      <c r="CO28" s="43"/>
      <c r="CQ28" s="12"/>
      <c r="CR28" s="12"/>
      <c r="CS28" s="12"/>
      <c r="CT28" s="43"/>
      <c r="CV28" s="12"/>
      <c r="CW28" s="50"/>
      <c r="CX28" s="12"/>
      <c r="CY28" s="43"/>
      <c r="DA28" s="12"/>
      <c r="DB28" s="12"/>
      <c r="DC28" s="12"/>
      <c r="DD28" s="43"/>
      <c r="DF28" s="12"/>
      <c r="DG28" s="12"/>
      <c r="DH28" s="12"/>
      <c r="DI28" s="43"/>
      <c r="DK28" s="195"/>
      <c r="DL28" s="195"/>
      <c r="DM28" s="195"/>
      <c r="DN28" s="228"/>
      <c r="DP28" s="195"/>
      <c r="DQ28" s="195"/>
      <c r="DR28" s="195"/>
      <c r="DS28" s="228"/>
      <c r="DU28" s="12"/>
      <c r="DV28" s="50"/>
      <c r="DW28" s="12"/>
      <c r="DX28" s="43"/>
      <c r="DZ28" s="195"/>
      <c r="EA28" s="195"/>
      <c r="EB28" s="195"/>
      <c r="EC28" s="228"/>
      <c r="EE28" s="12"/>
      <c r="EF28" s="12"/>
      <c r="EG28" s="12"/>
      <c r="EH28" s="43"/>
      <c r="EJ28" s="195"/>
      <c r="EK28" s="195"/>
      <c r="EL28" s="195"/>
      <c r="EM28" s="228"/>
      <c r="EO28" s="209"/>
      <c r="EP28" s="209"/>
      <c r="EQ28" s="209"/>
      <c r="ER28" s="316"/>
      <c r="ES28" s="64"/>
      <c r="ET28" s="89"/>
      <c r="EU28" s="324"/>
      <c r="EV28" s="89"/>
      <c r="EW28" s="317"/>
      <c r="EY28" s="195"/>
      <c r="EZ28" s="195"/>
      <c r="FA28" s="195"/>
      <c r="FB28" s="228"/>
      <c r="FD28" s="12"/>
      <c r="FE28" s="12"/>
      <c r="FF28" s="12"/>
      <c r="FG28" s="43"/>
      <c r="FI28" s="195"/>
      <c r="FJ28" s="195"/>
      <c r="FK28" s="195"/>
      <c r="FL28" s="228"/>
      <c r="FN28" s="209"/>
      <c r="FO28" s="209"/>
      <c r="FP28" s="209"/>
      <c r="FQ28" s="316"/>
      <c r="FR28" s="64"/>
      <c r="FS28" s="89"/>
      <c r="FT28" s="324"/>
      <c r="FU28" s="89"/>
      <c r="FV28" s="317"/>
    </row>
    <row r="29" spans="2:178">
      <c r="B29" s="27" t="s">
        <v>4</v>
      </c>
      <c r="E29" s="49">
        <v>3538.8412265653833</v>
      </c>
      <c r="F29" s="50">
        <v>490.46913511733339</v>
      </c>
      <c r="G29" s="56">
        <v>0</v>
      </c>
      <c r="H29" s="57">
        <f>SUM(E29:G29)</f>
        <v>4029.3103616827166</v>
      </c>
      <c r="J29" s="49">
        <v>5953.5013093610851</v>
      </c>
      <c r="K29" s="50">
        <v>287.43830583482867</v>
      </c>
      <c r="L29" s="56">
        <v>0</v>
      </c>
      <c r="M29" s="57">
        <f t="shared" si="13"/>
        <v>6240.9396151959136</v>
      </c>
      <c r="O29" s="49">
        <v>5916.537327191023</v>
      </c>
      <c r="P29" s="50">
        <v>352.52803049691624</v>
      </c>
      <c r="Q29" s="56">
        <v>0</v>
      </c>
      <c r="R29" s="57">
        <f t="shared" si="14"/>
        <v>6269.0653576879395</v>
      </c>
      <c r="T29" s="49">
        <v>5837.1522173305166</v>
      </c>
      <c r="U29" s="50">
        <v>40.274132817463169</v>
      </c>
      <c r="V29" s="56">
        <v>0</v>
      </c>
      <c r="W29" s="57">
        <f>SUM(T29:V29)</f>
        <v>5877.42635014798</v>
      </c>
      <c r="Y29" s="49">
        <f>J29+E29+O29+T29</f>
        <v>21246.032080448007</v>
      </c>
      <c r="Z29" s="50">
        <f>K29+F29+P29+U29</f>
        <v>1170.7096042665414</v>
      </c>
      <c r="AA29" s="56">
        <f>L29+G29+Q29+V29</f>
        <v>0</v>
      </c>
      <c r="AB29" s="57">
        <f>M29+H29+R29+W29</f>
        <v>22416.741684714551</v>
      </c>
      <c r="AD29" s="49">
        <v>4648.4461269225885</v>
      </c>
      <c r="AE29" s="50">
        <v>73.380230743750559</v>
      </c>
      <c r="AF29" s="56">
        <v>0</v>
      </c>
      <c r="AG29" s="57">
        <f>SUM(AD29:AF29)</f>
        <v>4721.8263576663394</v>
      </c>
      <c r="AI29" s="49">
        <v>5683.8918679421986</v>
      </c>
      <c r="AJ29" s="50">
        <v>-173.52339227806249</v>
      </c>
      <c r="AK29" s="56">
        <v>0</v>
      </c>
      <c r="AL29" s="57">
        <f>SUM(AI29:AK29)</f>
        <v>5510.368475664136</v>
      </c>
      <c r="AN29" s="12">
        <v>5330.3000428297928</v>
      </c>
      <c r="AO29" s="12">
        <v>115.01578379548066</v>
      </c>
      <c r="AP29" s="12">
        <v>0</v>
      </c>
      <c r="AQ29" s="57">
        <f>SUM(AN29:AP29)</f>
        <v>5445.3158266252731</v>
      </c>
      <c r="AS29" s="12">
        <v>5242.3717143870517</v>
      </c>
      <c r="AT29" s="12">
        <v>260.093521438793</v>
      </c>
      <c r="AU29" s="12">
        <v>0</v>
      </c>
      <c r="AV29" s="57">
        <f>SUM(AS29:AU29)</f>
        <v>5502.4652358258445</v>
      </c>
      <c r="AX29" s="12">
        <f>AD29+AI29+AN29+AS29</f>
        <v>20905.009752081631</v>
      </c>
      <c r="AY29" s="49">
        <f t="shared" ref="AY29" si="227">AE29+AJ29+AO29+AT29</f>
        <v>274.96614369996172</v>
      </c>
      <c r="AZ29" s="12">
        <f t="shared" ref="AZ29" si="228">AF29+AK29+AP29+AU29</f>
        <v>0</v>
      </c>
      <c r="BA29" s="57">
        <f>SUM(AX29:AZ29)</f>
        <v>21179.975895781594</v>
      </c>
      <c r="BC29" s="12">
        <v>4581.4630083151214</v>
      </c>
      <c r="BD29" s="12">
        <v>56.993987376702734</v>
      </c>
      <c r="BE29" s="12">
        <v>0</v>
      </c>
      <c r="BF29" s="57">
        <f>SUM(BC29:BE29)</f>
        <v>4638.456995691824</v>
      </c>
      <c r="BH29" s="12">
        <v>4709.171352434204</v>
      </c>
      <c r="BI29" s="12">
        <v>8.5409358332189669</v>
      </c>
      <c r="BJ29" s="12">
        <v>0</v>
      </c>
      <c r="BK29" s="57">
        <f>SUM(BH29:BJ29)</f>
        <v>4717.712288267423</v>
      </c>
      <c r="BM29" s="12">
        <v>4762.6588478894037</v>
      </c>
      <c r="BN29" s="89">
        <v>66.668917740606062</v>
      </c>
      <c r="BO29" s="12">
        <v>0</v>
      </c>
      <c r="BP29" s="57">
        <f>SUM(BM29:BO29)</f>
        <v>4829.3277656300097</v>
      </c>
      <c r="BQ29" s="44"/>
      <c r="BR29" s="12">
        <v>3387.9153893885577</v>
      </c>
      <c r="BS29" s="12">
        <v>-43.277342507970118</v>
      </c>
      <c r="BT29" s="12">
        <v>0</v>
      </c>
      <c r="BU29" s="57">
        <v>3344.6380468805878</v>
      </c>
      <c r="BW29" s="12">
        <f t="shared" ref="BW29" si="229">BC29+BH29+BM29+BR29</f>
        <v>17441.20859802729</v>
      </c>
      <c r="BX29" s="12">
        <f t="shared" ref="BX29" si="230">BD29+BI29+BN29+BS29</f>
        <v>88.926498442557644</v>
      </c>
      <c r="BY29" s="12">
        <f t="shared" ref="BY29" si="231">BE29+BJ29+BO29+BT29</f>
        <v>0</v>
      </c>
      <c r="BZ29" s="57">
        <f>SUM(BW29:BY29)</f>
        <v>17530.135096469847</v>
      </c>
      <c r="CB29" s="12">
        <v>4648.7056003781045</v>
      </c>
      <c r="CC29" s="12">
        <v>98.050926136258241</v>
      </c>
      <c r="CD29" s="12">
        <v>0</v>
      </c>
      <c r="CE29" s="57">
        <v>4746.756526514363</v>
      </c>
      <c r="CG29" s="12">
        <v>2441.522009461557</v>
      </c>
      <c r="CH29" s="12">
        <v>63.641167502809751</v>
      </c>
      <c r="CI29" s="12">
        <v>0</v>
      </c>
      <c r="CJ29" s="57">
        <f>SUM(CG29:CI29)</f>
        <v>2505.1631769643668</v>
      </c>
      <c r="CL29" s="12">
        <v>869.23956685300436</v>
      </c>
      <c r="CM29" s="12">
        <v>23.240167812858573</v>
      </c>
      <c r="CN29" s="12">
        <v>0</v>
      </c>
      <c r="CO29" s="57">
        <v>892.47973466586291</v>
      </c>
      <c r="CQ29" s="12">
        <v>7359.3458746894357</v>
      </c>
      <c r="CR29" s="12">
        <v>-72.931157321249984</v>
      </c>
      <c r="CS29" s="12">
        <v>0</v>
      </c>
      <c r="CT29" s="57">
        <v>7286.4147173681858</v>
      </c>
      <c r="CV29" s="12">
        <f t="shared" ref="CV29" si="232">CB29+CG29+CL29+CQ29</f>
        <v>15318.813051382102</v>
      </c>
      <c r="CW29" s="12">
        <f t="shared" ref="CW29" si="233">CC29+CH29+CM29+CR29</f>
        <v>112.00110413067658</v>
      </c>
      <c r="CX29" s="12">
        <f t="shared" ref="CX29" si="234">CD29+CI29+CN29+CS29</f>
        <v>0</v>
      </c>
      <c r="CY29" s="57">
        <f>SUM(CV29:CX29)</f>
        <v>15430.814155512779</v>
      </c>
      <c r="DA29" s="12">
        <v>5380.0414463865354</v>
      </c>
      <c r="DB29" s="12">
        <v>3.1330155782549083</v>
      </c>
      <c r="DC29" s="12">
        <v>0</v>
      </c>
      <c r="DD29" s="57">
        <f>SUM(DA29:DC29)</f>
        <v>5383.1744619647907</v>
      </c>
      <c r="DF29" s="12">
        <v>6131.1957074732227</v>
      </c>
      <c r="DG29" s="12">
        <v>86.919803711060652</v>
      </c>
      <c r="DH29" s="12">
        <v>0</v>
      </c>
      <c r="DI29" s="57">
        <f>SUM(DF29:DH29)</f>
        <v>6218.1155111842836</v>
      </c>
      <c r="DK29" s="195">
        <v>7581.8648866922404</v>
      </c>
      <c r="DL29" s="195">
        <v>40.462710688084364</v>
      </c>
      <c r="DM29" s="195">
        <v>0</v>
      </c>
      <c r="DN29" s="231">
        <f>SUM(DK29:DM29)</f>
        <v>7622.3275973803247</v>
      </c>
      <c r="DP29" s="195">
        <v>6410.2468701516218</v>
      </c>
      <c r="DQ29" s="195">
        <v>85.363396209165913</v>
      </c>
      <c r="DR29" s="195">
        <v>0</v>
      </c>
      <c r="DS29" s="231">
        <f>SUM(DP29:DR29)</f>
        <v>6495.610266360788</v>
      </c>
      <c r="DU29" s="12">
        <f t="shared" ref="DU29" si="235">DA29+DF29+DK29+DP29</f>
        <v>25503.348910703622</v>
      </c>
      <c r="DV29" s="12">
        <f t="shared" ref="DV29" si="236">DB29+DG29+DL29+DQ29</f>
        <v>215.87892618656582</v>
      </c>
      <c r="DW29" s="12">
        <f t="shared" ref="DW29" si="237">DC29+DH29+DM29+DR29</f>
        <v>0</v>
      </c>
      <c r="DX29" s="57">
        <f>SUM(DU29:DW29)</f>
        <v>25719.227836890186</v>
      </c>
      <c r="DZ29" s="195">
        <v>7277.8725046176978</v>
      </c>
      <c r="EA29" s="195">
        <v>-79.990986954431719</v>
      </c>
      <c r="EB29" s="195">
        <v>0</v>
      </c>
      <c r="EC29" s="231">
        <f>SUM(DZ29:EB29)</f>
        <v>7197.8815176632661</v>
      </c>
      <c r="EE29" s="12">
        <v>6566</v>
      </c>
      <c r="EF29" s="12">
        <v>-63</v>
      </c>
      <c r="EG29" s="12">
        <v>0</v>
      </c>
      <c r="EH29" s="57">
        <f>SUM(EE29:EG29)</f>
        <v>6503</v>
      </c>
      <c r="EJ29" s="195">
        <v>7268</v>
      </c>
      <c r="EK29" s="195">
        <v>-13</v>
      </c>
      <c r="EL29" s="195">
        <v>0</v>
      </c>
      <c r="EM29" s="231">
        <f>SUM(EJ29:EL29)</f>
        <v>7255</v>
      </c>
      <c r="EO29" s="209">
        <f t="shared" ref="EO29" si="238">ET29-EJ29-EE29-DZ29</f>
        <v>6275.1274953823022</v>
      </c>
      <c r="EP29" s="209">
        <f t="shared" ref="EP29" si="239">EU29-EK29-EF29-EA29</f>
        <v>-48.009013045568281</v>
      </c>
      <c r="EQ29" s="209">
        <f t="shared" ref="EQ29" si="240">EV29-EL29-EG29-EB29</f>
        <v>0</v>
      </c>
      <c r="ER29" s="321">
        <f>SUM(EO29:EQ29)</f>
        <v>6227.1184823367339</v>
      </c>
      <c r="ES29" s="64"/>
      <c r="ET29" s="89">
        <v>27387</v>
      </c>
      <c r="EU29" s="89">
        <v>-204</v>
      </c>
      <c r="EV29" s="89">
        <v>0</v>
      </c>
      <c r="EW29" s="323">
        <f>SUM(ET29:EV29)</f>
        <v>27183</v>
      </c>
      <c r="EY29" s="195">
        <v>4833</v>
      </c>
      <c r="EZ29" s="195">
        <v>-198</v>
      </c>
      <c r="FA29" s="195">
        <v>0</v>
      </c>
      <c r="FB29" s="231">
        <f>SUM(EY29:FA29)</f>
        <v>4635</v>
      </c>
      <c r="FD29" s="12">
        <v>9443</v>
      </c>
      <c r="FE29" s="12">
        <v>-152</v>
      </c>
      <c r="FF29" s="12">
        <v>0</v>
      </c>
      <c r="FG29" s="57">
        <f t="shared" ref="FG29:FG30" si="241">SUM(FD29:FF29)</f>
        <v>9291</v>
      </c>
      <c r="FI29" s="195">
        <f t="shared" ref="FI29:FI30" si="242">FS29-EY29-FD29</f>
        <v>9236</v>
      </c>
      <c r="FJ29" s="195">
        <f t="shared" ref="FJ29:FJ30" si="243">FT29-EZ29-FE29</f>
        <v>-54</v>
      </c>
      <c r="FK29" s="195">
        <f t="shared" ref="FK29:FK30" si="244">FU29-FA29-FF29</f>
        <v>0</v>
      </c>
      <c r="FL29" s="231">
        <f t="shared" ref="FL29:FL30" si="245">SUM(FI29:FK29)</f>
        <v>9182</v>
      </c>
      <c r="FN29" s="209"/>
      <c r="FO29" s="209"/>
      <c r="FP29" s="209"/>
      <c r="FQ29" s="321"/>
      <c r="FR29" s="64"/>
      <c r="FS29" s="89">
        <v>23512</v>
      </c>
      <c r="FT29" s="89">
        <v>-404</v>
      </c>
      <c r="FU29" s="89">
        <v>0</v>
      </c>
      <c r="FV29" s="323">
        <f>SUM(FS29:FU29)</f>
        <v>23108</v>
      </c>
    </row>
    <row r="30" spans="2:178">
      <c r="B30" s="27" t="s">
        <v>173</v>
      </c>
      <c r="E30" s="58">
        <f t="shared" ref="E30:L30" si="246">E27-E29</f>
        <v>18417.57692649831</v>
      </c>
      <c r="F30" s="59">
        <f t="shared" si="246"/>
        <v>1975.8484335799499</v>
      </c>
      <c r="G30" s="60">
        <f t="shared" si="246"/>
        <v>0</v>
      </c>
      <c r="H30" s="61">
        <f t="shared" si="246"/>
        <v>20393.425360078258</v>
      </c>
      <c r="J30" s="58">
        <f t="shared" si="246"/>
        <v>22710.892705783277</v>
      </c>
      <c r="K30" s="59">
        <f t="shared" si="246"/>
        <v>1186.4484536099314</v>
      </c>
      <c r="L30" s="60">
        <f t="shared" si="246"/>
        <v>0</v>
      </c>
      <c r="M30" s="61">
        <f t="shared" si="13"/>
        <v>23897.341159393207</v>
      </c>
      <c r="O30" s="58">
        <f t="shared" ref="O30:Q30" si="247">O27-O29</f>
        <v>23865.674126697581</v>
      </c>
      <c r="P30" s="59">
        <f t="shared" si="247"/>
        <v>1270.5142479157823</v>
      </c>
      <c r="Q30" s="60">
        <f t="shared" si="247"/>
        <v>0</v>
      </c>
      <c r="R30" s="61">
        <f t="shared" si="14"/>
        <v>25136.188374613364</v>
      </c>
      <c r="T30" s="58">
        <v>22298.308694797128</v>
      </c>
      <c r="U30" s="59">
        <v>580.35754834445936</v>
      </c>
      <c r="V30" s="60">
        <v>0</v>
      </c>
      <c r="W30" s="61">
        <f t="shared" si="54"/>
        <v>22878.666243141586</v>
      </c>
      <c r="Y30" s="58">
        <f t="shared" ref="Y30:AB30" si="248">Y27-Y29</f>
        <v>87292.452453776292</v>
      </c>
      <c r="Z30" s="59">
        <f t="shared" si="248"/>
        <v>5013.1686834501215</v>
      </c>
      <c r="AA30" s="60">
        <f t="shared" si="248"/>
        <v>0</v>
      </c>
      <c r="AB30" s="61">
        <f t="shared" si="248"/>
        <v>92305.621137226393</v>
      </c>
      <c r="AD30" s="58">
        <f t="shared" ref="AD30:AG30" si="249">AD27-AD29</f>
        <v>22459.973713687265</v>
      </c>
      <c r="AE30" s="59">
        <f t="shared" si="249"/>
        <v>187.58962593993883</v>
      </c>
      <c r="AF30" s="60">
        <f t="shared" si="249"/>
        <v>0</v>
      </c>
      <c r="AG30" s="61">
        <f t="shared" si="249"/>
        <v>22647.563339627202</v>
      </c>
      <c r="AI30" s="58">
        <f t="shared" ref="AI30:AL30" si="250">AI27-AI29</f>
        <v>27959.991115827943</v>
      </c>
      <c r="AJ30" s="59">
        <f t="shared" si="250"/>
        <v>-895.12527774570833</v>
      </c>
      <c r="AK30" s="60">
        <f t="shared" si="250"/>
        <v>0</v>
      </c>
      <c r="AL30" s="61">
        <f t="shared" si="250"/>
        <v>27064.865838082238</v>
      </c>
      <c r="AN30" s="51">
        <f t="shared" ref="AN30:AQ30" si="251">AN27-AN29</f>
        <v>26050.579385441844</v>
      </c>
      <c r="AO30" s="51">
        <f t="shared" si="251"/>
        <v>349.95882092329686</v>
      </c>
      <c r="AP30" s="51">
        <f t="shared" si="251"/>
        <v>0</v>
      </c>
      <c r="AQ30" s="61">
        <f t="shared" si="251"/>
        <v>26400.538206365145</v>
      </c>
      <c r="AS30" s="51">
        <v>26935.897213468372</v>
      </c>
      <c r="AT30" s="51">
        <v>-50.764889620075053</v>
      </c>
      <c r="AU30" s="51">
        <v>0</v>
      </c>
      <c r="AV30" s="61">
        <f t="shared" ref="AV30" si="252">AV27-AV29</f>
        <v>26885.132323848295</v>
      </c>
      <c r="AX30" s="51">
        <f t="shared" ref="AX30:BA30" si="253">AX27-AX29</f>
        <v>103406.4414284254</v>
      </c>
      <c r="AY30" s="59">
        <f t="shared" si="253"/>
        <v>-408.34172050255046</v>
      </c>
      <c r="AZ30" s="51">
        <f t="shared" si="253"/>
        <v>0</v>
      </c>
      <c r="BA30" s="61">
        <f t="shared" si="253"/>
        <v>102998.09970792285</v>
      </c>
      <c r="BC30" s="51">
        <f t="shared" ref="BC30:BP30" si="254">BC27-BC29</f>
        <v>23680.993835181158</v>
      </c>
      <c r="BD30" s="51">
        <f t="shared" si="254"/>
        <v>192.41000721239007</v>
      </c>
      <c r="BE30" s="51">
        <f t="shared" si="254"/>
        <v>0</v>
      </c>
      <c r="BF30" s="61">
        <f t="shared" si="254"/>
        <v>23873.403842393549</v>
      </c>
      <c r="BH30" s="51">
        <f t="shared" si="254"/>
        <v>25626.324358397607</v>
      </c>
      <c r="BI30" s="51">
        <f t="shared" si="254"/>
        <v>98.506457554491803</v>
      </c>
      <c r="BJ30" s="51">
        <f t="shared" si="254"/>
        <v>0</v>
      </c>
      <c r="BK30" s="61">
        <f t="shared" si="254"/>
        <v>25724.8308159521</v>
      </c>
      <c r="BM30" s="51">
        <f t="shared" si="254"/>
        <v>26867.014521162997</v>
      </c>
      <c r="BN30" s="51">
        <f t="shared" si="254"/>
        <v>348.70840887706953</v>
      </c>
      <c r="BO30" s="51">
        <f t="shared" si="254"/>
        <v>0</v>
      </c>
      <c r="BP30" s="61">
        <f t="shared" si="254"/>
        <v>27215.722930040069</v>
      </c>
      <c r="BQ30" s="44"/>
      <c r="BR30" s="51">
        <f t="shared" ref="BR30:BU30" si="255">BR27-BR29</f>
        <v>25934.054417597952</v>
      </c>
      <c r="BS30" s="51">
        <f t="shared" si="255"/>
        <v>-21410.444675031609</v>
      </c>
      <c r="BT30" s="51">
        <f t="shared" si="255"/>
        <v>0</v>
      </c>
      <c r="BU30" s="61">
        <f t="shared" si="255"/>
        <v>4525.7072091615701</v>
      </c>
      <c r="BW30" s="51">
        <f t="shared" ref="BW30:BZ30" si="256">BW27-BW29</f>
        <v>102108.38713233965</v>
      </c>
      <c r="BX30" s="59">
        <f t="shared" si="256"/>
        <v>-20770.81980138765</v>
      </c>
      <c r="BY30" s="51">
        <f t="shared" si="256"/>
        <v>0</v>
      </c>
      <c r="BZ30" s="61">
        <f t="shared" si="256"/>
        <v>81337.567330952035</v>
      </c>
      <c r="CB30" s="51">
        <v>26419.680658120335</v>
      </c>
      <c r="CC30" s="51">
        <v>561.65102033025244</v>
      </c>
      <c r="CD30" s="51">
        <v>0</v>
      </c>
      <c r="CE30" s="61">
        <v>26981.33167845057</v>
      </c>
      <c r="CG30" s="51">
        <f t="shared" ref="CG30:CJ30" si="257">CG27-CG29</f>
        <v>32197.537147564435</v>
      </c>
      <c r="CH30" s="51">
        <f t="shared" si="257"/>
        <v>391.57357218588413</v>
      </c>
      <c r="CI30" s="51">
        <f t="shared" si="257"/>
        <v>0</v>
      </c>
      <c r="CJ30" s="61">
        <f t="shared" si="257"/>
        <v>32589.110719750326</v>
      </c>
      <c r="CL30" s="51">
        <v>37135.124626453093</v>
      </c>
      <c r="CM30" s="51">
        <v>254.39029254114368</v>
      </c>
      <c r="CN30" s="51">
        <v>0</v>
      </c>
      <c r="CO30" s="61">
        <v>37389.514918994224</v>
      </c>
      <c r="CQ30" s="51">
        <v>35669.153646223145</v>
      </c>
      <c r="CR30" s="51">
        <v>-123.70617612735127</v>
      </c>
      <c r="CS30" s="51">
        <v>0</v>
      </c>
      <c r="CT30" s="61">
        <v>35545.447470095765</v>
      </c>
      <c r="CV30" s="51">
        <f t="shared" ref="CV30:CY30" si="258">CV27-CV29</f>
        <v>131421.49607836103</v>
      </c>
      <c r="CW30" s="59">
        <f t="shared" si="258"/>
        <v>1083.9087089299308</v>
      </c>
      <c r="CX30" s="51">
        <f t="shared" si="258"/>
        <v>0</v>
      </c>
      <c r="CY30" s="61">
        <f t="shared" si="258"/>
        <v>132505.40478729087</v>
      </c>
      <c r="DA30" s="51">
        <f t="shared" ref="DA30:DD30" si="259">DA27-DA29</f>
        <v>33749.246082820639</v>
      </c>
      <c r="DB30" s="51">
        <f t="shared" si="259"/>
        <v>195.35258855818273</v>
      </c>
      <c r="DC30" s="51">
        <f t="shared" si="259"/>
        <v>0</v>
      </c>
      <c r="DD30" s="61">
        <f t="shared" si="259"/>
        <v>33944.598671378801</v>
      </c>
      <c r="DF30" s="51">
        <f t="shared" ref="DF30:DI30" si="260">DF27-DF29</f>
        <v>36286.511557696569</v>
      </c>
      <c r="DG30" s="51">
        <f t="shared" si="260"/>
        <v>638.52293459335488</v>
      </c>
      <c r="DH30" s="51">
        <f t="shared" si="260"/>
        <v>0</v>
      </c>
      <c r="DI30" s="61">
        <f t="shared" si="260"/>
        <v>36925.034492289917</v>
      </c>
      <c r="DK30" s="229">
        <f t="shared" ref="DK30:DS30" si="261">DK27-DK29</f>
        <v>39893.277621342881</v>
      </c>
      <c r="DL30" s="229">
        <f t="shared" si="261"/>
        <v>366.73222552481542</v>
      </c>
      <c r="DM30" s="229">
        <f t="shared" si="261"/>
        <v>0</v>
      </c>
      <c r="DN30" s="230">
        <f t="shared" si="261"/>
        <v>40260.009846867688</v>
      </c>
      <c r="DP30" s="229">
        <f t="shared" si="261"/>
        <v>39826.366044570677</v>
      </c>
      <c r="DQ30" s="229">
        <f t="shared" si="261"/>
        <v>565.43491397037621</v>
      </c>
      <c r="DR30" s="229">
        <f t="shared" si="261"/>
        <v>0</v>
      </c>
      <c r="DS30" s="230">
        <f t="shared" si="261"/>
        <v>40391.800958541047</v>
      </c>
      <c r="DU30" s="51">
        <f t="shared" ref="DU30:DX30" si="262">DU27-DU29</f>
        <v>149755.40130643081</v>
      </c>
      <c r="DV30" s="59">
        <f t="shared" si="262"/>
        <v>1766.0426626467288</v>
      </c>
      <c r="DW30" s="51">
        <f t="shared" si="262"/>
        <v>0</v>
      </c>
      <c r="DX30" s="61">
        <f t="shared" si="262"/>
        <v>151521.44396907752</v>
      </c>
      <c r="DZ30" s="229">
        <f t="shared" ref="DZ30:EC30" si="263">DZ27-DZ29</f>
        <v>40302.966154891066</v>
      </c>
      <c r="EA30" s="229">
        <f t="shared" si="263"/>
        <v>-114.63258057229763</v>
      </c>
      <c r="EB30" s="229">
        <f t="shared" si="263"/>
        <v>0</v>
      </c>
      <c r="EC30" s="230">
        <f t="shared" si="263"/>
        <v>40188.333574318785</v>
      </c>
      <c r="EE30" s="51">
        <f t="shared" ref="EE30:EH30" si="264">EE27-EE29</f>
        <v>44323</v>
      </c>
      <c r="EF30" s="51">
        <f t="shared" si="264"/>
        <v>-5.4110638062711587</v>
      </c>
      <c r="EG30" s="51">
        <f t="shared" si="264"/>
        <v>0</v>
      </c>
      <c r="EH30" s="61">
        <f t="shared" si="264"/>
        <v>44317.58893619373</v>
      </c>
      <c r="EJ30" s="229">
        <f t="shared" ref="EJ30:EM30" si="265">EJ27-EJ29</f>
        <v>43555</v>
      </c>
      <c r="EK30" s="229">
        <f t="shared" si="265"/>
        <v>332.36422755798776</v>
      </c>
      <c r="EL30" s="229">
        <f t="shared" si="265"/>
        <v>0</v>
      </c>
      <c r="EM30" s="230">
        <f t="shared" si="265"/>
        <v>43887.364227557991</v>
      </c>
      <c r="EO30" s="212">
        <f t="shared" ref="EO30:ER30" si="266">EO27-EO29</f>
        <v>45717.033845108934</v>
      </c>
      <c r="EP30" s="212">
        <f t="shared" si="266"/>
        <v>-4168.4515999201667</v>
      </c>
      <c r="EQ30" s="212">
        <f t="shared" si="266"/>
        <v>0</v>
      </c>
      <c r="ER30" s="318">
        <f t="shared" si="266"/>
        <v>41548.582245188773</v>
      </c>
      <c r="ES30" s="64"/>
      <c r="ET30" s="78">
        <f t="shared" ref="ET30:EW30" si="267">ET27-ET29</f>
        <v>173898</v>
      </c>
      <c r="EU30" s="319">
        <f t="shared" si="267"/>
        <v>-3956.1310167407464</v>
      </c>
      <c r="EV30" s="78">
        <f t="shared" si="267"/>
        <v>0</v>
      </c>
      <c r="EW30" s="320">
        <f t="shared" si="267"/>
        <v>169941.86898325931</v>
      </c>
      <c r="EY30" s="229">
        <f t="shared" ref="EY30:FB30" si="268">EY27-EY29</f>
        <v>30487</v>
      </c>
      <c r="EZ30" s="229">
        <f t="shared" si="268"/>
        <v>-293.81289330205527</v>
      </c>
      <c r="FA30" s="229">
        <f t="shared" si="268"/>
        <v>0</v>
      </c>
      <c r="FB30" s="230">
        <f t="shared" si="268"/>
        <v>30193.187106697937</v>
      </c>
      <c r="FD30" s="51">
        <f t="shared" ref="FD30:FF30" si="269">FD27-FD29</f>
        <v>40640</v>
      </c>
      <c r="FE30" s="51">
        <f t="shared" si="269"/>
        <v>-467.18710669794473</v>
      </c>
      <c r="FF30" s="51">
        <f t="shared" si="269"/>
        <v>0</v>
      </c>
      <c r="FG30" s="61">
        <f t="shared" si="241"/>
        <v>40172.812893302056</v>
      </c>
      <c r="FI30" s="229">
        <f t="shared" si="242"/>
        <v>43730</v>
      </c>
      <c r="FJ30" s="229">
        <f t="shared" si="243"/>
        <v>17</v>
      </c>
      <c r="FK30" s="229">
        <f t="shared" si="244"/>
        <v>0</v>
      </c>
      <c r="FL30" s="230">
        <f t="shared" si="245"/>
        <v>43747</v>
      </c>
      <c r="FN30" s="212"/>
      <c r="FO30" s="212"/>
      <c r="FP30" s="212"/>
      <c r="FQ30" s="318"/>
      <c r="FR30" s="64"/>
      <c r="FS30" s="78">
        <f t="shared" ref="FS30:FV30" si="270">FS27-FS29</f>
        <v>114857</v>
      </c>
      <c r="FT30" s="319">
        <f t="shared" si="270"/>
        <v>-744</v>
      </c>
      <c r="FU30" s="78">
        <f t="shared" si="270"/>
        <v>0</v>
      </c>
      <c r="FV30" s="320">
        <f t="shared" si="270"/>
        <v>114113</v>
      </c>
    </row>
    <row r="31" spans="2:178">
      <c r="B31" s="27"/>
      <c r="E31" s="49"/>
      <c r="F31" s="50"/>
      <c r="G31" s="55"/>
      <c r="H31" s="43"/>
      <c r="J31" s="49"/>
      <c r="K31" s="50"/>
      <c r="L31" s="55"/>
      <c r="M31" s="43">
        <f t="shared" si="13"/>
        <v>0</v>
      </c>
      <c r="O31" s="49"/>
      <c r="P31" s="50"/>
      <c r="Q31" s="55"/>
      <c r="R31" s="43">
        <f t="shared" si="14"/>
        <v>0</v>
      </c>
      <c r="T31" s="49"/>
      <c r="U31" s="50"/>
      <c r="V31" s="55"/>
      <c r="W31" s="43">
        <f t="shared" si="54"/>
        <v>0</v>
      </c>
      <c r="Y31" s="49"/>
      <c r="Z31" s="50"/>
      <c r="AA31" s="55"/>
      <c r="AB31" s="43"/>
      <c r="AD31" s="49"/>
      <c r="AE31" s="50"/>
      <c r="AF31" s="55"/>
      <c r="AG31" s="43"/>
      <c r="AI31" s="49"/>
      <c r="AJ31" s="50"/>
      <c r="AK31" s="55"/>
      <c r="AL31" s="43"/>
      <c r="AN31" s="12"/>
      <c r="AO31" s="12"/>
      <c r="AP31" s="12"/>
      <c r="AQ31" s="43"/>
      <c r="AS31" s="12"/>
      <c r="AT31" s="12"/>
      <c r="AU31" s="12"/>
      <c r="AV31" s="43"/>
      <c r="AX31" s="12"/>
      <c r="AY31" s="50"/>
      <c r="AZ31" s="12"/>
      <c r="BA31" s="43"/>
      <c r="BC31" s="12"/>
      <c r="BD31" s="12"/>
      <c r="BE31" s="12"/>
      <c r="BF31" s="43"/>
      <c r="BH31" s="12">
        <v>0</v>
      </c>
      <c r="BI31" s="12">
        <v>0</v>
      </c>
      <c r="BJ31" s="12">
        <v>0</v>
      </c>
      <c r="BK31" s="43"/>
      <c r="BM31" s="12"/>
      <c r="BN31" s="12"/>
      <c r="BO31" s="12"/>
      <c r="BP31" s="43"/>
      <c r="BQ31" s="44"/>
      <c r="BR31" s="12"/>
      <c r="BS31" s="12"/>
      <c r="BT31" s="12"/>
      <c r="BU31" s="43"/>
      <c r="BW31" s="12"/>
      <c r="BX31" s="50"/>
      <c r="BY31" s="12"/>
      <c r="BZ31" s="43"/>
      <c r="CB31" s="12"/>
      <c r="CC31" s="12"/>
      <c r="CD31" s="12"/>
      <c r="CE31" s="43"/>
      <c r="CG31" s="12"/>
      <c r="CH31" s="12"/>
      <c r="CI31" s="12"/>
      <c r="CJ31" s="43"/>
      <c r="CL31" s="12"/>
      <c r="CM31" s="12"/>
      <c r="CN31" s="12"/>
      <c r="CO31" s="43"/>
      <c r="CQ31" s="12"/>
      <c r="CR31" s="12"/>
      <c r="CS31" s="12"/>
      <c r="CT31" s="43"/>
      <c r="CV31" s="12"/>
      <c r="CW31" s="50"/>
      <c r="CX31" s="12"/>
      <c r="CY31" s="43"/>
      <c r="DA31" s="12"/>
      <c r="DB31" s="12"/>
      <c r="DC31" s="12"/>
      <c r="DD31" s="43"/>
      <c r="DF31" s="12"/>
      <c r="DG31" s="12"/>
      <c r="DH31" s="12"/>
      <c r="DI31" s="43"/>
      <c r="DK31" s="195"/>
      <c r="DL31" s="195"/>
      <c r="DM31" s="195"/>
      <c r="DN31" s="228"/>
      <c r="DP31" s="195"/>
      <c r="DQ31" s="195"/>
      <c r="DR31" s="195"/>
      <c r="DS31" s="228"/>
      <c r="DU31" s="12"/>
      <c r="DV31" s="50"/>
      <c r="DW31" s="12"/>
      <c r="DX31" s="43"/>
      <c r="DZ31" s="195"/>
      <c r="EA31" s="195"/>
      <c r="EB31" s="195"/>
      <c r="EC31" s="228"/>
      <c r="EE31" s="12"/>
      <c r="EF31" s="12"/>
      <c r="EG31" s="12"/>
      <c r="EH31" s="43"/>
      <c r="EJ31" s="195"/>
      <c r="EK31" s="195"/>
      <c r="EL31" s="195"/>
      <c r="EM31" s="228"/>
      <c r="EO31" s="209"/>
      <c r="EP31" s="209"/>
      <c r="EQ31" s="209"/>
      <c r="ER31" s="316"/>
      <c r="ES31" s="64"/>
      <c r="ET31" s="89"/>
      <c r="EU31" s="324"/>
      <c r="EV31" s="89"/>
      <c r="EW31" s="317"/>
      <c r="EY31" s="195"/>
      <c r="EZ31" s="195"/>
      <c r="FA31" s="195"/>
      <c r="FB31" s="228"/>
      <c r="FD31" s="12"/>
      <c r="FE31" s="12"/>
      <c r="FF31" s="12"/>
      <c r="FG31" s="43"/>
      <c r="FI31" s="195"/>
      <c r="FJ31" s="195"/>
      <c r="FK31" s="195"/>
      <c r="FL31" s="228"/>
      <c r="FN31" s="209"/>
      <c r="FO31" s="209"/>
      <c r="FP31" s="209"/>
      <c r="FQ31" s="316"/>
      <c r="FR31" s="64"/>
      <c r="FS31" s="89"/>
      <c r="FT31" s="324"/>
      <c r="FU31" s="89"/>
      <c r="FV31" s="317"/>
    </row>
    <row r="32" spans="2:178">
      <c r="B32" s="120" t="s">
        <v>411</v>
      </c>
      <c r="E32" s="45"/>
      <c r="F32" s="46"/>
      <c r="G32" s="56"/>
      <c r="H32" s="57">
        <v>2224.3459246755106</v>
      </c>
      <c r="J32" s="45"/>
      <c r="K32" s="46"/>
      <c r="L32" s="56"/>
      <c r="M32" s="57">
        <v>2583.8226467409881</v>
      </c>
      <c r="O32" s="45"/>
      <c r="P32" s="46"/>
      <c r="Q32" s="56"/>
      <c r="R32" s="57">
        <v>2569.6498714249383</v>
      </c>
      <c r="T32" s="45"/>
      <c r="U32" s="46"/>
      <c r="V32" s="56"/>
      <c r="W32" s="57">
        <v>2121.25864347172</v>
      </c>
      <c r="Y32" s="45"/>
      <c r="Z32" s="46"/>
      <c r="AA32" s="56"/>
      <c r="AB32" s="57">
        <f t="shared" ref="AB32:AB33" si="271">M32+H32+R32+W32</f>
        <v>9499.0770863131565</v>
      </c>
      <c r="AD32" s="45"/>
      <c r="AE32" s="46"/>
      <c r="AF32" s="56"/>
      <c r="AG32" s="57">
        <v>3713.7858083072301</v>
      </c>
      <c r="AI32" s="45"/>
      <c r="AJ32" s="46"/>
      <c r="AK32" s="56"/>
      <c r="AL32" s="57">
        <v>5094.6231710140537</v>
      </c>
      <c r="AN32" s="12"/>
      <c r="AO32" s="12"/>
      <c r="AP32" s="12"/>
      <c r="AQ32" s="57">
        <v>4341.116634655802</v>
      </c>
      <c r="AS32" s="12"/>
      <c r="AT32" s="12"/>
      <c r="AU32" s="12"/>
      <c r="AV32" s="57">
        <v>4769.7364893785625</v>
      </c>
      <c r="AX32" s="12"/>
      <c r="AY32" s="49"/>
      <c r="AZ32" s="12"/>
      <c r="BA32" s="57">
        <v>17919.26210335565</v>
      </c>
      <c r="BC32" s="12"/>
      <c r="BD32" s="12"/>
      <c r="BE32" s="12"/>
      <c r="BF32" s="57">
        <v>5386.1520164167141</v>
      </c>
      <c r="BH32" s="12"/>
      <c r="BI32" s="12"/>
      <c r="BJ32" s="12"/>
      <c r="BK32" s="57">
        <v>5969.2220131847171</v>
      </c>
      <c r="BM32" s="12"/>
      <c r="BN32" s="12"/>
      <c r="BO32" s="12"/>
      <c r="BP32" s="57">
        <v>5108.3500081925986</v>
      </c>
      <c r="BQ32" s="44"/>
      <c r="BR32" s="12"/>
      <c r="BS32" s="12"/>
      <c r="BT32" s="12"/>
      <c r="BU32" s="57">
        <v>6572.7190191496165</v>
      </c>
      <c r="BW32" s="12"/>
      <c r="BX32" s="12"/>
      <c r="BY32" s="12"/>
      <c r="BZ32" s="57">
        <f t="shared" ref="BZ32:BZ33" si="272">BF32+BK32+BP32+BU32</f>
        <v>23036.443056943644</v>
      </c>
      <c r="CB32" s="12"/>
      <c r="CC32" s="12"/>
      <c r="CD32" s="12"/>
      <c r="CE32" s="57">
        <v>6361.8879732060577</v>
      </c>
      <c r="CG32" s="12"/>
      <c r="CH32" s="12"/>
      <c r="CI32" s="12"/>
      <c r="CJ32" s="57">
        <v>9966.7255259180401</v>
      </c>
      <c r="CL32" s="12"/>
      <c r="CM32" s="12"/>
      <c r="CN32" s="12"/>
      <c r="CO32" s="57">
        <v>7176.9240860093523</v>
      </c>
      <c r="CQ32" s="12"/>
      <c r="CR32" s="12"/>
      <c r="CS32" s="12"/>
      <c r="CT32" s="57">
        <v>7059.0242128552218</v>
      </c>
      <c r="CV32" s="12"/>
      <c r="CW32" s="12"/>
      <c r="CX32" s="12"/>
      <c r="CY32" s="57">
        <f t="shared" ref="CY32:CY33" si="273">CE32+CJ32+CO32+CT32</f>
        <v>30564.561797988674</v>
      </c>
      <c r="DA32" s="12"/>
      <c r="DB32" s="12"/>
      <c r="DC32" s="12"/>
      <c r="DD32" s="57">
        <v>7683.0199806344099</v>
      </c>
      <c r="DF32" s="12"/>
      <c r="DG32" s="12"/>
      <c r="DH32" s="12"/>
      <c r="DI32" s="57">
        <v>8087.0732193826207</v>
      </c>
      <c r="DK32" s="195"/>
      <c r="DL32" s="195"/>
      <c r="DM32" s="195"/>
      <c r="DN32" s="231">
        <v>7731.2107112558788</v>
      </c>
      <c r="DP32" s="195"/>
      <c r="DQ32" s="195"/>
      <c r="DR32" s="195"/>
      <c r="DS32" s="231">
        <v>6803.9196392620852</v>
      </c>
      <c r="DU32" s="12"/>
      <c r="DV32" s="12"/>
      <c r="DW32" s="12"/>
      <c r="DX32" s="57">
        <f t="shared" ref="DX32:DX33" si="274">DD32+DI32+DN32+DS32</f>
        <v>30305.223550534996</v>
      </c>
      <c r="DZ32" s="195"/>
      <c r="EA32" s="195"/>
      <c r="EB32" s="195"/>
      <c r="EC32" s="231">
        <v>8641.6186304600105</v>
      </c>
      <c r="EE32" s="12"/>
      <c r="EF32" s="12"/>
      <c r="EG32" s="12"/>
      <c r="EH32" s="57">
        <v>11654</v>
      </c>
      <c r="EJ32" s="195"/>
      <c r="EK32" s="195"/>
      <c r="EL32" s="195"/>
      <c r="EM32" s="231">
        <v>9018</v>
      </c>
      <c r="EO32" s="209"/>
      <c r="EP32" s="209"/>
      <c r="EQ32" s="209"/>
      <c r="ER32" s="321">
        <f t="shared" ref="ER32:ER33" si="275">EW32-EM32-EH32-EC32</f>
        <v>8206.3813695399895</v>
      </c>
      <c r="ES32" s="64"/>
      <c r="ET32" s="89"/>
      <c r="EU32" s="89"/>
      <c r="EV32" s="89"/>
      <c r="EW32" s="323">
        <v>37520</v>
      </c>
      <c r="EY32" s="195"/>
      <c r="EZ32" s="195"/>
      <c r="FA32" s="195"/>
      <c r="FB32" s="231">
        <v>11653</v>
      </c>
      <c r="FD32" s="12">
        <v>0</v>
      </c>
      <c r="FE32" s="12">
        <v>0</v>
      </c>
      <c r="FF32" s="12">
        <v>0</v>
      </c>
      <c r="FG32" s="57">
        <v>7615</v>
      </c>
      <c r="FI32" s="195">
        <f t="shared" ref="FI32:FI34" si="276">FS32-EY32-FD32</f>
        <v>0</v>
      </c>
      <c r="FJ32" s="195">
        <f t="shared" ref="FJ32:FJ34" si="277">FT32-EZ32-FE32</f>
        <v>0</v>
      </c>
      <c r="FK32" s="195">
        <f t="shared" ref="FK32:FK34" si="278">FU32-FA32-FF32</f>
        <v>0</v>
      </c>
      <c r="FL32" s="231">
        <f>FV32-FG32-FB32</f>
        <v>9357</v>
      </c>
      <c r="FN32" s="209"/>
      <c r="FO32" s="209"/>
      <c r="FP32" s="209"/>
      <c r="FQ32" s="321"/>
      <c r="FR32" s="64"/>
      <c r="FS32" s="89"/>
      <c r="FT32" s="89"/>
      <c r="FU32" s="89"/>
      <c r="FV32" s="323">
        <v>28625</v>
      </c>
    </row>
    <row r="33" spans="2:178">
      <c r="B33" s="23" t="s">
        <v>55</v>
      </c>
      <c r="E33" s="45"/>
      <c r="F33" s="46"/>
      <c r="G33" s="56"/>
      <c r="H33" s="57">
        <v>6099.9779257033633</v>
      </c>
      <c r="J33" s="45"/>
      <c r="K33" s="46"/>
      <c r="L33" s="56"/>
      <c r="M33" s="57">
        <v>6048.3434995052876</v>
      </c>
      <c r="O33" s="45"/>
      <c r="P33" s="46"/>
      <c r="Q33" s="56"/>
      <c r="R33" s="57">
        <v>6025.5195718909754</v>
      </c>
      <c r="T33" s="45"/>
      <c r="U33" s="46"/>
      <c r="V33" s="56"/>
      <c r="W33" s="57">
        <v>6018.5658231785583</v>
      </c>
      <c r="Y33" s="45"/>
      <c r="Z33" s="46"/>
      <c r="AA33" s="56"/>
      <c r="AB33" s="57">
        <f t="shared" si="271"/>
        <v>24192.406820278185</v>
      </c>
      <c r="AD33" s="45"/>
      <c r="AE33" s="46"/>
      <c r="AF33" s="56"/>
      <c r="AG33" s="57">
        <v>6171.8816531354623</v>
      </c>
      <c r="AI33" s="45"/>
      <c r="AJ33" s="46"/>
      <c r="AK33" s="56"/>
      <c r="AL33" s="57">
        <v>6466.2181941201816</v>
      </c>
      <c r="AN33" s="12"/>
      <c r="AO33" s="12"/>
      <c r="AP33" s="12"/>
      <c r="AQ33" s="57">
        <v>6338.7376479051654</v>
      </c>
      <c r="AS33" s="12"/>
      <c r="AT33" s="12"/>
      <c r="AU33" s="12"/>
      <c r="AV33" s="57">
        <v>6221.5029073272026</v>
      </c>
      <c r="AX33" s="12"/>
      <c r="AY33" s="49"/>
      <c r="AZ33" s="12"/>
      <c r="BA33" s="57">
        <v>25198.340402488011</v>
      </c>
      <c r="BC33" s="12"/>
      <c r="BD33" s="12"/>
      <c r="BE33" s="12"/>
      <c r="BF33" s="57">
        <v>6325.2010099702611</v>
      </c>
      <c r="BH33" s="12"/>
      <c r="BI33" s="12"/>
      <c r="BJ33" s="12"/>
      <c r="BK33" s="57">
        <v>7155.7682952579889</v>
      </c>
      <c r="BM33" s="12"/>
      <c r="BN33" s="12"/>
      <c r="BO33" s="12"/>
      <c r="BP33" s="57">
        <v>4128.5430114656247</v>
      </c>
      <c r="BQ33" s="44"/>
      <c r="BR33" s="12"/>
      <c r="BS33" s="12"/>
      <c r="BT33" s="12"/>
      <c r="BU33" s="57">
        <v>2929.9226111991402</v>
      </c>
      <c r="BW33" s="12"/>
      <c r="BX33" s="12"/>
      <c r="BY33" s="12"/>
      <c r="BZ33" s="57">
        <f t="shared" si="272"/>
        <v>20539.434927893013</v>
      </c>
      <c r="CB33" s="12"/>
      <c r="CC33" s="12"/>
      <c r="CD33" s="12"/>
      <c r="CE33" s="57">
        <v>3923.5386174997802</v>
      </c>
      <c r="CG33" s="12"/>
      <c r="CH33" s="12"/>
      <c r="CI33" s="12"/>
      <c r="CJ33" s="57">
        <v>3696.1221201541389</v>
      </c>
      <c r="CL33" s="12"/>
      <c r="CM33" s="12"/>
      <c r="CN33" s="12"/>
      <c r="CO33" s="57">
        <v>3926.7114848793076</v>
      </c>
      <c r="CQ33" s="12"/>
      <c r="CR33" s="12"/>
      <c r="CS33" s="12"/>
      <c r="CT33" s="57">
        <v>3958.3457444273208</v>
      </c>
      <c r="CV33" s="12"/>
      <c r="CW33" s="12"/>
      <c r="CX33" s="12"/>
      <c r="CY33" s="57">
        <f t="shared" si="273"/>
        <v>15504.717966960548</v>
      </c>
      <c r="DA33" s="12"/>
      <c r="DB33" s="12"/>
      <c r="DC33" s="12"/>
      <c r="DD33" s="57">
        <v>3877.9406411783066</v>
      </c>
      <c r="DF33" s="12"/>
      <c r="DG33" s="12"/>
      <c r="DH33" s="12"/>
      <c r="DI33" s="57">
        <v>4043.6704385630092</v>
      </c>
      <c r="DK33" s="195"/>
      <c r="DL33" s="195"/>
      <c r="DM33" s="195"/>
      <c r="DN33" s="231">
        <v>3945.7040351456899</v>
      </c>
      <c r="DP33" s="195"/>
      <c r="DQ33" s="195"/>
      <c r="DR33" s="195"/>
      <c r="DS33" s="231">
        <v>3915.9625399632359</v>
      </c>
      <c r="DU33" s="12"/>
      <c r="DV33" s="12"/>
      <c r="DW33" s="12"/>
      <c r="DX33" s="57">
        <f t="shared" si="274"/>
        <v>15783.277654850241</v>
      </c>
      <c r="DZ33" s="195"/>
      <c r="EA33" s="195"/>
      <c r="EB33" s="195"/>
      <c r="EC33" s="231">
        <v>3937.5139090699663</v>
      </c>
      <c r="EE33" s="12"/>
      <c r="EF33" s="12"/>
      <c r="EG33" s="12"/>
      <c r="EH33" s="57">
        <v>3923</v>
      </c>
      <c r="EJ33" s="195"/>
      <c r="EK33" s="195"/>
      <c r="EL33" s="195"/>
      <c r="EM33" s="231">
        <v>3963</v>
      </c>
      <c r="EO33" s="209"/>
      <c r="EP33" s="209"/>
      <c r="EQ33" s="209"/>
      <c r="ER33" s="321">
        <f t="shared" si="275"/>
        <v>3829.4860909300337</v>
      </c>
      <c r="ES33" s="64"/>
      <c r="ET33" s="89"/>
      <c r="EU33" s="89"/>
      <c r="EV33" s="89"/>
      <c r="EW33" s="323">
        <v>15653</v>
      </c>
      <c r="EY33" s="195"/>
      <c r="EZ33" s="195"/>
      <c r="FA33" s="195"/>
      <c r="FB33" s="231">
        <v>3720</v>
      </c>
      <c r="FD33" s="12">
        <v>0</v>
      </c>
      <c r="FE33" s="12">
        <v>0</v>
      </c>
      <c r="FF33" s="12">
        <v>0</v>
      </c>
      <c r="FG33" s="57">
        <v>3329</v>
      </c>
      <c r="FI33" s="195">
        <f t="shared" si="276"/>
        <v>0</v>
      </c>
      <c r="FJ33" s="195">
        <f t="shared" si="277"/>
        <v>0</v>
      </c>
      <c r="FK33" s="195">
        <f t="shared" si="278"/>
        <v>0</v>
      </c>
      <c r="FL33" s="231">
        <f>FV33-FG33-FB33</f>
        <v>3347</v>
      </c>
      <c r="FN33" s="209"/>
      <c r="FO33" s="209"/>
      <c r="FP33" s="209"/>
      <c r="FQ33" s="321"/>
      <c r="FR33" s="64"/>
      <c r="FS33" s="89"/>
      <c r="FT33" s="89"/>
      <c r="FU33" s="89"/>
      <c r="FV33" s="323">
        <v>10396</v>
      </c>
    </row>
    <row r="34" spans="2:178" s="62" customFormat="1">
      <c r="B34" s="147" t="s">
        <v>407</v>
      </c>
      <c r="D34" s="62">
        <f>+D30-D32-D33</f>
        <v>0</v>
      </c>
      <c r="E34" s="149"/>
      <c r="F34" s="149"/>
      <c r="G34" s="149"/>
      <c r="H34" s="149">
        <f t="shared" ref="H34" si="279">+H30-H32-H33</f>
        <v>12069.101509699383</v>
      </c>
      <c r="J34" s="149"/>
      <c r="K34" s="149"/>
      <c r="L34" s="149"/>
      <c r="M34" s="149">
        <f t="shared" ref="M34" si="280">+M30-M32-M33</f>
        <v>15265.175013146931</v>
      </c>
      <c r="O34" s="149"/>
      <c r="P34" s="149"/>
      <c r="Q34" s="149"/>
      <c r="R34" s="149">
        <f t="shared" ref="R34" si="281">+R30-R32-R33</f>
        <v>16541.018931297451</v>
      </c>
      <c r="T34" s="149"/>
      <c r="U34" s="149"/>
      <c r="V34" s="149"/>
      <c r="W34" s="149">
        <f>+W30-W32-W33</f>
        <v>14738.841776491308</v>
      </c>
      <c r="X34" s="62">
        <f>+X30-X32-X33</f>
        <v>0</v>
      </c>
      <c r="Y34" s="149"/>
      <c r="Z34" s="149"/>
      <c r="AA34" s="149"/>
      <c r="AB34" s="149">
        <f t="shared" ref="AB34" si="282">+AB30-AB32-AB33</f>
        <v>58614.137230635046</v>
      </c>
      <c r="AC34" s="62">
        <f>+AC30-AC32-AC33</f>
        <v>0</v>
      </c>
      <c r="AD34" s="149"/>
      <c r="AE34" s="149"/>
      <c r="AF34" s="149"/>
      <c r="AG34" s="149">
        <f t="shared" ref="AG34" si="283">+AG30-AG32-AG33</f>
        <v>12761.895878184509</v>
      </c>
      <c r="AH34" s="62">
        <f>+AH30-AH32-AH33</f>
        <v>0</v>
      </c>
      <c r="AI34" s="149"/>
      <c r="AJ34" s="149"/>
      <c r="AK34" s="149"/>
      <c r="AL34" s="149">
        <f>+AL30-AL32-AL33</f>
        <v>15504.024472948004</v>
      </c>
      <c r="AM34" s="62">
        <f>+AM30-AM32-AM33</f>
        <v>0</v>
      </c>
      <c r="AN34" s="149"/>
      <c r="AO34" s="149"/>
      <c r="AP34" s="149"/>
      <c r="AQ34" s="149">
        <f>+AQ30-AQ32-AQ33</f>
        <v>15720.683923804178</v>
      </c>
      <c r="AR34" s="62">
        <f>+AR30-AR32-AR33</f>
        <v>0</v>
      </c>
      <c r="AS34" s="149"/>
      <c r="AT34" s="149"/>
      <c r="AU34" s="149"/>
      <c r="AV34" s="149">
        <f>+AV30-AV32-AV33</f>
        <v>15893.89292714253</v>
      </c>
      <c r="AW34" s="62">
        <f>+AW30-AW32-AW33</f>
        <v>0</v>
      </c>
      <c r="AX34" s="149"/>
      <c r="AY34" s="149"/>
      <c r="AZ34" s="149"/>
      <c r="BA34" s="149">
        <f>+BA30-BA32-BA33</f>
        <v>59880.49720207919</v>
      </c>
      <c r="BC34" s="147"/>
      <c r="BD34" s="149"/>
      <c r="BE34" s="147"/>
      <c r="BF34" s="149">
        <f>+BF30-BF32-BF33</f>
        <v>12162.050816006573</v>
      </c>
      <c r="BG34" s="62">
        <f>+BG30-BG32-BG33</f>
        <v>0</v>
      </c>
      <c r="BH34" s="147"/>
      <c r="BI34" s="149"/>
      <c r="BJ34" s="149"/>
      <c r="BK34" s="149">
        <f>+BK30-BK32-BK33</f>
        <v>12599.840507509394</v>
      </c>
      <c r="BL34" s="62">
        <f>+BL30-BL32-BL33</f>
        <v>0</v>
      </c>
      <c r="BM34" s="147"/>
      <c r="BN34" s="149"/>
      <c r="BO34" s="147"/>
      <c r="BP34" s="149">
        <f>+BP30-BP32-BP33</f>
        <v>17978.829910381843</v>
      </c>
      <c r="BQ34" s="185"/>
      <c r="BR34" s="147"/>
      <c r="BS34" s="149"/>
      <c r="BT34" s="147"/>
      <c r="BU34" s="149">
        <f>+BU30-BU32-BU33</f>
        <v>-4976.9344211871867</v>
      </c>
      <c r="BV34" s="62">
        <f>+BV30-BV32-BV33</f>
        <v>0</v>
      </c>
      <c r="BW34" s="147"/>
      <c r="BX34" s="149"/>
      <c r="BY34" s="147"/>
      <c r="BZ34" s="149">
        <f>+BZ30-BZ32-BZ33</f>
        <v>37761.689346115381</v>
      </c>
      <c r="CA34" s="146"/>
      <c r="CB34" s="147"/>
      <c r="CC34" s="149"/>
      <c r="CD34" s="147"/>
      <c r="CE34" s="149">
        <v>16695.905087744733</v>
      </c>
      <c r="CF34" s="146"/>
      <c r="CG34" s="147"/>
      <c r="CH34" s="149"/>
      <c r="CI34" s="149"/>
      <c r="CJ34" s="149">
        <f>+CJ30-CJ32-CJ33</f>
        <v>18926.263073678147</v>
      </c>
      <c r="CK34" s="146"/>
      <c r="CL34" s="147"/>
      <c r="CM34" s="149"/>
      <c r="CN34" s="147"/>
      <c r="CO34" s="149">
        <f>+CO30-CO32-CO33</f>
        <v>26285.879348105565</v>
      </c>
      <c r="CP34" s="7"/>
      <c r="CQ34" s="147"/>
      <c r="CR34" s="147"/>
      <c r="CS34" s="147"/>
      <c r="CT34" s="149">
        <v>24528.077512813223</v>
      </c>
      <c r="CU34" s="62">
        <f>+CU30-CU32-CU33</f>
        <v>0</v>
      </c>
      <c r="CV34" s="147"/>
      <c r="CW34" s="148"/>
      <c r="CX34" s="147"/>
      <c r="CY34" s="149">
        <f>+CY30-CY32-CY33</f>
        <v>86436.125022341643</v>
      </c>
      <c r="DA34" s="147"/>
      <c r="DB34" s="147"/>
      <c r="DC34" s="147"/>
      <c r="DD34" s="149">
        <f>+DD30-DD32-DD33</f>
        <v>22383.638049566085</v>
      </c>
      <c r="DF34" s="147"/>
      <c r="DG34" s="147"/>
      <c r="DH34" s="147"/>
      <c r="DI34" s="149">
        <f>+DI30-DI32-DI33</f>
        <v>24794.29083434429</v>
      </c>
      <c r="DK34" s="232"/>
      <c r="DL34" s="232"/>
      <c r="DM34" s="232"/>
      <c r="DN34" s="233">
        <f>+DN30-DN32-DN33</f>
        <v>28583.095100466118</v>
      </c>
      <c r="DP34" s="232"/>
      <c r="DQ34" s="232"/>
      <c r="DR34" s="232"/>
      <c r="DS34" s="233">
        <f>+DS30-DS32-DS33</f>
        <v>29671.918779315725</v>
      </c>
      <c r="DU34" s="147"/>
      <c r="DV34" s="148"/>
      <c r="DW34" s="147"/>
      <c r="DX34" s="149">
        <f>+DX30-DX32-DX33</f>
        <v>105432.94276369228</v>
      </c>
      <c r="DZ34" s="232"/>
      <c r="EA34" s="232"/>
      <c r="EB34" s="232"/>
      <c r="EC34" s="233">
        <f>+EC30-EC32-EC33</f>
        <v>27609.201034788806</v>
      </c>
      <c r="EE34" s="147"/>
      <c r="EF34" s="147"/>
      <c r="EG34" s="147"/>
      <c r="EH34" s="149">
        <f>+EH30-EH32-EH33</f>
        <v>28740.58893619373</v>
      </c>
      <c r="EJ34" s="232"/>
      <c r="EK34" s="232"/>
      <c r="EL34" s="232"/>
      <c r="EM34" s="233">
        <f>+EM30-EM32-EM33</f>
        <v>30906.364227557991</v>
      </c>
      <c r="EO34" s="325"/>
      <c r="EP34" s="325"/>
      <c r="EQ34" s="325"/>
      <c r="ER34" s="326">
        <f>+ER30-ER32-ER33</f>
        <v>29512.714784718752</v>
      </c>
      <c r="ES34" s="327"/>
      <c r="ET34" s="328"/>
      <c r="EU34" s="329"/>
      <c r="EV34" s="328"/>
      <c r="EW34" s="330">
        <f>+EW30-EW32-EW33</f>
        <v>116768.86898325931</v>
      </c>
      <c r="EY34" s="232"/>
      <c r="EZ34" s="232"/>
      <c r="FA34" s="232"/>
      <c r="FB34" s="233">
        <f>+FB30-FB32-FB33</f>
        <v>14820.187106697937</v>
      </c>
      <c r="FD34" s="147">
        <v>0</v>
      </c>
      <c r="FE34" s="147">
        <v>0</v>
      </c>
      <c r="FF34" s="147">
        <v>0</v>
      </c>
      <c r="FG34" s="149">
        <v>29228.812893302063</v>
      </c>
      <c r="FI34" s="232">
        <f t="shared" si="276"/>
        <v>0</v>
      </c>
      <c r="FJ34" s="232">
        <f t="shared" si="277"/>
        <v>0</v>
      </c>
      <c r="FK34" s="232">
        <f t="shared" si="278"/>
        <v>0</v>
      </c>
      <c r="FL34" s="233">
        <f>FV34-FG34-FB34</f>
        <v>31043</v>
      </c>
      <c r="FN34" s="325"/>
      <c r="FO34" s="325"/>
      <c r="FP34" s="325"/>
      <c r="FQ34" s="326"/>
      <c r="FR34" s="327"/>
      <c r="FS34" s="328"/>
      <c r="FT34" s="329"/>
      <c r="FU34" s="328"/>
      <c r="FV34" s="330">
        <f>+FV30-FV32-FV33</f>
        <v>75092</v>
      </c>
    </row>
  </sheetData>
  <mergeCells count="36">
    <mergeCell ref="EY11:FB11"/>
    <mergeCell ref="FD11:FG11"/>
    <mergeCell ref="FI11:FL11"/>
    <mergeCell ref="FN11:FQ11"/>
    <mergeCell ref="FS11:FV11"/>
    <mergeCell ref="CL11:CO11"/>
    <mergeCell ref="CG11:CJ11"/>
    <mergeCell ref="DZ11:EC11"/>
    <mergeCell ref="EE11:EH11"/>
    <mergeCell ref="EJ11:EM11"/>
    <mergeCell ref="CQ11:CT11"/>
    <mergeCell ref="CV11:CY11"/>
    <mergeCell ref="EO11:ER11"/>
    <mergeCell ref="ET11:EW11"/>
    <mergeCell ref="DP11:DS11"/>
    <mergeCell ref="DU11:DX11"/>
    <mergeCell ref="DA11:DD11"/>
    <mergeCell ref="DK11:DN11"/>
    <mergeCell ref="DF11:DI11"/>
    <mergeCell ref="CB11:CE11"/>
    <mergeCell ref="BR11:BU11"/>
    <mergeCell ref="BH11:BK11"/>
    <mergeCell ref="BW11:BZ11"/>
    <mergeCell ref="BM11:BP11"/>
    <mergeCell ref="B11:B12"/>
    <mergeCell ref="BC11:BF11"/>
    <mergeCell ref="AN11:AQ11"/>
    <mergeCell ref="AI11:AL11"/>
    <mergeCell ref="AX11:BA11"/>
    <mergeCell ref="T11:W11"/>
    <mergeCell ref="J11:M11"/>
    <mergeCell ref="O11:R11"/>
    <mergeCell ref="E11:H11"/>
    <mergeCell ref="AD11:AG11"/>
    <mergeCell ref="Y11:AB11"/>
    <mergeCell ref="AS11:AV11"/>
  </mergeCells>
  <hyperlinks>
    <hyperlink ref="FV3" location="Contents!A1" display="Back" xr:uid="{00000000-0004-0000-0700-000000000000}"/>
  </hyperlinks>
  <printOptions horizontalCentered="1" verticalCentered="1"/>
  <pageMargins left="0.25" right="0.25" top="0.75" bottom="0.75" header="0.3" footer="0.3"/>
  <pageSetup paperSize="9" scale="1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5:AS28"/>
  <sheetViews>
    <sheetView showGridLines="0" view="pageBreakPreview" zoomScale="90" zoomScaleNormal="80" zoomScaleSheetLayoutView="90" workbookViewId="0">
      <pane xSplit="2" ySplit="10" topLeftCell="C11" activePane="bottomRight" state="frozen"/>
      <selection activeCell="AV81" sqref="AV81"/>
      <selection pane="topRight" activeCell="AV81" sqref="AV81"/>
      <selection pane="bottomLeft" activeCell="AV81" sqref="AV81"/>
      <selection pane="bottomRight" activeCell="AS12" sqref="AS12"/>
    </sheetView>
  </sheetViews>
  <sheetFormatPr defaultColWidth="14.42578125" defaultRowHeight="12.75"/>
  <cols>
    <col min="1" max="1" width="1" style="37" customWidth="1"/>
    <col min="2" max="2" width="15.7109375" style="37" customWidth="1"/>
    <col min="3" max="3" width="0.42578125" style="37" customWidth="1"/>
    <col min="4" max="4" width="0.42578125" style="37" hidden="1" customWidth="1"/>
    <col min="5" max="9" width="13.85546875" style="37" hidden="1" customWidth="1"/>
    <col min="10" max="10" width="0.42578125" style="37" hidden="1" customWidth="1"/>
    <col min="11" max="14" width="13.85546875" style="37" hidden="1" customWidth="1"/>
    <col min="15" max="15" width="13.85546875" style="37" customWidth="1"/>
    <col min="16" max="16" width="0.42578125" style="37" customWidth="1"/>
    <col min="17" max="20" width="13.85546875" style="37" hidden="1" customWidth="1"/>
    <col min="21" max="21" width="13.85546875" style="37" customWidth="1"/>
    <col min="22" max="22" width="0.42578125" style="37" customWidth="1"/>
    <col min="23" max="26" width="13.85546875" style="37" hidden="1" customWidth="1"/>
    <col min="27" max="27" width="13.85546875" style="37" customWidth="1"/>
    <col min="28" max="28" width="0.42578125" style="37" customWidth="1"/>
    <col min="29" max="32" width="13.85546875" style="37" hidden="1" customWidth="1"/>
    <col min="33" max="33" width="13.85546875" style="37" customWidth="1"/>
    <col min="34" max="34" width="0.42578125" style="37" customWidth="1"/>
    <col min="35" max="39" width="13.85546875" style="37" customWidth="1"/>
    <col min="40" max="40" width="0.42578125" style="37" customWidth="1"/>
    <col min="41" max="43" width="13.85546875" style="37" customWidth="1"/>
    <col min="44" max="44" width="13.85546875" style="37" hidden="1" customWidth="1"/>
    <col min="45" max="45" width="13.85546875" style="37" customWidth="1"/>
    <col min="46" max="16384" width="14.42578125" style="37"/>
  </cols>
  <sheetData>
    <row r="5" spans="1:45">
      <c r="AS5" s="110" t="s">
        <v>84</v>
      </c>
    </row>
    <row r="7" spans="1:45" s="38" customFormat="1">
      <c r="B7" s="39"/>
    </row>
    <row r="8" spans="1:45">
      <c r="B8" s="22" t="s">
        <v>67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</row>
    <row r="10" spans="1:45" s="41" customFormat="1" ht="51.75" customHeight="1">
      <c r="A10" s="40"/>
      <c r="B10" s="107"/>
      <c r="E10" s="105" t="s">
        <v>234</v>
      </c>
      <c r="F10" s="105" t="s">
        <v>236</v>
      </c>
      <c r="G10" s="105" t="s">
        <v>238</v>
      </c>
      <c r="H10" s="105" t="s">
        <v>239</v>
      </c>
      <c r="I10" s="105" t="s">
        <v>235</v>
      </c>
      <c r="K10" s="105" t="s">
        <v>245</v>
      </c>
      <c r="L10" s="105" t="s">
        <v>249</v>
      </c>
      <c r="M10" s="105" t="s">
        <v>250</v>
      </c>
      <c r="N10" s="105" t="s">
        <v>251</v>
      </c>
      <c r="O10" s="105" t="s">
        <v>248</v>
      </c>
      <c r="P10" s="7"/>
      <c r="Q10" s="104" t="s">
        <v>268</v>
      </c>
      <c r="R10" s="104" t="s">
        <v>269</v>
      </c>
      <c r="S10" s="104" t="s">
        <v>270</v>
      </c>
      <c r="T10" s="104" t="s">
        <v>272</v>
      </c>
      <c r="U10" s="103" t="s">
        <v>271</v>
      </c>
      <c r="V10" s="7"/>
      <c r="W10" s="104" t="s">
        <v>304</v>
      </c>
      <c r="X10" s="104" t="s">
        <v>305</v>
      </c>
      <c r="Y10" s="104" t="s">
        <v>306</v>
      </c>
      <c r="Z10" s="104" t="s">
        <v>307</v>
      </c>
      <c r="AA10" s="103" t="s">
        <v>308</v>
      </c>
      <c r="AB10" s="7"/>
      <c r="AC10" s="104" t="s">
        <v>332</v>
      </c>
      <c r="AD10" s="104" t="s">
        <v>333</v>
      </c>
      <c r="AE10" s="104" t="s">
        <v>334</v>
      </c>
      <c r="AF10" s="104" t="s">
        <v>335</v>
      </c>
      <c r="AG10" s="103" t="s">
        <v>336</v>
      </c>
      <c r="AH10" s="7"/>
      <c r="AI10" s="104" t="s">
        <v>361</v>
      </c>
      <c r="AJ10" s="104" t="s">
        <v>362</v>
      </c>
      <c r="AK10" s="104" t="s">
        <v>363</v>
      </c>
      <c r="AL10" s="104" t="s">
        <v>364</v>
      </c>
      <c r="AM10" s="103" t="s">
        <v>365</v>
      </c>
      <c r="AN10" s="7"/>
      <c r="AO10" s="104" t="s">
        <v>387</v>
      </c>
      <c r="AP10" s="104" t="s">
        <v>388</v>
      </c>
      <c r="AQ10" s="104" t="s">
        <v>389</v>
      </c>
      <c r="AR10" s="104" t="s">
        <v>390</v>
      </c>
      <c r="AS10" s="103" t="s">
        <v>391</v>
      </c>
    </row>
    <row r="11" spans="1:45">
      <c r="A11" s="2"/>
      <c r="B11" s="12"/>
      <c r="E11" s="25"/>
      <c r="F11" s="25"/>
      <c r="G11" s="25"/>
      <c r="H11" s="25"/>
      <c r="I11" s="25"/>
      <c r="K11" s="25"/>
      <c r="L11" s="25"/>
      <c r="M11" s="25"/>
      <c r="N11" s="25"/>
      <c r="O11" s="25"/>
      <c r="Q11" s="25"/>
      <c r="R11" s="25"/>
      <c r="S11" s="25"/>
      <c r="T11" s="25"/>
      <c r="U11" s="25"/>
      <c r="W11" s="25"/>
      <c r="X11" s="25"/>
      <c r="Y11" s="25"/>
      <c r="Z11" s="25"/>
      <c r="AA11" s="25"/>
      <c r="AC11" s="25"/>
      <c r="AD11" s="25"/>
      <c r="AE11" s="25"/>
      <c r="AF11" s="25"/>
      <c r="AG11" s="25"/>
      <c r="AI11" s="25"/>
      <c r="AJ11" s="25"/>
      <c r="AK11" s="25"/>
      <c r="AL11" s="25"/>
      <c r="AM11" s="25"/>
      <c r="AO11" s="25"/>
      <c r="AP11" s="25"/>
      <c r="AQ11" s="25"/>
      <c r="AR11" s="25"/>
      <c r="AS11" s="25"/>
    </row>
    <row r="12" spans="1:45">
      <c r="A12" s="2"/>
      <c r="B12" s="15" t="s">
        <v>97</v>
      </c>
      <c r="C12" s="3"/>
      <c r="D12" s="165"/>
      <c r="E12" s="164">
        <v>59.792833333333327</v>
      </c>
      <c r="F12" s="164">
        <v>60.541425687433126</v>
      </c>
      <c r="G12" s="164">
        <v>61.926410394265226</v>
      </c>
      <c r="H12" s="164">
        <v>62.210836090604367</v>
      </c>
      <c r="I12" s="164">
        <v>61.117876376409015</v>
      </c>
      <c r="J12" s="165"/>
      <c r="K12" s="164">
        <v>63.389711495104002</v>
      </c>
      <c r="L12" s="164">
        <v>65.008467231126701</v>
      </c>
      <c r="M12" s="164">
        <v>65.870802009611225</v>
      </c>
      <c r="N12" s="164">
        <v>67.456364148103305</v>
      </c>
      <c r="O12" s="164">
        <v>65.431336220986324</v>
      </c>
      <c r="P12" s="165"/>
      <c r="Q12" s="164">
        <v>66.94306317203332</v>
      </c>
      <c r="R12" s="164">
        <v>66.986922939066673</v>
      </c>
      <c r="S12" s="164">
        <v>67.412709677400002</v>
      </c>
      <c r="T12" s="164">
        <v>67.071446331633339</v>
      </c>
      <c r="U12" s="164">
        <v>67.103535530033341</v>
      </c>
      <c r="V12" s="165"/>
      <c r="W12" s="164">
        <v>64.496950716866664</v>
      </c>
      <c r="X12" s="164">
        <v>64.257107974899995</v>
      </c>
      <c r="Y12" s="164">
        <v>64.754099462366668</v>
      </c>
      <c r="Z12" s="164">
        <v>64.337194700466668</v>
      </c>
      <c r="AA12" s="164">
        <v>64.461338213649995</v>
      </c>
      <c r="AB12" s="165"/>
      <c r="AC12" s="164">
        <v>66.978966845900004</v>
      </c>
      <c r="AD12" s="164">
        <v>70.117592293900003</v>
      </c>
      <c r="AE12" s="226">
        <v>72.057856630833328</v>
      </c>
      <c r="AF12" s="164">
        <v>70.508496141239945</v>
      </c>
      <c r="AG12" s="164">
        <f>+AVERAGE(AC12:AF12)</f>
        <v>69.915727977968317</v>
      </c>
      <c r="AH12" s="165"/>
      <c r="AI12" s="164">
        <v>69.582435931900008</v>
      </c>
      <c r="AJ12" s="164">
        <v>70.416303763466672</v>
      </c>
      <c r="AK12" s="226">
        <v>71.231246415770585</v>
      </c>
      <c r="AL12" s="164">
        <v>72.415906562843006</v>
      </c>
      <c r="AM12" s="164">
        <v>70.911473168495078</v>
      </c>
      <c r="AN12" s="165"/>
      <c r="AO12" s="164">
        <v>75.909310035842267</v>
      </c>
      <c r="AP12" s="164">
        <v>74.424594982078858</v>
      </c>
      <c r="AQ12" s="226">
        <v>73.794063620071682</v>
      </c>
      <c r="AR12" s="164"/>
      <c r="AS12" s="164">
        <v>74.709322879330941</v>
      </c>
    </row>
    <row r="13" spans="1:45">
      <c r="A13" s="2"/>
      <c r="B13" s="27"/>
      <c r="D13" s="165"/>
      <c r="E13" s="164"/>
      <c r="F13" s="164"/>
      <c r="G13" s="164"/>
      <c r="H13" s="164"/>
      <c r="I13" s="164"/>
      <c r="J13" s="165"/>
      <c r="K13" s="164"/>
      <c r="L13" s="164"/>
      <c r="M13" s="164"/>
      <c r="N13" s="164"/>
      <c r="O13" s="164"/>
      <c r="P13" s="165"/>
      <c r="Q13" s="164"/>
      <c r="R13" s="164"/>
      <c r="S13" s="164"/>
      <c r="T13" s="164"/>
      <c r="U13" s="164"/>
      <c r="V13" s="165"/>
      <c r="W13" s="164"/>
      <c r="X13" s="164"/>
      <c r="Y13" s="164"/>
      <c r="Z13" s="164"/>
      <c r="AA13" s="164"/>
      <c r="AB13" s="165"/>
      <c r="AC13" s="164"/>
      <c r="AD13" s="164"/>
      <c r="AE13" s="226"/>
      <c r="AF13" s="164"/>
      <c r="AG13" s="164"/>
      <c r="AH13" s="165"/>
      <c r="AI13" s="164"/>
      <c r="AJ13" s="164"/>
      <c r="AK13" s="226"/>
      <c r="AL13" s="164"/>
      <c r="AM13" s="164"/>
      <c r="AN13" s="165"/>
      <c r="AO13" s="164"/>
      <c r="AP13" s="164"/>
      <c r="AQ13" s="226"/>
      <c r="AR13" s="164"/>
      <c r="AS13" s="164"/>
    </row>
    <row r="14" spans="1:45" s="48" customFormat="1">
      <c r="A14" s="2"/>
      <c r="B14" s="47" t="s">
        <v>98</v>
      </c>
      <c r="D14" s="165"/>
      <c r="E14" s="164">
        <v>1.6829971684587814</v>
      </c>
      <c r="F14" s="164">
        <v>1.6702332220666669</v>
      </c>
      <c r="G14" s="164">
        <v>1.5834848387096774</v>
      </c>
      <c r="H14" s="164">
        <v>1.5150905712666667</v>
      </c>
      <c r="I14" s="164">
        <v>1.612951450125448</v>
      </c>
      <c r="J14" s="165"/>
      <c r="K14" s="164">
        <v>1.5323115770666664</v>
      </c>
      <c r="L14" s="164">
        <v>1.5519563158</v>
      </c>
      <c r="M14" s="164">
        <v>1.5191968817107526</v>
      </c>
      <c r="N14" s="164">
        <v>1.4343414905333336</v>
      </c>
      <c r="O14" s="164">
        <v>1.5094515662776882</v>
      </c>
      <c r="P14" s="165"/>
      <c r="Q14" s="164">
        <v>1.4341682078666667</v>
      </c>
      <c r="R14" s="164">
        <v>1.3141197132666667</v>
      </c>
      <c r="S14" s="164">
        <v>1.2435799999999999</v>
      </c>
      <c r="T14" s="164">
        <v>1.2384925882</v>
      </c>
      <c r="U14" s="164">
        <v>1.3075901273333332</v>
      </c>
      <c r="V14" s="165"/>
      <c r="W14" s="164">
        <v>1.278038405</v>
      </c>
      <c r="X14" s="164">
        <v>1.3078696953333333</v>
      </c>
      <c r="Y14" s="164">
        <v>1.3267394085999999</v>
      </c>
      <c r="Z14" s="164">
        <v>1.3932545698999999</v>
      </c>
      <c r="AA14" s="164">
        <v>1.3264755197083333</v>
      </c>
      <c r="AB14" s="165"/>
      <c r="AC14" s="164">
        <v>1.3638991935333333</v>
      </c>
      <c r="AD14" s="164">
        <v>1.3024481541333335</v>
      </c>
      <c r="AE14" s="226">
        <v>1.2881821326333334</v>
      </c>
      <c r="AF14" s="164">
        <v>1.3015137864999999</v>
      </c>
      <c r="AG14" s="164">
        <f>+AVERAGE(AC14:AF14)</f>
        <v>1.3140108167000002</v>
      </c>
      <c r="AH14" s="165"/>
      <c r="AI14" s="164">
        <v>1.2860307168333331</v>
      </c>
      <c r="AJ14" s="164">
        <v>1.2357104121666669</v>
      </c>
      <c r="AK14" s="226">
        <v>1.2863950179211427</v>
      </c>
      <c r="AL14" s="164">
        <v>1.2789173457149701</v>
      </c>
      <c r="AM14" s="164">
        <v>1.2717633731590281</v>
      </c>
      <c r="AN14" s="165"/>
      <c r="AO14" s="164">
        <v>1.2387905555555534</v>
      </c>
      <c r="AP14" s="164">
        <v>1.2882172580659057</v>
      </c>
      <c r="AQ14" s="226">
        <v>1.320775770611099</v>
      </c>
      <c r="AR14" s="164"/>
      <c r="AS14" s="164">
        <v>1.2825945280775193</v>
      </c>
    </row>
    <row r="15" spans="1:45" s="48" customFormat="1">
      <c r="A15" s="2"/>
      <c r="B15" s="47"/>
      <c r="D15" s="165"/>
      <c r="E15" s="164"/>
      <c r="F15" s="164"/>
      <c r="G15" s="164"/>
      <c r="H15" s="164"/>
      <c r="I15" s="164"/>
      <c r="J15" s="165"/>
      <c r="K15" s="164"/>
      <c r="L15" s="164"/>
      <c r="M15" s="164"/>
      <c r="N15" s="164"/>
      <c r="O15" s="164"/>
      <c r="P15" s="165"/>
      <c r="Q15" s="164"/>
      <c r="R15" s="164"/>
      <c r="S15" s="164"/>
      <c r="T15" s="164"/>
      <c r="U15" s="164"/>
      <c r="V15" s="165"/>
      <c r="W15" s="164"/>
      <c r="X15" s="164"/>
      <c r="Y15" s="164"/>
      <c r="Z15" s="164"/>
      <c r="AA15" s="164"/>
      <c r="AB15" s="165"/>
      <c r="AC15" s="164"/>
      <c r="AD15" s="164"/>
      <c r="AE15" s="226"/>
      <c r="AF15" s="164"/>
      <c r="AG15" s="164"/>
      <c r="AH15" s="165"/>
      <c r="AI15" s="164"/>
      <c r="AJ15" s="164"/>
      <c r="AK15" s="226"/>
      <c r="AL15" s="164"/>
      <c r="AM15" s="164"/>
      <c r="AN15" s="165"/>
      <c r="AO15" s="164"/>
      <c r="AP15" s="164"/>
      <c r="AQ15" s="226"/>
      <c r="AR15" s="164"/>
      <c r="AS15" s="164"/>
    </row>
    <row r="16" spans="1:45" s="48" customFormat="1">
      <c r="A16" s="2"/>
      <c r="B16" s="47" t="s">
        <v>99</v>
      </c>
      <c r="D16" s="165"/>
      <c r="E16" s="164">
        <v>1.3715291756272403</v>
      </c>
      <c r="F16" s="164">
        <v>1.3263003213</v>
      </c>
      <c r="G16" s="164">
        <v>1.249640358422939</v>
      </c>
      <c r="H16" s="164">
        <v>1.1289216099666664</v>
      </c>
      <c r="I16" s="164">
        <v>1.2690978663292114</v>
      </c>
      <c r="J16" s="165"/>
      <c r="K16" s="164">
        <v>1.1053668100333334</v>
      </c>
      <c r="L16" s="164">
        <v>1.1144422233666667</v>
      </c>
      <c r="M16" s="164">
        <v>1.0969936917483871</v>
      </c>
      <c r="N16" s="164">
        <v>1.1031645161000001</v>
      </c>
      <c r="O16" s="164">
        <v>1.1049918103120968</v>
      </c>
      <c r="P16" s="165"/>
      <c r="Q16" s="164">
        <v>1.1285739785</v>
      </c>
      <c r="R16" s="164">
        <v>1.1155778494666666</v>
      </c>
      <c r="S16" s="164">
        <v>1.0787034408666667</v>
      </c>
      <c r="T16" s="164">
        <v>1.0654424731333334</v>
      </c>
      <c r="U16" s="164">
        <v>1.0970744354916666</v>
      </c>
      <c r="V16" s="165"/>
      <c r="W16" s="164">
        <v>1.0990562007333331</v>
      </c>
      <c r="X16" s="164">
        <v>1.1743002150666666</v>
      </c>
      <c r="Y16" s="164">
        <v>1.1784393010666667</v>
      </c>
      <c r="Z16" s="164">
        <v>1.2296035906666665</v>
      </c>
      <c r="AA16" s="164">
        <v>1.1703498268833332</v>
      </c>
      <c r="AB16" s="165"/>
      <c r="AC16" s="164">
        <v>1.1942810932000001</v>
      </c>
      <c r="AD16" s="164">
        <v>1.1622575089666667</v>
      </c>
      <c r="AE16" s="226">
        <v>1.1421166308333335</v>
      </c>
      <c r="AF16" s="164">
        <v>1.1352119431666667</v>
      </c>
      <c r="AG16" s="164">
        <f>+AVERAGE(AC16:AF16)</f>
        <v>1.1584667940416666</v>
      </c>
      <c r="AH16" s="165"/>
      <c r="AI16" s="164">
        <v>1.1241635842333333</v>
      </c>
      <c r="AJ16" s="164">
        <v>1.1130417921333333</v>
      </c>
      <c r="AK16" s="226">
        <v>1.1068739784946224</v>
      </c>
      <c r="AL16" s="164">
        <v>1.1007749950140424</v>
      </c>
      <c r="AM16" s="164">
        <v>1.1112135874688329</v>
      </c>
      <c r="AN16" s="165"/>
      <c r="AO16" s="164">
        <v>1.0989686021505334</v>
      </c>
      <c r="AP16" s="164">
        <v>1.1671223118284655</v>
      </c>
      <c r="AQ16" s="226">
        <v>1.1926091577069995</v>
      </c>
      <c r="AR16" s="164"/>
      <c r="AS16" s="164">
        <v>1.1529000238953329</v>
      </c>
    </row>
    <row r="17" spans="1:45" s="48" customFormat="1">
      <c r="A17" s="2"/>
      <c r="B17" s="47"/>
      <c r="D17" s="165"/>
      <c r="E17" s="164"/>
      <c r="F17" s="164"/>
      <c r="G17" s="164"/>
      <c r="H17" s="164"/>
      <c r="I17" s="164"/>
      <c r="J17" s="165"/>
      <c r="K17" s="164"/>
      <c r="L17" s="164"/>
      <c r="M17" s="164"/>
      <c r="N17" s="164"/>
      <c r="O17" s="164"/>
      <c r="P17" s="165"/>
      <c r="Q17" s="164"/>
      <c r="R17" s="164"/>
      <c r="S17" s="164"/>
      <c r="T17" s="164"/>
      <c r="U17" s="164"/>
      <c r="V17" s="165"/>
      <c r="W17" s="164"/>
      <c r="X17" s="164"/>
      <c r="Y17" s="164"/>
      <c r="Z17" s="164"/>
      <c r="AA17" s="164"/>
      <c r="AB17" s="165"/>
      <c r="AC17" s="164"/>
      <c r="AD17" s="164"/>
      <c r="AE17" s="226"/>
      <c r="AF17" s="164"/>
      <c r="AG17" s="164"/>
      <c r="AH17" s="165"/>
      <c r="AI17" s="164"/>
      <c r="AJ17" s="164"/>
      <c r="AK17" s="226"/>
      <c r="AL17" s="164"/>
      <c r="AM17" s="164"/>
      <c r="AN17" s="165"/>
      <c r="AO17" s="164"/>
      <c r="AP17" s="164"/>
      <c r="AQ17" s="226"/>
      <c r="AR17" s="164"/>
      <c r="AS17" s="164"/>
    </row>
    <row r="18" spans="1:45" s="48" customFormat="1">
      <c r="A18" s="2"/>
      <c r="B18" s="47" t="s">
        <v>100</v>
      </c>
      <c r="D18" s="165"/>
      <c r="E18" s="164">
        <v>0.91621934854220155</v>
      </c>
      <c r="F18" s="164">
        <v>0.91934013086666655</v>
      </c>
      <c r="G18" s="164">
        <v>0.88073352644737335</v>
      </c>
      <c r="H18" s="164">
        <v>0.80839097666666726</v>
      </c>
      <c r="I18" s="164">
        <v>0.88117099563072721</v>
      </c>
      <c r="J18" s="165"/>
      <c r="K18" s="164">
        <v>0.81384836621781542</v>
      </c>
      <c r="L18" s="164">
        <v>0.76492560036666679</v>
      </c>
      <c r="M18" s="164">
        <v>0.75073823564960607</v>
      </c>
      <c r="N18" s="164">
        <v>0.72766141570000009</v>
      </c>
      <c r="O18" s="164">
        <v>0.76429340448352201</v>
      </c>
      <c r="P18" s="165"/>
      <c r="Q18" s="164">
        <v>0.77497776743333346</v>
      </c>
      <c r="R18" s="164">
        <v>0.76727458396666659</v>
      </c>
      <c r="S18" s="164">
        <v>0.74934231706666665</v>
      </c>
      <c r="T18" s="164">
        <v>0.75565121373333322</v>
      </c>
      <c r="U18" s="164">
        <v>0.76181147054999998</v>
      </c>
      <c r="V18" s="165"/>
      <c r="W18" s="164">
        <v>0.74398042410000009</v>
      </c>
      <c r="X18" s="164">
        <v>0.79766083716666669</v>
      </c>
      <c r="Y18" s="164">
        <v>0.78807458549999998</v>
      </c>
      <c r="Z18" s="164">
        <v>0.79147657143333339</v>
      </c>
      <c r="AA18" s="164">
        <v>0.78029810454999993</v>
      </c>
      <c r="AB18" s="165"/>
      <c r="AC18" s="164">
        <v>0.77526741620000006</v>
      </c>
      <c r="AD18" s="164">
        <v>0.7641682559666666</v>
      </c>
      <c r="AE18" s="226">
        <v>0.75785376790000003</v>
      </c>
      <c r="AF18" s="164">
        <v>0.75150199706666676</v>
      </c>
      <c r="AG18" s="164">
        <f>+AVERAGE(AC18:AF18)</f>
        <v>0.76219785928333339</v>
      </c>
      <c r="AH18" s="165"/>
      <c r="AI18" s="164">
        <v>0.74720800703333323</v>
      </c>
      <c r="AJ18" s="164">
        <v>0.75764338553333321</v>
      </c>
      <c r="AK18" s="226">
        <v>0.75740272625090121</v>
      </c>
      <c r="AL18" s="164">
        <v>0.74533513608037139</v>
      </c>
      <c r="AM18" s="164">
        <v>0.75189731372448476</v>
      </c>
      <c r="AN18" s="165"/>
      <c r="AO18" s="164">
        <v>0.72024581640119445</v>
      </c>
      <c r="AP18" s="164">
        <v>0.75002508914977861</v>
      </c>
      <c r="AQ18" s="226">
        <v>0.76747364362012893</v>
      </c>
      <c r="AR18" s="164"/>
      <c r="AS18" s="164">
        <v>0.7459148497237007</v>
      </c>
    </row>
    <row r="19" spans="1:45" s="48" customFormat="1">
      <c r="A19" s="2"/>
      <c r="B19" s="47"/>
      <c r="D19" s="165"/>
      <c r="E19" s="164"/>
      <c r="F19" s="164"/>
      <c r="G19" s="164"/>
      <c r="H19" s="164"/>
      <c r="I19" s="164"/>
      <c r="J19" s="165"/>
      <c r="K19" s="164"/>
      <c r="L19" s="164"/>
      <c r="M19" s="164"/>
      <c r="N19" s="164"/>
      <c r="O19" s="164"/>
      <c r="P19" s="165"/>
      <c r="Q19" s="164"/>
      <c r="R19" s="164"/>
      <c r="S19" s="164"/>
      <c r="T19" s="164"/>
      <c r="U19" s="164"/>
      <c r="V19" s="165"/>
      <c r="W19" s="164"/>
      <c r="X19" s="164"/>
      <c r="Y19" s="164"/>
      <c r="Z19" s="164"/>
      <c r="AA19" s="164"/>
      <c r="AB19" s="165"/>
      <c r="AC19" s="164"/>
      <c r="AD19" s="164"/>
      <c r="AE19" s="226"/>
      <c r="AF19" s="164"/>
      <c r="AG19" s="164"/>
      <c r="AH19" s="165"/>
      <c r="AI19" s="164"/>
      <c r="AJ19" s="164"/>
      <c r="AK19" s="226"/>
      <c r="AL19" s="164"/>
      <c r="AM19" s="164"/>
      <c r="AN19" s="165"/>
      <c r="AO19" s="164"/>
      <c r="AP19" s="164"/>
      <c r="AQ19" s="226"/>
      <c r="AR19" s="164"/>
      <c r="AS19" s="164"/>
    </row>
    <row r="20" spans="1:45" s="48" customFormat="1">
      <c r="A20" s="2"/>
      <c r="B20" s="47" t="s">
        <v>101</v>
      </c>
      <c r="D20" s="165"/>
      <c r="E20" s="164">
        <v>7.6607005917594022E-3</v>
      </c>
      <c r="F20" s="164">
        <v>7.6736806000000006E-3</v>
      </c>
      <c r="G20" s="164">
        <v>7.6307100774557655E-3</v>
      </c>
      <c r="H20" s="164">
        <v>7.5382904666666736E-3</v>
      </c>
      <c r="I20" s="164">
        <v>7.6258454339704603E-3</v>
      </c>
      <c r="J20" s="165"/>
      <c r="K20" s="164">
        <v>7.4799364535381614E-3</v>
      </c>
      <c r="L20" s="164">
        <v>7.3772164666666669E-3</v>
      </c>
      <c r="M20" s="164">
        <v>7.0360553261996231E-3</v>
      </c>
      <c r="N20" s="164">
        <v>6.9214862666666663E-3</v>
      </c>
      <c r="O20" s="164">
        <v>7.2036736282677797E-3</v>
      </c>
      <c r="P20" s="165"/>
      <c r="Q20" s="164">
        <v>6.8421929999999999E-3</v>
      </c>
      <c r="R20" s="164">
        <v>6.8603742666666669E-3</v>
      </c>
      <c r="S20" s="164">
        <v>6.7546947999999997E-3</v>
      </c>
      <c r="T20" s="164">
        <v>6.6250592333333335E-3</v>
      </c>
      <c r="U20" s="164">
        <v>6.7705803250000009E-3</v>
      </c>
      <c r="V20" s="165"/>
      <c r="W20" s="164">
        <v>6.5555746999999996E-3</v>
      </c>
      <c r="X20" s="164">
        <v>6.5269394666666661E-3</v>
      </c>
      <c r="Y20" s="164">
        <v>6.516514966666667E-3</v>
      </c>
      <c r="Z20" s="164">
        <v>6.4610404333333331E-3</v>
      </c>
      <c r="AA20" s="164">
        <v>6.5150173916666667E-3</v>
      </c>
      <c r="AB20" s="165"/>
      <c r="AC20" s="164">
        <v>6.3422180333333328E-3</v>
      </c>
      <c r="AD20" s="164">
        <v>6.1946384999999994E-3</v>
      </c>
      <c r="AE20" s="226">
        <v>5.689472966666667E-3</v>
      </c>
      <c r="AF20" s="164">
        <v>5.563447E-3</v>
      </c>
      <c r="AG20" s="164">
        <f>+AVERAGE(AC20:AF20)</f>
        <v>5.9474441249999996E-3</v>
      </c>
      <c r="AH20" s="165"/>
      <c r="AI20" s="164">
        <v>5.6852791333333328E-3</v>
      </c>
      <c r="AJ20" s="164">
        <v>5.6132303666666661E-3</v>
      </c>
      <c r="AK20" s="226">
        <v>5.5270652446885726E-3</v>
      </c>
      <c r="AL20" s="164">
        <v>5.4802163800621662E-3</v>
      </c>
      <c r="AM20" s="164">
        <v>5.5764477811876849E-3</v>
      </c>
      <c r="AN20" s="165"/>
      <c r="AO20" s="164">
        <v>5.3105702663188226E-3</v>
      </c>
      <c r="AP20" s="164">
        <v>5.401075352671242E-3</v>
      </c>
      <c r="AQ20" s="226">
        <v>5.3877381036373682E-3</v>
      </c>
      <c r="AR20" s="164"/>
      <c r="AS20" s="164">
        <v>5.3664612408758118E-3</v>
      </c>
    </row>
    <row r="21" spans="1:45" s="48" customFormat="1">
      <c r="A21" s="2"/>
      <c r="B21" s="163"/>
      <c r="D21" s="165"/>
      <c r="E21" s="166"/>
      <c r="F21" s="166"/>
      <c r="G21" s="166"/>
      <c r="H21" s="166"/>
      <c r="I21" s="166"/>
      <c r="J21" s="165"/>
      <c r="K21" s="166"/>
      <c r="L21" s="166"/>
      <c r="M21" s="166"/>
      <c r="N21" s="166"/>
      <c r="O21" s="166"/>
      <c r="P21" s="165"/>
      <c r="Q21" s="166"/>
      <c r="R21" s="166"/>
      <c r="S21" s="166"/>
      <c r="T21" s="166"/>
      <c r="U21" s="166"/>
      <c r="V21" s="165"/>
      <c r="W21" s="166"/>
      <c r="X21" s="166"/>
      <c r="Y21" s="166"/>
      <c r="Z21" s="166"/>
      <c r="AA21" s="166"/>
      <c r="AB21" s="165"/>
      <c r="AC21" s="166"/>
      <c r="AD21" s="166"/>
      <c r="AE21" s="227"/>
      <c r="AF21" s="166"/>
      <c r="AG21" s="166"/>
      <c r="AH21" s="165"/>
      <c r="AI21" s="166"/>
      <c r="AJ21" s="166"/>
      <c r="AK21" s="227"/>
      <c r="AL21" s="166"/>
      <c r="AM21" s="166"/>
      <c r="AN21" s="165"/>
      <c r="AO21" s="166"/>
      <c r="AP21" s="166"/>
      <c r="AQ21" s="227"/>
      <c r="AR21" s="166"/>
      <c r="AS21" s="166"/>
    </row>
    <row r="22" spans="1:45" s="48" customFormat="1">
      <c r="A22" s="2"/>
      <c r="B22" s="163" t="s">
        <v>231</v>
      </c>
      <c r="D22" s="165"/>
      <c r="E22" s="164">
        <v>10.546546228954455</v>
      </c>
      <c r="F22" s="164">
        <v>10.765450853520397</v>
      </c>
      <c r="G22" s="164">
        <v>11.234110108581127</v>
      </c>
      <c r="H22" s="164">
        <v>11.719581729648651</v>
      </c>
      <c r="I22" s="166">
        <v>11.066422230176157</v>
      </c>
      <c r="J22" s="165"/>
      <c r="K22" s="164">
        <v>12.088430568784974</v>
      </c>
      <c r="L22" s="164">
        <v>12.980896615188961</v>
      </c>
      <c r="M22" s="164">
        <v>14.147572926521443</v>
      </c>
      <c r="N22" s="164">
        <v>15.791789975335433</v>
      </c>
      <c r="O22" s="164">
        <v>13.752172521457704</v>
      </c>
      <c r="P22" s="165"/>
      <c r="Q22" s="164">
        <v>15.020824157733331</v>
      </c>
      <c r="R22" s="164">
        <v>14.098745304666666</v>
      </c>
      <c r="S22" s="164">
        <v>13.971885734733334</v>
      </c>
      <c r="T22" s="164">
        <v>13.205113670333333</v>
      </c>
      <c r="U22" s="164">
        <v>14.074142216866667</v>
      </c>
      <c r="V22" s="165"/>
      <c r="W22" s="164">
        <v>13.161399782033333</v>
      </c>
      <c r="X22" s="164">
        <v>13.157144354866666</v>
      </c>
      <c r="Y22" s="164">
        <v>13.635602090799999</v>
      </c>
      <c r="Z22" s="164">
        <v>11.960425595233334</v>
      </c>
      <c r="AA22" s="164">
        <v>12.978642955733335</v>
      </c>
      <c r="AB22" s="165"/>
      <c r="AC22" s="164">
        <v>12.596753458766665</v>
      </c>
      <c r="AD22" s="164">
        <v>14.098000537633334</v>
      </c>
      <c r="AE22" s="226">
        <v>14.2939490681</v>
      </c>
      <c r="AF22" s="164">
        <v>14.032214707868512</v>
      </c>
      <c r="AG22" s="164">
        <f>+AVERAGE(AC22:AF22)</f>
        <v>13.755229443092128</v>
      </c>
      <c r="AH22" s="165"/>
      <c r="AI22" s="164">
        <v>14.386907365600001</v>
      </c>
      <c r="AJ22" s="164">
        <v>14.658777795699999</v>
      </c>
      <c r="AK22" s="226">
        <v>14.703976487455186</v>
      </c>
      <c r="AL22" s="164">
        <v>15.307281868759768</v>
      </c>
      <c r="AM22" s="164">
        <v>14.764235879378736</v>
      </c>
      <c r="AN22" s="165"/>
      <c r="AO22" s="164">
        <v>18.015076684587768</v>
      </c>
      <c r="AP22" s="164">
        <v>16.915704892473119</v>
      </c>
      <c r="AQ22" s="226">
        <v>15.630215878136198</v>
      </c>
      <c r="AR22" s="164"/>
      <c r="AS22" s="164">
        <v>16.853665818399026</v>
      </c>
    </row>
    <row r="23" spans="1:45" s="48" customFormat="1">
      <c r="A23" s="2"/>
      <c r="B23" s="163"/>
      <c r="D23" s="165"/>
      <c r="E23" s="166"/>
      <c r="F23" s="164"/>
      <c r="G23" s="164"/>
      <c r="H23" s="164"/>
      <c r="I23" s="166"/>
      <c r="J23" s="165"/>
      <c r="K23" s="166"/>
      <c r="L23" s="166"/>
      <c r="M23" s="166"/>
      <c r="N23" s="164"/>
      <c r="O23" s="166"/>
      <c r="P23" s="165"/>
      <c r="Q23" s="166"/>
      <c r="R23" s="166"/>
      <c r="S23" s="166"/>
      <c r="T23" s="164"/>
      <c r="U23" s="166"/>
      <c r="V23" s="165"/>
      <c r="W23" s="166"/>
      <c r="X23" s="166"/>
      <c r="Y23" s="166"/>
      <c r="Z23" s="164"/>
      <c r="AA23" s="166"/>
      <c r="AB23" s="165"/>
      <c r="AC23" s="166"/>
      <c r="AD23" s="166"/>
      <c r="AE23" s="227"/>
      <c r="AF23" s="164"/>
      <c r="AG23" s="166"/>
      <c r="AH23" s="165"/>
      <c r="AI23" s="164"/>
      <c r="AJ23" s="166"/>
      <c r="AK23" s="227"/>
      <c r="AL23" s="164"/>
      <c r="AM23" s="166"/>
      <c r="AN23" s="165"/>
      <c r="AO23" s="164"/>
      <c r="AP23" s="166"/>
      <c r="AQ23" s="227"/>
      <c r="AR23" s="164"/>
      <c r="AS23" s="166"/>
    </row>
    <row r="24" spans="1:45" s="48" customFormat="1">
      <c r="A24" s="2"/>
      <c r="B24" s="163" t="s">
        <v>343</v>
      </c>
      <c r="D24" s="165"/>
      <c r="E24" s="166">
        <v>44.117812949782397</v>
      </c>
      <c r="F24" s="164">
        <v>43.813281421057219</v>
      </c>
      <c r="G24" s="164">
        <v>44.833186158330257</v>
      </c>
      <c r="H24" s="164">
        <v>44.458255577517669</v>
      </c>
      <c r="I24" s="166">
        <v>44.305634026671889</v>
      </c>
      <c r="J24" s="165"/>
      <c r="K24" s="166">
        <v>44.701738070479784</v>
      </c>
      <c r="L24" s="166">
        <v>46.08042741640557</v>
      </c>
      <c r="M24" s="166">
        <v>46.843263776699246</v>
      </c>
      <c r="N24" s="164">
        <v>47.265213915771177</v>
      </c>
      <c r="O24" s="166">
        <v>46.222660794838951</v>
      </c>
      <c r="P24" s="165"/>
      <c r="Q24" s="166">
        <v>46.534037634400001</v>
      </c>
      <c r="R24" s="166">
        <v>47.04115143366667</v>
      </c>
      <c r="S24" s="166">
        <v>49.148687455199997</v>
      </c>
      <c r="T24" s="164">
        <v>50.014763824433338</v>
      </c>
      <c r="U24" s="166">
        <v>48.184660086925</v>
      </c>
      <c r="V24" s="165"/>
      <c r="W24" s="166">
        <v>49.846160374733337</v>
      </c>
      <c r="X24" s="166">
        <v>50.832629928300001</v>
      </c>
      <c r="Y24" s="166">
        <v>50.937817255600002</v>
      </c>
      <c r="Z24" s="164">
        <v>51.435200268799996</v>
      </c>
      <c r="AA24" s="166">
        <v>50.762951956858331</v>
      </c>
      <c r="AB24" s="165"/>
      <c r="AC24" s="166">
        <v>52.474950716866665</v>
      </c>
      <c r="AD24" s="166">
        <v>53.573615412166667</v>
      </c>
      <c r="AE24" s="227">
        <v>53.207754480299997</v>
      </c>
      <c r="AF24" s="164">
        <v>52.39601777456113</v>
      </c>
      <c r="AG24" s="164">
        <f>+AVERAGE(AC24:AF24)</f>
        <v>52.913084595973615</v>
      </c>
      <c r="AH24" s="165"/>
      <c r="AI24" s="164">
        <v>52.057594982099999</v>
      </c>
      <c r="AJ24" s="166">
        <v>51.780320788499999</v>
      </c>
      <c r="AK24" s="227">
        <v>51.013917562724004</v>
      </c>
      <c r="AL24" s="164">
        <v>50.857366332953326</v>
      </c>
      <c r="AM24" s="164">
        <v>51.427299916569346</v>
      </c>
      <c r="AN24" s="165"/>
      <c r="AO24" s="164">
        <v>50.466019713261602</v>
      </c>
      <c r="AP24" s="166">
        <v>48.950060573476698</v>
      </c>
      <c r="AQ24" s="227">
        <v>48.260706989247304</v>
      </c>
      <c r="AR24" s="164"/>
      <c r="AS24" s="164">
        <v>49.225595758661875</v>
      </c>
    </row>
    <row r="25" spans="1:45" s="48" customFormat="1">
      <c r="A25" s="2"/>
      <c r="B25" s="163"/>
      <c r="D25" s="165"/>
      <c r="E25" s="166"/>
      <c r="F25" s="164"/>
      <c r="G25" s="164"/>
      <c r="H25" s="164"/>
      <c r="I25" s="166"/>
      <c r="J25" s="165"/>
      <c r="K25" s="166"/>
      <c r="L25" s="166"/>
      <c r="M25" s="166"/>
      <c r="N25" s="164"/>
      <c r="O25" s="166"/>
      <c r="P25" s="165"/>
      <c r="Q25" s="166"/>
      <c r="R25" s="166"/>
      <c r="S25" s="166"/>
      <c r="T25" s="164"/>
      <c r="U25" s="166"/>
      <c r="V25" s="165"/>
      <c r="W25" s="166"/>
      <c r="X25" s="166"/>
      <c r="Y25" s="166"/>
      <c r="Z25" s="164"/>
      <c r="AA25" s="166"/>
      <c r="AB25" s="165"/>
      <c r="AC25" s="166"/>
      <c r="AD25" s="166"/>
      <c r="AE25" s="227"/>
      <c r="AF25" s="164"/>
      <c r="AG25" s="166"/>
      <c r="AH25" s="165"/>
      <c r="AI25" s="164"/>
      <c r="AJ25" s="166"/>
      <c r="AK25" s="227"/>
      <c r="AL25" s="164"/>
      <c r="AM25" s="166"/>
      <c r="AN25" s="165"/>
      <c r="AO25" s="164"/>
      <c r="AP25" s="166"/>
      <c r="AQ25" s="227"/>
      <c r="AR25" s="164"/>
      <c r="AS25" s="166"/>
    </row>
    <row r="26" spans="1:45" s="48" customFormat="1">
      <c r="A26" s="2"/>
      <c r="B26" s="163" t="s">
        <v>232</v>
      </c>
      <c r="D26" s="165"/>
      <c r="E26" s="164">
        <v>0.93209648745519724</v>
      </c>
      <c r="F26" s="164">
        <v>0.92536377373333334</v>
      </c>
      <c r="G26" s="164">
        <v>0.85565487455197131</v>
      </c>
      <c r="H26" s="164">
        <v>0.78876616916666664</v>
      </c>
      <c r="I26" s="166">
        <v>0.87547032622679222</v>
      </c>
      <c r="J26" s="165"/>
      <c r="K26" s="164">
        <v>0.77899967742222243</v>
      </c>
      <c r="L26" s="164">
        <v>0.72601284876666661</v>
      </c>
      <c r="M26" s="164">
        <v>0.72192563828172041</v>
      </c>
      <c r="N26" s="164">
        <v>0.72217749349999993</v>
      </c>
      <c r="O26" s="164">
        <v>0.73727891449265248</v>
      </c>
      <c r="P26" s="165"/>
      <c r="Q26" s="164">
        <v>0.7463402509</v>
      </c>
      <c r="R26" s="164">
        <v>0.75769032256666657</v>
      </c>
      <c r="S26" s="164">
        <v>0.7494985304666667</v>
      </c>
      <c r="T26" s="164">
        <v>0.75775979249999992</v>
      </c>
      <c r="U26" s="164">
        <v>0.75282222410833333</v>
      </c>
      <c r="V26" s="165"/>
      <c r="W26" s="164">
        <v>0.75141844086666676</v>
      </c>
      <c r="X26" s="164">
        <v>0.78935770613333334</v>
      </c>
      <c r="Y26" s="164">
        <v>0.76903489246666668</v>
      </c>
      <c r="Z26" s="164">
        <v>0.78649802226666665</v>
      </c>
      <c r="AA26" s="164">
        <v>0.77407726543333333</v>
      </c>
      <c r="AB26" s="165"/>
      <c r="AC26" s="164">
        <v>0.75783937276666669</v>
      </c>
      <c r="AD26" s="164">
        <v>0.73114612903333331</v>
      </c>
      <c r="AE26" s="226">
        <v>0.71735426523333334</v>
      </c>
      <c r="AF26" s="164">
        <v>0.71143227726666669</v>
      </c>
      <c r="AG26" s="164">
        <f>+AVERAGE(AC26:AF26)</f>
        <v>0.72944301107500009</v>
      </c>
      <c r="AH26" s="165"/>
      <c r="AI26" s="164">
        <v>0.69938890679999999</v>
      </c>
      <c r="AJ26" s="164">
        <v>0.6862005555666667</v>
      </c>
      <c r="AK26" s="226">
        <v>0.68328252688172009</v>
      </c>
      <c r="AL26" s="164">
        <v>0.65926197624407168</v>
      </c>
      <c r="AM26" s="164">
        <v>0.68203349137311464</v>
      </c>
      <c r="AN26" s="165"/>
      <c r="AO26" s="164">
        <v>0.6544732437275983</v>
      </c>
      <c r="AP26" s="164">
        <v>0.71337831541231012</v>
      </c>
      <c r="AQ26" s="226">
        <v>0.73085627240161111</v>
      </c>
      <c r="AR26" s="164"/>
      <c r="AS26" s="164">
        <v>0.69956927718050654</v>
      </c>
    </row>
    <row r="27" spans="1:45">
      <c r="A27" s="2"/>
      <c r="B27" s="17"/>
      <c r="E27" s="17"/>
      <c r="F27" s="17"/>
      <c r="G27" s="17"/>
      <c r="H27" s="17"/>
      <c r="I27" s="17"/>
      <c r="K27" s="17"/>
      <c r="L27" s="17"/>
      <c r="M27" s="17"/>
      <c r="N27" s="17"/>
      <c r="O27" s="17"/>
      <c r="Q27" s="17"/>
      <c r="R27" s="17"/>
      <c r="S27" s="17"/>
      <c r="T27" s="17"/>
      <c r="U27" s="17"/>
      <c r="W27" s="17"/>
      <c r="X27" s="17"/>
      <c r="Y27" s="17"/>
      <c r="Z27" s="17"/>
      <c r="AA27" s="17"/>
      <c r="AC27" s="17"/>
      <c r="AD27" s="17"/>
      <c r="AE27" s="17"/>
      <c r="AF27" s="17"/>
      <c r="AG27" s="17"/>
      <c r="AI27" s="17"/>
      <c r="AJ27" s="17"/>
      <c r="AK27" s="17"/>
      <c r="AL27" s="17"/>
      <c r="AM27" s="17"/>
      <c r="AO27" s="17"/>
      <c r="AP27" s="17"/>
      <c r="AQ27" s="17"/>
      <c r="AR27" s="17"/>
      <c r="AS27" s="17"/>
    </row>
    <row r="28" spans="1:45">
      <c r="A28" s="2"/>
      <c r="B28" s="44"/>
      <c r="E28" s="44"/>
      <c r="F28" s="44"/>
      <c r="G28" s="44"/>
      <c r="H28" s="44"/>
      <c r="I28" s="44"/>
      <c r="K28" s="44"/>
      <c r="L28" s="44"/>
      <c r="Q28" s="44"/>
      <c r="R28" s="44"/>
      <c r="W28" s="44"/>
      <c r="X28" s="44"/>
      <c r="AC28" s="44"/>
      <c r="AD28" s="44"/>
      <c r="AJ28" s="44"/>
      <c r="AP28" s="44"/>
    </row>
  </sheetData>
  <phoneticPr fontId="3" type="noConversion"/>
  <hyperlinks>
    <hyperlink ref="AC5" location="Contents!A1" display="Back" xr:uid="{00000000-0004-0000-0800-000000000000}"/>
    <hyperlink ref="AS5" location="Contents!A1" display="Back" xr:uid="{00000000-0004-0000-0800-000001000000}"/>
  </hyperlinks>
  <printOptions horizontalCentered="1" verticalCentered="1"/>
  <pageMargins left="0.25" right="0.25" top="0.75" bottom="0.75" header="0.3" footer="0.3"/>
  <pageSetup scale="6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A7F6F234C2C48AAA504B716F5313D" ma:contentTypeVersion="8" ma:contentTypeDescription="Create a new document." ma:contentTypeScope="" ma:versionID="eae98fd268ea27ffc213a8d83e00fb85">
  <xsd:schema xmlns:xsd="http://www.w3.org/2001/XMLSchema" xmlns:xs="http://www.w3.org/2001/XMLSchema" xmlns:p="http://schemas.microsoft.com/office/2006/metadata/properties" xmlns:ns3="0266ddd2-d559-4965-bf60-2210cd25fea3" targetNamespace="http://schemas.microsoft.com/office/2006/metadata/properties" ma:root="true" ma:fieldsID="58b6d22f8ee15bcd00cf8d440e57eba9" ns3:_="">
    <xsd:import namespace="0266ddd2-d559-4965-bf60-2210cd25fea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ddd2-d559-4965-bf60-2210cd25fe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ABE018-BEA0-4AA3-BDB9-E7B0E08D3D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6ddd2-d559-4965-bf60-2210cd25fe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BE2E80-A661-4BA4-9BF3-2A7043CB2F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1D9AC6-D92A-4724-B3B9-D0F8CC779B82}">
  <ds:schemaRefs>
    <ds:schemaRef ds:uri="http://schemas.microsoft.com/office/infopath/2007/PartnerControls"/>
    <ds:schemaRef ds:uri="http://schemas.microsoft.com/office/2006/metadata/properties"/>
    <ds:schemaRef ds:uri="0266ddd2-d559-4965-bf60-2210cd25fea3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Contents</vt:lpstr>
      <vt:lpstr>#1</vt:lpstr>
      <vt:lpstr>#2</vt:lpstr>
      <vt:lpstr>#3</vt:lpstr>
      <vt:lpstr>#4</vt:lpstr>
      <vt:lpstr>#5</vt:lpstr>
      <vt:lpstr>#6</vt:lpstr>
      <vt:lpstr>#7</vt:lpstr>
      <vt:lpstr>#8</vt:lpstr>
      <vt:lpstr>#9</vt:lpstr>
      <vt:lpstr>'#1'!Print_Area</vt:lpstr>
      <vt:lpstr>'#2'!Print_Area</vt:lpstr>
      <vt:lpstr>'#3'!Print_Area</vt:lpstr>
      <vt:lpstr>'#4'!Print_Area</vt:lpstr>
      <vt:lpstr>'#5'!Print_Area</vt:lpstr>
      <vt:lpstr>'#6'!Print_Area</vt:lpstr>
      <vt:lpstr>'#7'!Print_Area</vt:lpstr>
      <vt:lpstr>'#8'!Print_Area</vt:lpstr>
      <vt:lpstr>'#9'!Print_Area</vt:lpstr>
      <vt:lpstr>'#7'!Print_Titles</vt:lpstr>
    </vt:vector>
  </TitlesOfParts>
  <Company>WNS GLOBAL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u11428</dc:creator>
  <cp:lastModifiedBy>Ritesh Gandhi</cp:lastModifiedBy>
  <cp:lastPrinted>2019-01-16T12:05:46Z</cp:lastPrinted>
  <dcterms:created xsi:type="dcterms:W3CDTF">2008-04-12T04:03:49Z</dcterms:created>
  <dcterms:modified xsi:type="dcterms:W3CDTF">2021-01-19T07:46:07Z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0x010100FD0A7F6F234C2C48AAA504B716F5313D</vt:lpwstr>
  </property>
</Properties>
</file>