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4346\AppData\Local\Microsoft\Windows\INetCache\Content.Outlook\OGQ54WUX\"/>
    </mc:Choice>
  </mc:AlternateContent>
  <bookViews>
    <workbookView xWindow="0" yWindow="0" windowWidth="16605" windowHeight="7755" tabRatio="495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'#1'!$A$1:$AR$70</definedName>
    <definedName name="_xlnm.Print_Area" localSheetId="2">'#2'!$A$1:$AF$75</definedName>
    <definedName name="_xlnm.Print_Area" localSheetId="3">'#3'!$A$1:$AF$85</definedName>
    <definedName name="_xlnm.Print_Area" localSheetId="4">'#4'!$A$1:$BK$119</definedName>
    <definedName name="_xlnm.Print_Area" localSheetId="5">'#5'!$A$1:$AL$37</definedName>
    <definedName name="_xlnm.Print_Area" localSheetId="6">'#6'!$A$1:$AL$100</definedName>
    <definedName name="_xlnm.Print_Area" localSheetId="7">'#7'!$B$1:$CY$38</definedName>
    <definedName name="_xlnm.Print_Area" localSheetId="8">'#8'!$A$1:$AO$25</definedName>
    <definedName name="_xlnm.Print_Area" localSheetId="9">'#9'!$A$1:$AL$48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52511" calcMode="manual" calcCompleted="0"/>
</workbook>
</file>

<file path=xl/calcChain.xml><?xml version="1.0" encoding="utf-8"?>
<calcChain xmlns="http://schemas.openxmlformats.org/spreadsheetml/2006/main">
  <c r="AP60" i="1" l="1"/>
  <c r="AO60" i="1"/>
  <c r="D24" i="13" l="1"/>
  <c r="E24" i="13"/>
  <c r="F24" i="13"/>
  <c r="G23" i="13"/>
  <c r="H24" i="13"/>
  <c r="J24" i="13"/>
  <c r="K24" i="13"/>
  <c r="L24" i="13"/>
  <c r="N24" i="13"/>
  <c r="Q24" i="13"/>
  <c r="R24" i="13"/>
  <c r="S24" i="13"/>
  <c r="T24" i="13"/>
  <c r="V24" i="13"/>
  <c r="W24" i="13"/>
  <c r="X23" i="13"/>
  <c r="Y24" i="13"/>
  <c r="Z24" i="13"/>
  <c r="AB24" i="13"/>
  <c r="AC24" i="13"/>
  <c r="AD24" i="13"/>
  <c r="AE23" i="13"/>
  <c r="AF24" i="13"/>
  <c r="AH23" i="13"/>
  <c r="AI23" i="13"/>
  <c r="AL24" i="13"/>
  <c r="AH59" i="1"/>
  <c r="AH60" i="1" s="1"/>
  <c r="X24" i="13"/>
  <c r="P24" i="13"/>
  <c r="S23" i="13"/>
  <c r="Q23" i="13"/>
  <c r="P23" i="13"/>
  <c r="M24" i="13"/>
  <c r="M23" i="13"/>
  <c r="D23" i="13"/>
  <c r="AD23" i="13"/>
  <c r="AI24" i="13"/>
  <c r="AL11" i="13"/>
  <c r="AL18" i="13"/>
  <c r="AI12" i="13"/>
  <c r="AI18" i="13"/>
  <c r="AL12" i="13"/>
  <c r="EE14" i="14"/>
  <c r="EF14" i="14"/>
  <c r="EG14" i="14"/>
  <c r="EE16" i="14"/>
  <c r="EF16" i="14"/>
  <c r="EG16" i="14"/>
  <c r="EE17" i="14"/>
  <c r="EG17" i="14"/>
  <c r="EE20" i="14"/>
  <c r="EF20" i="14"/>
  <c r="EG20" i="14"/>
  <c r="EE21" i="14"/>
  <c r="EG21" i="14"/>
  <c r="EF24" i="14"/>
  <c r="EG24" i="14"/>
  <c r="EE25" i="14"/>
  <c r="EF25" i="14"/>
  <c r="EG25" i="14"/>
  <c r="EE28" i="14"/>
  <c r="EF28" i="14"/>
  <c r="EG28" i="14"/>
  <c r="EF31" i="14"/>
  <c r="EG31" i="14"/>
  <c r="EF32" i="14"/>
  <c r="EG32" i="14"/>
  <c r="EE35" i="14"/>
  <c r="EF35" i="14"/>
  <c r="EG35" i="14"/>
  <c r="EE37" i="14"/>
  <c r="EF37" i="14"/>
  <c r="EG37" i="14"/>
  <c r="EF38" i="14"/>
  <c r="EG38" i="14"/>
  <c r="EE38" i="14"/>
  <c r="ED33" i="14"/>
  <c r="DY33" i="14"/>
  <c r="AI21" i="12"/>
  <c r="AH54" i="1"/>
  <c r="AH62" i="1" s="1"/>
  <c r="AH24" i="13" l="1"/>
  <c r="E23" i="13"/>
  <c r="AC23" i="13"/>
  <c r="J23" i="13"/>
  <c r="W23" i="13"/>
  <c r="AL17" i="13"/>
  <c r="N23" i="13"/>
  <c r="R23" i="13"/>
  <c r="AR53" i="1"/>
  <c r="AK53" i="1"/>
  <c r="W53" i="1"/>
  <c r="AD53" i="1"/>
  <c r="G24" i="13"/>
  <c r="AL23" i="13"/>
  <c r="Z23" i="13"/>
  <c r="V23" i="13"/>
  <c r="EH38" i="14"/>
  <c r="EC25" i="14"/>
  <c r="EC32" i="14"/>
  <c r="EC21" i="14"/>
  <c r="EC17" i="14"/>
  <c r="EE32" i="14"/>
  <c r="EH32" i="14" s="1"/>
  <c r="P53" i="1"/>
  <c r="EC16" i="14"/>
  <c r="AI11" i="13"/>
  <c r="EF17" i="14"/>
  <c r="EF18" i="14" s="1"/>
  <c r="EF21" i="14"/>
  <c r="EE24" i="14"/>
  <c r="EH24" i="14" s="1"/>
  <c r="K23" i="13"/>
  <c r="I53" i="1"/>
  <c r="EC24" i="14"/>
  <c r="EC31" i="14"/>
  <c r="EE31" i="14"/>
  <c r="EH31" i="14" s="1"/>
  <c r="F23" i="13"/>
  <c r="Y23" i="13"/>
  <c r="H23" i="13"/>
  <c r="L23" i="13"/>
  <c r="T23" i="13"/>
  <c r="AE24" i="13"/>
  <c r="AF23" i="13"/>
  <c r="AB23" i="13"/>
  <c r="AI17" i="13"/>
  <c r="EH35" i="14"/>
  <c r="EE18" i="14"/>
  <c r="EE22" i="14" s="1"/>
  <c r="EH37" i="14"/>
  <c r="EH14" i="14"/>
  <c r="EH21" i="14"/>
  <c r="EC20" i="14"/>
  <c r="EC28" i="14"/>
  <c r="EC35" i="14"/>
  <c r="EG18" i="14"/>
  <c r="EG22" i="14" s="1"/>
  <c r="EG26" i="14" s="1"/>
  <c r="EG29" i="14" s="1"/>
  <c r="EH20" i="14"/>
  <c r="EH28" i="14"/>
  <c r="EC14" i="14"/>
  <c r="EC37" i="14"/>
  <c r="EH25" i="14"/>
  <c r="EC38" i="14"/>
  <c r="EH16" i="14"/>
  <c r="EC22" i="14"/>
  <c r="V21" i="12"/>
  <c r="W21" i="12"/>
  <c r="X21" i="12"/>
  <c r="Y21" i="12"/>
  <c r="AB21" i="12"/>
  <c r="AC21" i="12"/>
  <c r="AD21" i="12"/>
  <c r="AE21" i="12"/>
  <c r="EC18" i="14" l="1"/>
  <c r="EF22" i="14"/>
  <c r="EF26" i="14" s="1"/>
  <c r="EF29" i="14" s="1"/>
  <c r="EH17" i="14"/>
  <c r="EH18" i="14" s="1"/>
  <c r="EC26" i="14"/>
  <c r="EC29" i="14" s="1"/>
  <c r="EC33" i="14" s="1"/>
  <c r="EE26" i="14"/>
  <c r="EE29" i="14" s="1"/>
  <c r="EH22" i="14"/>
  <c r="EH26" i="14" s="1"/>
  <c r="EH29" i="14" s="1"/>
  <c r="EH33" i="14" s="1"/>
  <c r="AH21" i="12"/>
  <c r="AR52" i="1"/>
  <c r="AR51" i="1"/>
  <c r="AR31" i="1"/>
  <c r="AM45" i="1"/>
  <c r="AM42" i="1"/>
  <c r="AR19" i="1"/>
  <c r="AR16" i="1"/>
  <c r="AR15" i="1"/>
  <c r="AM35" i="1"/>
  <c r="AR8" i="1"/>
  <c r="AH18" i="13"/>
  <c r="AH17" i="13"/>
  <c r="AH12" i="13"/>
  <c r="AH11" i="13"/>
  <c r="DX32" i="14"/>
  <c r="DX31" i="14"/>
  <c r="DX38" i="14"/>
  <c r="DX37" i="14"/>
  <c r="DX35" i="14"/>
  <c r="DX28" i="14"/>
  <c r="DX25" i="14"/>
  <c r="DX24" i="14"/>
  <c r="DX21" i="14"/>
  <c r="DX20" i="14"/>
  <c r="DW18" i="14"/>
  <c r="DW22" i="14" s="1"/>
  <c r="DW26" i="14" s="1"/>
  <c r="DW29" i="14" s="1"/>
  <c r="DV18" i="14"/>
  <c r="DV22" i="14" s="1"/>
  <c r="DV26" i="14" s="1"/>
  <c r="DV29" i="14" s="1"/>
  <c r="DU18" i="14"/>
  <c r="DU22" i="14" s="1"/>
  <c r="DX17" i="14"/>
  <c r="DX16" i="14"/>
  <c r="DX14" i="14"/>
  <c r="DT33" i="14"/>
  <c r="AJ21" i="12"/>
  <c r="AJ38" i="12" s="1"/>
  <c r="AL37" i="12"/>
  <c r="AL36" i="12"/>
  <c r="AL35" i="12"/>
  <c r="AL34" i="12"/>
  <c r="AL33" i="12"/>
  <c r="AL32" i="12"/>
  <c r="AL31" i="12"/>
  <c r="AL30" i="12"/>
  <c r="AL29" i="12"/>
  <c r="AL28" i="12"/>
  <c r="AL27" i="12"/>
  <c r="AL26" i="12"/>
  <c r="AL25" i="12"/>
  <c r="AL24" i="12"/>
  <c r="AL23" i="12"/>
  <c r="AK21" i="12"/>
  <c r="AK38" i="12" s="1"/>
  <c r="AI38" i="12"/>
  <c r="AH38" i="12"/>
  <c r="AL19" i="12"/>
  <c r="AL18" i="12"/>
  <c r="AL17" i="12"/>
  <c r="AL16" i="12"/>
  <c r="AL15" i="12"/>
  <c r="AL14" i="12"/>
  <c r="AL13" i="12"/>
  <c r="AJ21" i="5"/>
  <c r="AJ23" i="5" s="1"/>
  <c r="AJ20" i="5"/>
  <c r="AJ22" i="5" s="1"/>
  <c r="AJ14" i="5"/>
  <c r="AJ15" i="5" s="1"/>
  <c r="AK21" i="5"/>
  <c r="AK28" i="5" s="1"/>
  <c r="AI21" i="5"/>
  <c r="AI28" i="5" s="1"/>
  <c r="AK20" i="5"/>
  <c r="AI20" i="5"/>
  <c r="AI27" i="5" s="1"/>
  <c r="AL19" i="5"/>
  <c r="AL18" i="5"/>
  <c r="AK14" i="5"/>
  <c r="AK15" i="5" s="1"/>
  <c r="AI14" i="5"/>
  <c r="AI15" i="5" s="1"/>
  <c r="BK108" i="6"/>
  <c r="BJ108" i="6"/>
  <c r="BI108" i="6"/>
  <c r="BH108" i="6"/>
  <c r="BG108" i="6"/>
  <c r="BK93" i="6"/>
  <c r="BJ93" i="6"/>
  <c r="BI93" i="6"/>
  <c r="BH93" i="6"/>
  <c r="BG93" i="6"/>
  <c r="BK63" i="6"/>
  <c r="BJ63" i="6"/>
  <c r="BI63" i="6"/>
  <c r="BH63" i="6"/>
  <c r="BG63" i="6"/>
  <c r="BK50" i="6"/>
  <c r="BJ50" i="6"/>
  <c r="BI50" i="6"/>
  <c r="BH50" i="6"/>
  <c r="BG50" i="6"/>
  <c r="BK32" i="6"/>
  <c r="BJ32" i="6"/>
  <c r="BI32" i="6"/>
  <c r="BH32" i="6"/>
  <c r="BG32" i="6"/>
  <c r="BK17" i="6"/>
  <c r="BJ17" i="6"/>
  <c r="BI17" i="6"/>
  <c r="BH17" i="6"/>
  <c r="BG17" i="6"/>
  <c r="AF108" i="6"/>
  <c r="AE108" i="6"/>
  <c r="AD108" i="6"/>
  <c r="AC108" i="6"/>
  <c r="AB108" i="6"/>
  <c r="AF93" i="6"/>
  <c r="AE93" i="6"/>
  <c r="AD93" i="6"/>
  <c r="AC93" i="6"/>
  <c r="AB93" i="6"/>
  <c r="AF63" i="6"/>
  <c r="AE63" i="6"/>
  <c r="AD63" i="6"/>
  <c r="AC63" i="6"/>
  <c r="AB63" i="6"/>
  <c r="AF50" i="6"/>
  <c r="AE50" i="6"/>
  <c r="AD50" i="6"/>
  <c r="AC50" i="6"/>
  <c r="AB50" i="6"/>
  <c r="AF32" i="6"/>
  <c r="AE32" i="6"/>
  <c r="AD32" i="6"/>
  <c r="AC32" i="6"/>
  <c r="AB32" i="6"/>
  <c r="AF17" i="6"/>
  <c r="AE17" i="6"/>
  <c r="AD17" i="6"/>
  <c r="AC17" i="6"/>
  <c r="AB17" i="6"/>
  <c r="AE79" i="3"/>
  <c r="AE66" i="3"/>
  <c r="AE43" i="3"/>
  <c r="AF79" i="3"/>
  <c r="AD79" i="3"/>
  <c r="AC79" i="3"/>
  <c r="AF66" i="3"/>
  <c r="AD66" i="3"/>
  <c r="AC66" i="3"/>
  <c r="AE48" i="3"/>
  <c r="AF43" i="3"/>
  <c r="AF48" i="3" s="1"/>
  <c r="AF82" i="3" s="1"/>
  <c r="AD43" i="3"/>
  <c r="AD48" i="3" s="1"/>
  <c r="AE73" i="2"/>
  <c r="AE61" i="2"/>
  <c r="AE51" i="2"/>
  <c r="AE63" i="2" s="1"/>
  <c r="AE75" i="2" s="1"/>
  <c r="AE35" i="2"/>
  <c r="AE22" i="2"/>
  <c r="AF73" i="2"/>
  <c r="AD73" i="2"/>
  <c r="AF61" i="2"/>
  <c r="AD61" i="2"/>
  <c r="AF51" i="2"/>
  <c r="AD51" i="2"/>
  <c r="AF35" i="2"/>
  <c r="AD35" i="2"/>
  <c r="AF22" i="2"/>
  <c r="AD22" i="2"/>
  <c r="AO63" i="1"/>
  <c r="AP57" i="1"/>
  <c r="AO57" i="1"/>
  <c r="AO54" i="1"/>
  <c r="AP45" i="1"/>
  <c r="AO45" i="1"/>
  <c r="AP42" i="1"/>
  <c r="AP41" i="1"/>
  <c r="AO42" i="1"/>
  <c r="AO41" i="1"/>
  <c r="AP38" i="1"/>
  <c r="AP37" i="1"/>
  <c r="AP36" i="1"/>
  <c r="AP35" i="1"/>
  <c r="AO38" i="1"/>
  <c r="AO37" i="1"/>
  <c r="AO36" i="1"/>
  <c r="AO35" i="1"/>
  <c r="AO32" i="1"/>
  <c r="AR9" i="1"/>
  <c r="AP10" i="1"/>
  <c r="AP17" i="1" s="1"/>
  <c r="AO10" i="1"/>
  <c r="AO17" i="1" s="1"/>
  <c r="AO21" i="1" s="1"/>
  <c r="AO24" i="1" s="1"/>
  <c r="AN10" i="1"/>
  <c r="AN17" i="1" s="1"/>
  <c r="AP54" i="1"/>
  <c r="AN54" i="1"/>
  <c r="AN45" i="1"/>
  <c r="AN42" i="1"/>
  <c r="AN41" i="1"/>
  <c r="AN38" i="1"/>
  <c r="AN37" i="1"/>
  <c r="AN36" i="1"/>
  <c r="AM36" i="1"/>
  <c r="AN35" i="1"/>
  <c r="AP32" i="1"/>
  <c r="AN32" i="1"/>
  <c r="AR29" i="1"/>
  <c r="AR50" i="1" s="1"/>
  <c r="AO29" i="1"/>
  <c r="AO50" i="1" s="1"/>
  <c r="AN29" i="1"/>
  <c r="AN50" i="1" s="1"/>
  <c r="AM29" i="1"/>
  <c r="AM50" i="1" s="1"/>
  <c r="AR20" i="1"/>
  <c r="AR14" i="1"/>
  <c r="AF37" i="2" l="1"/>
  <c r="AE82" i="3"/>
  <c r="AO39" i="1"/>
  <c r="AO43" i="1" s="1"/>
  <c r="AO46" i="1" s="1"/>
  <c r="AO59" i="1" s="1"/>
  <c r="AE37" i="2"/>
  <c r="AD37" i="2"/>
  <c r="AO56" i="1"/>
  <c r="AF63" i="2"/>
  <c r="AF75" i="2" s="1"/>
  <c r="AJ27" i="5"/>
  <c r="AJ28" i="5"/>
  <c r="AM37" i="1"/>
  <c r="AR37" i="1" s="1"/>
  <c r="AM10" i="1"/>
  <c r="AM17" i="1" s="1"/>
  <c r="AM21" i="1" s="1"/>
  <c r="AM24" i="1" s="1"/>
  <c r="AR23" i="1"/>
  <c r="AM38" i="1"/>
  <c r="AR38" i="1" s="1"/>
  <c r="AC43" i="3"/>
  <c r="AC48" i="3" s="1"/>
  <c r="AC73" i="2"/>
  <c r="AC61" i="2"/>
  <c r="AC51" i="2"/>
  <c r="AC35" i="2"/>
  <c r="AC22" i="2"/>
  <c r="AM54" i="1"/>
  <c r="AM32" i="1"/>
  <c r="AR30" i="1"/>
  <c r="AM41" i="1"/>
  <c r="AR41" i="1" s="1"/>
  <c r="AR13" i="1"/>
  <c r="AR10" i="1"/>
  <c r="DX18" i="14"/>
  <c r="DU26" i="14"/>
  <c r="DU29" i="14" s="1"/>
  <c r="DX22" i="14"/>
  <c r="DX26" i="14" s="1"/>
  <c r="DX29" i="14" s="1"/>
  <c r="DX33" i="14" s="1"/>
  <c r="AL21" i="12"/>
  <c r="AL38" i="12" s="1"/>
  <c r="AK22" i="5"/>
  <c r="AK23" i="5"/>
  <c r="AK27" i="5"/>
  <c r="AI22" i="5"/>
  <c r="AI23" i="5"/>
  <c r="AD82" i="3"/>
  <c r="AD63" i="2"/>
  <c r="AD75" i="2" s="1"/>
  <c r="AR54" i="1"/>
  <c r="AR45" i="1"/>
  <c r="AR42" i="1"/>
  <c r="AP39" i="1"/>
  <c r="AP43" i="1" s="1"/>
  <c r="AP46" i="1" s="1"/>
  <c r="AR36" i="1"/>
  <c r="AN39" i="1"/>
  <c r="AN43" i="1" s="1"/>
  <c r="AR35" i="1"/>
  <c r="AP56" i="1"/>
  <c r="AP21" i="1"/>
  <c r="AP24" i="1" s="1"/>
  <c r="AN21" i="1"/>
  <c r="AN24" i="1" s="1"/>
  <c r="AN56" i="1"/>
  <c r="AN57" i="1" s="1"/>
  <c r="AA63" i="6"/>
  <c r="Z63" i="6"/>
  <c r="Z48" i="3"/>
  <c r="AO62" i="1" l="1"/>
  <c r="AP62" i="1"/>
  <c r="AP63" i="1" s="1"/>
  <c r="AP59" i="1"/>
  <c r="AM39" i="1"/>
  <c r="AM43" i="1" s="1"/>
  <c r="AM46" i="1" s="1"/>
  <c r="AC82" i="3"/>
  <c r="AN46" i="1"/>
  <c r="AC63" i="2"/>
  <c r="AC75" i="2" s="1"/>
  <c r="AC37" i="2"/>
  <c r="AR32" i="1"/>
  <c r="AR39" i="1" s="1"/>
  <c r="AR43" i="1" s="1"/>
  <c r="AR46" i="1" s="1"/>
  <c r="AM56" i="1"/>
  <c r="AM57" i="1" s="1"/>
  <c r="AR17" i="1"/>
  <c r="AR21" i="1" s="1"/>
  <c r="AR24" i="1" s="1"/>
  <c r="Z108" i="6"/>
  <c r="Z93" i="6"/>
  <c r="Z50" i="6"/>
  <c r="Z17" i="6"/>
  <c r="AM62" i="1" l="1"/>
  <c r="AM63" i="1" s="1"/>
  <c r="AM59" i="1"/>
  <c r="AM60" i="1" s="1"/>
  <c r="AN62" i="1"/>
  <c r="AN63" i="1" s="1"/>
  <c r="AN59" i="1"/>
  <c r="AN60" i="1" s="1"/>
  <c r="AR62" i="1"/>
  <c r="AR63" i="1" s="1"/>
  <c r="AR59" i="1"/>
  <c r="AR60" i="1" s="1"/>
  <c r="AR56" i="1"/>
  <c r="AR57" i="1" s="1"/>
  <c r="Z32" i="6"/>
  <c r="DJ33" i="14" l="1"/>
  <c r="AF36" i="12"/>
  <c r="AF35" i="12"/>
  <c r="BF63" i="6"/>
  <c r="DR38" i="14" l="1"/>
  <c r="DQ38" i="14"/>
  <c r="DP38" i="14"/>
  <c r="DR37" i="14"/>
  <c r="DQ37" i="14"/>
  <c r="DP37" i="14"/>
  <c r="DR36" i="14" l="1"/>
  <c r="EG36" i="14" s="1"/>
  <c r="DQ36" i="14"/>
  <c r="EF36" i="14" s="1"/>
  <c r="DP36" i="14"/>
  <c r="EE36" i="14" s="1"/>
  <c r="DR35" i="14"/>
  <c r="DQ35" i="14"/>
  <c r="DP35" i="14"/>
  <c r="DR32" i="14"/>
  <c r="DQ32" i="14"/>
  <c r="DP32" i="14"/>
  <c r="DR31" i="14"/>
  <c r="DQ31" i="14"/>
  <c r="DP31" i="14"/>
  <c r="DR28" i="14"/>
  <c r="DQ28" i="14"/>
  <c r="DP28" i="14"/>
  <c r="DR25" i="14"/>
  <c r="DQ25" i="14"/>
  <c r="DP25" i="14"/>
  <c r="DR24" i="14"/>
  <c r="DQ24" i="14"/>
  <c r="DP24" i="14"/>
  <c r="DR21" i="14"/>
  <c r="DQ21" i="14"/>
  <c r="DP21" i="14"/>
  <c r="DR20" i="14"/>
  <c r="DQ20" i="14"/>
  <c r="DP20" i="14"/>
  <c r="DR17" i="14"/>
  <c r="DQ17" i="14"/>
  <c r="DP17" i="14"/>
  <c r="DR16" i="14"/>
  <c r="DQ16" i="14"/>
  <c r="DP16" i="14"/>
  <c r="DR14" i="14"/>
  <c r="DQ14" i="14"/>
  <c r="DP14" i="14"/>
  <c r="DN38" i="14"/>
  <c r="DN37" i="14"/>
  <c r="DN35" i="14"/>
  <c r="DN28" i="14"/>
  <c r="DN25" i="14"/>
  <c r="DN24" i="14"/>
  <c r="DN21" i="14"/>
  <c r="DN20" i="14"/>
  <c r="DN17" i="14"/>
  <c r="DN16" i="14"/>
  <c r="DM18" i="14"/>
  <c r="DM22" i="14" s="1"/>
  <c r="DM26" i="14" s="1"/>
  <c r="DM29" i="14" s="1"/>
  <c r="DL18" i="14"/>
  <c r="DL22" i="14" s="1"/>
  <c r="DL26" i="14" s="1"/>
  <c r="DL29" i="14" s="1"/>
  <c r="DK18" i="14"/>
  <c r="DK22" i="14" s="1"/>
  <c r="DN14" i="14"/>
  <c r="AF37" i="12"/>
  <c r="AF34" i="12"/>
  <c r="AF33" i="12"/>
  <c r="AF32" i="12"/>
  <c r="AF31" i="12"/>
  <c r="AF30" i="12"/>
  <c r="AF29" i="12"/>
  <c r="AF28" i="12"/>
  <c r="AF27" i="12"/>
  <c r="AF26" i="12"/>
  <c r="AF25" i="12"/>
  <c r="AF24" i="12"/>
  <c r="AF23" i="12"/>
  <c r="AF19" i="12"/>
  <c r="AF18" i="12"/>
  <c r="AF17" i="12"/>
  <c r="AF16" i="12"/>
  <c r="AF15" i="12"/>
  <c r="AF14" i="12"/>
  <c r="AF13" i="12"/>
  <c r="AE38" i="12"/>
  <c r="AF19" i="5"/>
  <c r="AF18" i="5"/>
  <c r="AF13" i="5"/>
  <c r="AF12" i="5"/>
  <c r="AE20" i="5"/>
  <c r="AE27" i="5" s="1"/>
  <c r="AE21" i="5"/>
  <c r="AE14" i="5"/>
  <c r="AE15" i="5" s="1"/>
  <c r="BE108" i="6"/>
  <c r="BE93" i="6"/>
  <c r="BE63" i="6"/>
  <c r="BE50" i="6"/>
  <c r="BE32" i="6"/>
  <c r="BE17" i="6"/>
  <c r="AA43" i="3"/>
  <c r="AA48" i="3" s="1"/>
  <c r="AA83" i="3"/>
  <c r="AA79" i="3"/>
  <c r="AA66" i="3"/>
  <c r="AA73" i="2"/>
  <c r="AA61" i="2"/>
  <c r="AA51" i="2"/>
  <c r="AA35" i="2"/>
  <c r="AA22" i="2"/>
  <c r="AK52" i="1"/>
  <c r="AK51" i="1"/>
  <c r="AK31" i="1"/>
  <c r="AK30" i="1"/>
  <c r="AK23" i="1"/>
  <c r="AK20" i="1"/>
  <c r="AK19" i="1"/>
  <c r="AK16" i="1"/>
  <c r="AK15" i="1"/>
  <c r="AK14" i="1"/>
  <c r="AK13" i="1"/>
  <c r="AK9" i="1"/>
  <c r="AK8" i="1"/>
  <c r="AI54" i="1"/>
  <c r="AI32" i="1"/>
  <c r="AI39" i="1" s="1"/>
  <c r="AI43" i="1" s="1"/>
  <c r="AI46" i="1" s="1"/>
  <c r="AI59" i="1" s="1"/>
  <c r="AI60" i="1" s="1"/>
  <c r="AI10" i="1"/>
  <c r="AI17" i="1" s="1"/>
  <c r="AI21" i="1" s="1"/>
  <c r="AI24" i="1" s="1"/>
  <c r="DN18" i="14" l="1"/>
  <c r="AH21" i="5"/>
  <c r="AL21" i="5"/>
  <c r="AL14" i="5"/>
  <c r="AL15" i="5" s="1"/>
  <c r="AH14" i="5"/>
  <c r="AH15" i="5" s="1"/>
  <c r="AF21" i="12"/>
  <c r="AH20" i="5"/>
  <c r="AL20" i="5"/>
  <c r="AA37" i="2"/>
  <c r="AF38" i="12"/>
  <c r="DK26" i="14"/>
  <c r="DK29" i="14" s="1"/>
  <c r="DN22" i="14"/>
  <c r="DN26" i="14" s="1"/>
  <c r="DN29" i="14" s="1"/>
  <c r="DN33" i="14" s="1"/>
  <c r="AE28" i="5"/>
  <c r="AE23" i="5"/>
  <c r="AE22" i="5"/>
  <c r="AA84" i="3"/>
  <c r="AC83" i="3" s="1"/>
  <c r="AA63" i="2"/>
  <c r="AA75" i="2" s="1"/>
  <c r="AI62" i="1"/>
  <c r="AI63" i="1" s="1"/>
  <c r="AI56" i="1"/>
  <c r="AI57" i="1" s="1"/>
  <c r="BF108" i="6"/>
  <c r="BF93" i="6"/>
  <c r="AA108" i="6"/>
  <c r="AA93" i="6"/>
  <c r="AL27" i="5" l="1"/>
  <c r="AL22" i="5"/>
  <c r="AH27" i="5"/>
  <c r="AH22" i="5"/>
  <c r="AL28" i="5"/>
  <c r="AL23" i="5"/>
  <c r="AD83" i="3"/>
  <c r="AC84" i="3"/>
  <c r="AC86" i="3" s="1"/>
  <c r="AH28" i="5"/>
  <c r="AH23" i="5"/>
  <c r="DH18" i="14"/>
  <c r="DE33" i="14"/>
  <c r="AE83" i="3" l="1"/>
  <c r="AD84" i="3"/>
  <c r="AD86" i="3" s="1"/>
  <c r="DI17" i="14"/>
  <c r="DI21" i="14"/>
  <c r="DI25" i="14"/>
  <c r="DI35" i="14"/>
  <c r="DI24" i="14"/>
  <c r="DI38" i="14"/>
  <c r="DI37" i="14"/>
  <c r="DI28" i="14"/>
  <c r="DI16" i="14"/>
  <c r="DI18" i="14" s="1"/>
  <c r="DH22" i="14"/>
  <c r="DH26" i="14" s="1"/>
  <c r="DH29" i="14" s="1"/>
  <c r="DI20" i="14"/>
  <c r="DF18" i="14"/>
  <c r="DF22" i="14" s="1"/>
  <c r="DF26" i="14" s="1"/>
  <c r="DF29" i="14" s="1"/>
  <c r="DG18" i="14"/>
  <c r="DG22" i="14" s="1"/>
  <c r="DG26" i="14" s="1"/>
  <c r="DG29" i="14" s="1"/>
  <c r="DI14" i="14"/>
  <c r="AF83" i="3" l="1"/>
  <c r="AF84" i="3" s="1"/>
  <c r="AE84" i="3"/>
  <c r="DI22" i="14"/>
  <c r="DI26" i="14" s="1"/>
  <c r="DI29" i="14" s="1"/>
  <c r="DI33" i="14" s="1"/>
  <c r="AH29" i="1" l="1"/>
  <c r="AH50" i="1" s="1"/>
  <c r="DD25" i="14" l="1"/>
  <c r="DQ18" i="14"/>
  <c r="DD14" i="14"/>
  <c r="DO33" i="14"/>
  <c r="CZ33" i="14"/>
  <c r="AC21" i="5"/>
  <c r="AC20" i="5"/>
  <c r="AC14" i="5"/>
  <c r="DD24" i="14" l="1"/>
  <c r="DD20" i="14"/>
  <c r="DD28" i="14"/>
  <c r="DD35" i="14"/>
  <c r="DS17" i="14"/>
  <c r="DA18" i="14"/>
  <c r="DA22" i="14" s="1"/>
  <c r="DP18" i="14"/>
  <c r="DS20" i="14"/>
  <c r="DQ22" i="14"/>
  <c r="DQ26" i="14" s="1"/>
  <c r="DS21" i="14"/>
  <c r="DS38" i="14"/>
  <c r="DS28" i="14"/>
  <c r="DS35" i="14"/>
  <c r="DB18" i="14"/>
  <c r="DB22" i="14" s="1"/>
  <c r="DB26" i="14" s="1"/>
  <c r="DB29" i="14" s="1"/>
  <c r="DD38" i="14"/>
  <c r="DC18" i="14"/>
  <c r="DC22" i="14" s="1"/>
  <c r="DC26" i="14" s="1"/>
  <c r="DC29" i="14" s="1"/>
  <c r="DD17" i="14"/>
  <c r="DD21" i="14"/>
  <c r="DD37" i="14"/>
  <c r="DS14" i="14"/>
  <c r="DS25" i="14"/>
  <c r="DR18" i="14"/>
  <c r="DR22" i="14" s="1"/>
  <c r="DS24" i="14"/>
  <c r="DS37" i="14"/>
  <c r="DQ29" i="14"/>
  <c r="DS16" i="14"/>
  <c r="DD16" i="14"/>
  <c r="DA26" i="14"/>
  <c r="DA29" i="14" s="1"/>
  <c r="AC38" i="12"/>
  <c r="AC27" i="5"/>
  <c r="AC15" i="5"/>
  <c r="AC22" i="5"/>
  <c r="AC28" i="5"/>
  <c r="AC23" i="5"/>
  <c r="DD22" i="14" l="1"/>
  <c r="DD26" i="14" s="1"/>
  <c r="DD29" i="14" s="1"/>
  <c r="DD33" i="14" s="1"/>
  <c r="DD18" i="14"/>
  <c r="DS18" i="14"/>
  <c r="DP22" i="14"/>
  <c r="DR26" i="14"/>
  <c r="DR29" i="14" s="1"/>
  <c r="Y79" i="3"/>
  <c r="Y66" i="3"/>
  <c r="Y43" i="3"/>
  <c r="Y48" i="3" s="1"/>
  <c r="Y73" i="2"/>
  <c r="Y61" i="2"/>
  <c r="Y51" i="2"/>
  <c r="Y35" i="2"/>
  <c r="Y22" i="2"/>
  <c r="DS22" i="14" l="1"/>
  <c r="DS26" i="14" s="1"/>
  <c r="DS29" i="14" s="1"/>
  <c r="DS33" i="14" s="1"/>
  <c r="DP26" i="14"/>
  <c r="DP29" i="14" s="1"/>
  <c r="Y82" i="3"/>
  <c r="Y63" i="2"/>
  <c r="Y75" i="2" s="1"/>
  <c r="Y37" i="2"/>
  <c r="AK29" i="1" l="1"/>
  <c r="AK50" i="1" s="1"/>
  <c r="AG54" i="1"/>
  <c r="AG45" i="1"/>
  <c r="AG42" i="1"/>
  <c r="AG41" i="1"/>
  <c r="AG38" i="1"/>
  <c r="AG37" i="1"/>
  <c r="AG36" i="1"/>
  <c r="AG35" i="1"/>
  <c r="AG32" i="1"/>
  <c r="AG29" i="1"/>
  <c r="AG50" i="1" s="1"/>
  <c r="AG10" i="1"/>
  <c r="AG17" i="1" s="1"/>
  <c r="AK54" i="1" l="1"/>
  <c r="AK32" i="1"/>
  <c r="AG39" i="1"/>
  <c r="AG43" i="1" s="1"/>
  <c r="AG46" i="1" s="1"/>
  <c r="AK10" i="1"/>
  <c r="AK17" i="1" s="1"/>
  <c r="AG56" i="1"/>
  <c r="AG57" i="1" s="1"/>
  <c r="AG21" i="1"/>
  <c r="AG24" i="1" s="1"/>
  <c r="M21" i="5"/>
  <c r="L21" i="5"/>
  <c r="L28" i="5" s="1"/>
  <c r="K21" i="5"/>
  <c r="K28" i="5" s="1"/>
  <c r="J21" i="5"/>
  <c r="J28" i="5" s="1"/>
  <c r="M20" i="5"/>
  <c r="L20" i="5"/>
  <c r="L27" i="5" s="1"/>
  <c r="K20" i="5"/>
  <c r="K27" i="5" s="1"/>
  <c r="J20" i="5"/>
  <c r="AG62" i="1" l="1"/>
  <c r="AG63" i="1" s="1"/>
  <c r="AG59" i="1"/>
  <c r="AG60" i="1" s="1"/>
  <c r="AK56" i="1"/>
  <c r="AK57" i="1" s="1"/>
  <c r="AK21" i="1"/>
  <c r="AK24" i="1" s="1"/>
  <c r="N19" i="5" l="1"/>
  <c r="N18" i="5"/>
  <c r="T18" i="5"/>
  <c r="X79" i="3"/>
  <c r="X43" i="3"/>
  <c r="N20" i="5" l="1"/>
  <c r="P20" i="5"/>
  <c r="N21" i="5"/>
  <c r="P21" i="5"/>
  <c r="BC108" i="6"/>
  <c r="BC93" i="6"/>
  <c r="BC63" i="6"/>
  <c r="BF50" i="6"/>
  <c r="BC50" i="6"/>
  <c r="BF32" i="6"/>
  <c r="BC32" i="6"/>
  <c r="BF17" i="6"/>
  <c r="BC17" i="6"/>
  <c r="BB17" i="6" l="1"/>
  <c r="BB50" i="6"/>
  <c r="BB93" i="6"/>
  <c r="BB108" i="6"/>
  <c r="BB63" i="6"/>
  <c r="BB32" i="6"/>
  <c r="CY37" i="14"/>
  <c r="CY25" i="14"/>
  <c r="CY21" i="14"/>
  <c r="CV18" i="14"/>
  <c r="CV22" i="14" s="1"/>
  <c r="CX18" i="14"/>
  <c r="CX22" i="14" s="1"/>
  <c r="CX26" i="14" s="1"/>
  <c r="CX29" i="14" s="1"/>
  <c r="CY38" i="14"/>
  <c r="CY35" i="14"/>
  <c r="CU33" i="14"/>
  <c r="CY28" i="14"/>
  <c r="CY24" i="14"/>
  <c r="CY20" i="14"/>
  <c r="CW18" i="14"/>
  <c r="CW22" i="14" s="1"/>
  <c r="CW26" i="14" s="1"/>
  <c r="CW29" i="14" s="1"/>
  <c r="CY17" i="14"/>
  <c r="CY14" i="14"/>
  <c r="CY16" i="14" l="1"/>
  <c r="CY18" i="14" s="1"/>
  <c r="CV26" i="14"/>
  <c r="CV29" i="14" s="1"/>
  <c r="CY22" i="14"/>
  <c r="CY26" i="14" s="1"/>
  <c r="CY29" i="14" s="1"/>
  <c r="CY33" i="14" s="1"/>
  <c r="AB11" i="13" l="1"/>
  <c r="AB12" i="13" s="1"/>
  <c r="AB18" i="13"/>
  <c r="AB17" i="13"/>
  <c r="AB38" i="12" l="1"/>
  <c r="Y108" i="6"/>
  <c r="X108" i="6"/>
  <c r="W108" i="6"/>
  <c r="Y93" i="6"/>
  <c r="X93" i="6"/>
  <c r="W93" i="6"/>
  <c r="Y63" i="6"/>
  <c r="X63" i="6"/>
  <c r="W63" i="6"/>
  <c r="AA50" i="6"/>
  <c r="Y50" i="6"/>
  <c r="X50" i="6"/>
  <c r="W50" i="6"/>
  <c r="AA32" i="6"/>
  <c r="Y32" i="6"/>
  <c r="X32" i="6"/>
  <c r="W32" i="6"/>
  <c r="AA17" i="6"/>
  <c r="Y17" i="6"/>
  <c r="X17" i="6"/>
  <c r="W17" i="6"/>
  <c r="X66" i="3"/>
  <c r="X48" i="3"/>
  <c r="X35" i="2"/>
  <c r="X22" i="2"/>
  <c r="X73" i="2"/>
  <c r="X61" i="2"/>
  <c r="X51" i="2"/>
  <c r="AF32" i="1"/>
  <c r="AF42" i="1"/>
  <c r="AK42" i="1" s="1"/>
  <c r="AF38" i="1"/>
  <c r="AK38" i="1" s="1"/>
  <c r="AF36" i="1"/>
  <c r="AK36" i="1" s="1"/>
  <c r="AF10" i="1"/>
  <c r="AF17" i="1" s="1"/>
  <c r="AF45" i="1"/>
  <c r="AK45" i="1" s="1"/>
  <c r="AF41" i="1"/>
  <c r="AK41" i="1" s="1"/>
  <c r="AF37" i="1"/>
  <c r="AK37" i="1" s="1"/>
  <c r="AF35" i="1"/>
  <c r="AK35" i="1" s="1"/>
  <c r="AF29" i="1"/>
  <c r="AF50" i="1" s="1"/>
  <c r="AK39" i="1" l="1"/>
  <c r="AK43" i="1" s="1"/>
  <c r="AK46" i="1" s="1"/>
  <c r="X82" i="3"/>
  <c r="AF54" i="1"/>
  <c r="AF56" i="1" s="1"/>
  <c r="AF57" i="1" s="1"/>
  <c r="X63" i="2"/>
  <c r="X75" i="2" s="1"/>
  <c r="X37" i="2"/>
  <c r="AF39" i="1"/>
  <c r="AF43" i="1" s="1"/>
  <c r="AF46" i="1" s="1"/>
  <c r="AF59" i="1" s="1"/>
  <c r="AF60" i="1" s="1"/>
  <c r="AF21" i="1"/>
  <c r="AF24" i="1" s="1"/>
  <c r="Z41" i="13"/>
  <c r="CS35" i="14"/>
  <c r="CR35" i="14"/>
  <c r="CQ35" i="14"/>
  <c r="AK62" i="1" l="1"/>
  <c r="AK63" i="1" s="1"/>
  <c r="AK59" i="1"/>
  <c r="AK60" i="1" s="1"/>
  <c r="AF62" i="1"/>
  <c r="AF63" i="1" s="1"/>
  <c r="CS38" i="14"/>
  <c r="CR38" i="14"/>
  <c r="CQ38" i="14"/>
  <c r="CS37" i="14"/>
  <c r="CR37" i="14"/>
  <c r="CQ37" i="14"/>
  <c r="CQ31" i="14"/>
  <c r="CR31" i="14"/>
  <c r="CO28" i="14"/>
  <c r="CO25" i="14"/>
  <c r="CO24" i="14"/>
  <c r="CO21" i="14"/>
  <c r="CO20" i="14"/>
  <c r="CO17" i="14"/>
  <c r="CO16" i="14"/>
  <c r="CT32" i="14" l="1"/>
  <c r="CS32" i="14"/>
  <c r="CR32" i="14"/>
  <c r="CQ32" i="14"/>
  <c r="CT31" i="14"/>
  <c r="CS31" i="14"/>
  <c r="CS28" i="14"/>
  <c r="CR28" i="14"/>
  <c r="CQ28" i="14"/>
  <c r="CS25" i="14"/>
  <c r="CR25" i="14"/>
  <c r="CQ25" i="14"/>
  <c r="CS24" i="14"/>
  <c r="CR24" i="14"/>
  <c r="CQ24" i="14"/>
  <c r="CS21" i="14"/>
  <c r="CR21" i="14"/>
  <c r="CQ21" i="14"/>
  <c r="CS20" i="14"/>
  <c r="CR20" i="14"/>
  <c r="CQ20" i="14"/>
  <c r="CS17" i="14"/>
  <c r="CR17" i="14"/>
  <c r="CQ17" i="14"/>
  <c r="CS16" i="14"/>
  <c r="CR16" i="14"/>
  <c r="CQ16" i="14"/>
  <c r="CS14" i="14"/>
  <c r="CR14" i="14"/>
  <c r="CQ14" i="14"/>
  <c r="CO38" i="14"/>
  <c r="CT38" i="14" s="1"/>
  <c r="CO37" i="14"/>
  <c r="CT37" i="14" s="1"/>
  <c r="CO36" i="14"/>
  <c r="CO35" i="14"/>
  <c r="CO34" i="14"/>
  <c r="CO30" i="14"/>
  <c r="CO27" i="14"/>
  <c r="CO23" i="14"/>
  <c r="CO19" i="14"/>
  <c r="CN18" i="14"/>
  <c r="CN22" i="14" s="1"/>
  <c r="CM18" i="14"/>
  <c r="CM22" i="14" s="1"/>
  <c r="CM26" i="14" s="1"/>
  <c r="CM29" i="14" s="1"/>
  <c r="CL18" i="14"/>
  <c r="CL22" i="14" s="1"/>
  <c r="CL26" i="14" s="1"/>
  <c r="CL29" i="14" s="1"/>
  <c r="CO14" i="14"/>
  <c r="CO22" i="14" l="1"/>
  <c r="CO18" i="14"/>
  <c r="CN26" i="14"/>
  <c r="CN29" i="14" s="1"/>
  <c r="CO29" i="14" s="1"/>
  <c r="CO33" i="14" s="1"/>
  <c r="CO26" i="14" l="1"/>
  <c r="Z37" i="12"/>
  <c r="Z32" i="12"/>
  <c r="Z27" i="12"/>
  <c r="Z30" i="12"/>
  <c r="Z29" i="12"/>
  <c r="Z23" i="12"/>
  <c r="Z24" i="12"/>
  <c r="Z19" i="12"/>
  <c r="Z34" i="12"/>
  <c r="Z33" i="12"/>
  <c r="Z31" i="12"/>
  <c r="Z28" i="12"/>
  <c r="Z26" i="12"/>
  <c r="Z25" i="12"/>
  <c r="Z18" i="12"/>
  <c r="Z17" i="12"/>
  <c r="Z16" i="12"/>
  <c r="Z14" i="12"/>
  <c r="Z13" i="12"/>
  <c r="X21" i="5"/>
  <c r="Y20" i="5"/>
  <c r="X20" i="5"/>
  <c r="X27" i="5" s="1"/>
  <c r="Z19" i="5"/>
  <c r="AF21" i="5" s="1"/>
  <c r="X14" i="5"/>
  <c r="X15" i="5" s="1"/>
  <c r="Y14" i="5"/>
  <c r="Z18" i="5"/>
  <c r="AF20" i="5" s="1"/>
  <c r="X28" i="5"/>
  <c r="AZ32" i="6"/>
  <c r="T108" i="6"/>
  <c r="T93" i="6"/>
  <c r="T63" i="6"/>
  <c r="T50" i="6"/>
  <c r="T32" i="6"/>
  <c r="T17" i="6"/>
  <c r="U79" i="3"/>
  <c r="U66" i="3"/>
  <c r="U43" i="3"/>
  <c r="U48" i="3" s="1"/>
  <c r="AF27" i="5" l="1"/>
  <c r="AF28" i="5"/>
  <c r="AB20" i="5"/>
  <c r="AB21" i="5"/>
  <c r="U82" i="3"/>
  <c r="Y21" i="5"/>
  <c r="Z15" i="12"/>
  <c r="Z21" i="12" s="1"/>
  <c r="Z38" i="12" s="1"/>
  <c r="AZ17" i="6"/>
  <c r="AZ63" i="6"/>
  <c r="AZ93" i="6"/>
  <c r="AZ108" i="6"/>
  <c r="Z13" i="5"/>
  <c r="AF14" i="5" s="1"/>
  <c r="AF15" i="5" s="1"/>
  <c r="AZ50" i="6"/>
  <c r="Y38" i="12"/>
  <c r="X22" i="5"/>
  <c r="X23" i="5"/>
  <c r="U73" i="2"/>
  <c r="U61" i="2"/>
  <c r="U51" i="2"/>
  <c r="U35" i="2"/>
  <c r="U22" i="2"/>
  <c r="AA54" i="1"/>
  <c r="AA32" i="1"/>
  <c r="AA39" i="1" s="1"/>
  <c r="AA43" i="1" s="1"/>
  <c r="AA46" i="1" s="1"/>
  <c r="AA59" i="1" s="1"/>
  <c r="AA60" i="1" s="1"/>
  <c r="AA10" i="1"/>
  <c r="AA17" i="1" s="1"/>
  <c r="CK38" i="14"/>
  <c r="CK35" i="14"/>
  <c r="CK28" i="14"/>
  <c r="CK24" i="14"/>
  <c r="CJ18" i="14"/>
  <c r="CK37" i="14"/>
  <c r="CK36" i="14"/>
  <c r="CK34" i="14"/>
  <c r="CK30" i="14"/>
  <c r="CK27" i="14"/>
  <c r="CK25" i="14"/>
  <c r="CK23" i="14"/>
  <c r="CK21" i="14"/>
  <c r="CK19" i="14"/>
  <c r="CI18" i="14"/>
  <c r="AY63" i="6"/>
  <c r="AY17" i="6"/>
  <c r="AY32" i="6"/>
  <c r="AF23" i="5" l="1"/>
  <c r="AF22" i="5"/>
  <c r="U37" i="2"/>
  <c r="AB14" i="5"/>
  <c r="AB15" i="5" s="1"/>
  <c r="AB28" i="5"/>
  <c r="AB27" i="5"/>
  <c r="U63" i="2"/>
  <c r="U75" i="2" s="1"/>
  <c r="AA62" i="1"/>
  <c r="AA63" i="1" s="1"/>
  <c r="U84" i="3"/>
  <c r="U86" i="3" s="1"/>
  <c r="AA21" i="1"/>
  <c r="AA24" i="1" s="1"/>
  <c r="AA56" i="1"/>
  <c r="AA57" i="1" s="1"/>
  <c r="U63" i="6"/>
  <c r="AY50" i="6"/>
  <c r="AY93" i="6"/>
  <c r="AY108" i="6"/>
  <c r="CK14" i="14"/>
  <c r="CH18" i="14"/>
  <c r="CH22" i="14" s="1"/>
  <c r="CH26" i="14" s="1"/>
  <c r="CI22" i="14"/>
  <c r="CI26" i="14" s="1"/>
  <c r="CI29" i="14" s="1"/>
  <c r="CK20" i="14"/>
  <c r="CJ22" i="14"/>
  <c r="CJ26" i="14" s="1"/>
  <c r="CJ29" i="14" s="1"/>
  <c r="CK16" i="14"/>
  <c r="CK17" i="14"/>
  <c r="X38" i="12"/>
  <c r="Y22" i="5"/>
  <c r="Y23" i="5"/>
  <c r="U108" i="6"/>
  <c r="U93" i="6"/>
  <c r="U50" i="6"/>
  <c r="U32" i="6"/>
  <c r="U17" i="6"/>
  <c r="T79" i="3"/>
  <c r="T66" i="3"/>
  <c r="T43" i="3"/>
  <c r="T48" i="3" s="1"/>
  <c r="T73" i="2"/>
  <c r="T61" i="2"/>
  <c r="T51" i="2"/>
  <c r="T35" i="2"/>
  <c r="T22" i="2"/>
  <c r="AB22" i="5" l="1"/>
  <c r="CK18" i="14"/>
  <c r="AB23" i="5"/>
  <c r="T37" i="2"/>
  <c r="T63" i="2"/>
  <c r="T75" i="2" s="1"/>
  <c r="T82" i="3"/>
  <c r="T84" i="3" s="1"/>
  <c r="T86" i="3" s="1"/>
  <c r="CK22" i="14"/>
  <c r="CH29" i="14"/>
  <c r="CK29" i="14" s="1"/>
  <c r="CK33" i="14" s="1"/>
  <c r="CK26" i="14"/>
  <c r="CT36" i="14" l="1"/>
  <c r="CG36" i="14"/>
  <c r="CG34" i="14"/>
  <c r="CP33" i="14"/>
  <c r="CG30" i="14"/>
  <c r="CG27" i="14"/>
  <c r="CG23" i="14"/>
  <c r="CG19" i="14"/>
  <c r="W21" i="5"/>
  <c r="W20" i="5"/>
  <c r="W14" i="5"/>
  <c r="Z10" i="1" l="1"/>
  <c r="Z17" i="1" s="1"/>
  <c r="CG21" i="14"/>
  <c r="CG38" i="14"/>
  <c r="CD18" i="14"/>
  <c r="CD22" i="14" s="1"/>
  <c r="CD26" i="14" s="1"/>
  <c r="CD29" i="14" s="1"/>
  <c r="CG17" i="14"/>
  <c r="CR18" i="14"/>
  <c r="CR22" i="14" s="1"/>
  <c r="CG24" i="14"/>
  <c r="S32" i="6"/>
  <c r="CG25" i="14"/>
  <c r="AX17" i="6"/>
  <c r="AX93" i="6"/>
  <c r="AX108" i="6"/>
  <c r="CG16" i="14"/>
  <c r="S108" i="6"/>
  <c r="W38" i="12"/>
  <c r="CQ18" i="14"/>
  <c r="CQ22" i="14" s="1"/>
  <c r="CF18" i="14"/>
  <c r="CF22" i="14" s="1"/>
  <c r="CF26" i="14" s="1"/>
  <c r="CF29" i="14" s="1"/>
  <c r="CG37" i="14"/>
  <c r="S93" i="6"/>
  <c r="AX32" i="6"/>
  <c r="AX63" i="6"/>
  <c r="CG20" i="14"/>
  <c r="AX50" i="6"/>
  <c r="CS18" i="14"/>
  <c r="CS22" i="14" s="1"/>
  <c r="CS26" i="14" s="1"/>
  <c r="CS29" i="14" s="1"/>
  <c r="CG35" i="14"/>
  <c r="CG28" i="14"/>
  <c r="CE18" i="14"/>
  <c r="CE22" i="14" s="1"/>
  <c r="CE26" i="14" s="1"/>
  <c r="CE29" i="14" s="1"/>
  <c r="CG14" i="14"/>
  <c r="W28" i="5"/>
  <c r="W15" i="5"/>
  <c r="W27" i="5"/>
  <c r="W22" i="5"/>
  <c r="W23" i="5"/>
  <c r="S63" i="6"/>
  <c r="S50" i="6"/>
  <c r="S17" i="6"/>
  <c r="Z54" i="1"/>
  <c r="Z32" i="1"/>
  <c r="Z39" i="1" s="1"/>
  <c r="Z43" i="1" s="1"/>
  <c r="Z46" i="1" s="1"/>
  <c r="Z59" i="1" s="1"/>
  <c r="Z60" i="1" s="1"/>
  <c r="CC38" i="14"/>
  <c r="CC25" i="14"/>
  <c r="CC24" i="14"/>
  <c r="CC17" i="14"/>
  <c r="BY33" i="14"/>
  <c r="CT25" i="14" l="1"/>
  <c r="CT17" i="14"/>
  <c r="CT24" i="14"/>
  <c r="Z62" i="1"/>
  <c r="Z63" i="1" s="1"/>
  <c r="Z21" i="1"/>
  <c r="Z24" i="1" s="1"/>
  <c r="Z56" i="1"/>
  <c r="Z57" i="1" s="1"/>
  <c r="CG29" i="14"/>
  <c r="CG33" i="14" s="1"/>
  <c r="CQ26" i="14"/>
  <c r="CQ29" i="14" s="1"/>
  <c r="CG22" i="14"/>
  <c r="CG26" i="14"/>
  <c r="CG18" i="14"/>
  <c r="CR26" i="14"/>
  <c r="CR29" i="14" s="1"/>
  <c r="CT22" i="14"/>
  <c r="CA18" i="14"/>
  <c r="V18" i="13"/>
  <c r="V11" i="13"/>
  <c r="BZ18" i="14"/>
  <c r="CC16" i="14"/>
  <c r="CC18" i="14" s="1"/>
  <c r="CC35" i="14"/>
  <c r="CT35" i="14" s="1"/>
  <c r="CC14" i="14"/>
  <c r="CT14" i="14" s="1"/>
  <c r="CC21" i="14"/>
  <c r="CT21" i="14" s="1"/>
  <c r="V12" i="13"/>
  <c r="CB18" i="14"/>
  <c r="CB22" i="14" s="1"/>
  <c r="CB26" i="14" s="1"/>
  <c r="CB29" i="14" s="1"/>
  <c r="CC20" i="14"/>
  <c r="CT20" i="14" s="1"/>
  <c r="CC28" i="14"/>
  <c r="CT28" i="14" s="1"/>
  <c r="CC37" i="14"/>
  <c r="V17" i="13"/>
  <c r="CA22" i="14"/>
  <c r="CA26" i="14" s="1"/>
  <c r="CA29" i="14" s="1"/>
  <c r="BZ22" i="14"/>
  <c r="BZ26" i="14" s="1"/>
  <c r="BZ29" i="14" s="1"/>
  <c r="CT26" i="14" l="1"/>
  <c r="CT29" i="14" s="1"/>
  <c r="CT33" i="14" s="1"/>
  <c r="CT16" i="14"/>
  <c r="CT18" i="14" s="1"/>
  <c r="V38" i="12"/>
  <c r="CC22" i="14"/>
  <c r="CC26" i="14" s="1"/>
  <c r="CC29" i="14" s="1"/>
  <c r="CC33" i="14" s="1"/>
  <c r="AW17" i="6"/>
  <c r="S51" i="2"/>
  <c r="Y45" i="1"/>
  <c r="Y42" i="1"/>
  <c r="Y41" i="1"/>
  <c r="Y38" i="1"/>
  <c r="Y37" i="1"/>
  <c r="Y36" i="1"/>
  <c r="Y35" i="1"/>
  <c r="Y29" i="1"/>
  <c r="Y50" i="1" s="1"/>
  <c r="Y52" i="1" l="1"/>
  <c r="Y54" i="1" s="1"/>
  <c r="S61" i="2"/>
  <c r="S63" i="2" s="1"/>
  <c r="S35" i="2"/>
  <c r="Y32" i="1"/>
  <c r="Y39" i="1" s="1"/>
  <c r="Y43" i="1" s="1"/>
  <c r="Y46" i="1" s="1"/>
  <c r="Y59" i="1" s="1"/>
  <c r="Y60" i="1" s="1"/>
  <c r="S73" i="2"/>
  <c r="S79" i="3"/>
  <c r="Y10" i="1"/>
  <c r="Y17" i="1" s="1"/>
  <c r="AW63" i="6"/>
  <c r="AW50" i="6"/>
  <c r="AW108" i="6"/>
  <c r="AW32" i="6"/>
  <c r="AW93" i="6"/>
  <c r="R32" i="6"/>
  <c r="R108" i="6"/>
  <c r="R17" i="6"/>
  <c r="R93" i="6"/>
  <c r="R63" i="6"/>
  <c r="S66" i="3"/>
  <c r="S43" i="3"/>
  <c r="S48" i="3" s="1"/>
  <c r="S22" i="2"/>
  <c r="BX35" i="14"/>
  <c r="Y62" i="1" l="1"/>
  <c r="Y63" i="1" s="1"/>
  <c r="Y56" i="1"/>
  <c r="Y57" i="1" s="1"/>
  <c r="S37" i="2"/>
  <c r="S75" i="2"/>
  <c r="S82" i="3"/>
  <c r="S84" i="3" s="1"/>
  <c r="S86" i="3" s="1"/>
  <c r="Y21" i="1"/>
  <c r="Y24" i="1" s="1"/>
  <c r="BX32" i="14" l="1"/>
  <c r="BX31" i="14"/>
  <c r="BU28" i="14"/>
  <c r="BV28" i="14"/>
  <c r="BW28" i="14"/>
  <c r="BU24" i="14"/>
  <c r="BV24" i="14"/>
  <c r="BW24" i="14"/>
  <c r="BU25" i="14"/>
  <c r="BW25" i="14"/>
  <c r="BV20" i="14"/>
  <c r="BW20" i="14"/>
  <c r="BU21" i="14"/>
  <c r="BV21" i="14"/>
  <c r="BW21" i="14"/>
  <c r="BP18" i="14"/>
  <c r="BV16" i="14"/>
  <c r="BU17" i="14"/>
  <c r="BW17" i="14"/>
  <c r="BU14" i="14"/>
  <c r="BV14" i="14"/>
  <c r="BW14" i="14"/>
  <c r="BS36" i="14"/>
  <c r="BS34" i="14"/>
  <c r="BS30" i="14"/>
  <c r="BS27" i="14"/>
  <c r="BS23" i="14"/>
  <c r="BS19" i="14"/>
  <c r="BQ18" i="14" l="1"/>
  <c r="BQ22" i="14" s="1"/>
  <c r="BQ26" i="14" s="1"/>
  <c r="BQ29" i="14" s="1"/>
  <c r="BS25" i="14"/>
  <c r="BR18" i="14"/>
  <c r="BR22" i="14" s="1"/>
  <c r="BR26" i="14" s="1"/>
  <c r="BR29" i="14" s="1"/>
  <c r="BS20" i="14"/>
  <c r="BS35" i="14"/>
  <c r="BS37" i="14"/>
  <c r="BX37" i="14" s="1"/>
  <c r="BS38" i="14"/>
  <c r="BX38" i="14" s="1"/>
  <c r="BS16" i="14"/>
  <c r="BS14" i="14"/>
  <c r="BP22" i="14"/>
  <c r="BP26" i="14" s="1"/>
  <c r="BS24" i="14"/>
  <c r="BS21" i="14"/>
  <c r="BU16" i="14"/>
  <c r="BW16" i="14"/>
  <c r="BV17" i="14"/>
  <c r="BU20" i="14"/>
  <c r="BV25" i="14"/>
  <c r="BS28" i="14"/>
  <c r="BS17" i="14"/>
  <c r="T37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19" i="12"/>
  <c r="T18" i="12"/>
  <c r="T17" i="12"/>
  <c r="T16" i="12"/>
  <c r="T15" i="12"/>
  <c r="T14" i="12"/>
  <c r="T13" i="12"/>
  <c r="S21" i="12"/>
  <c r="S38" i="12" s="1"/>
  <c r="T12" i="5"/>
  <c r="T13" i="5"/>
  <c r="T19" i="5"/>
  <c r="S20" i="5"/>
  <c r="S27" i="5" s="1"/>
  <c r="S21" i="5"/>
  <c r="S28" i="5" s="1"/>
  <c r="S14" i="5"/>
  <c r="S15" i="5" s="1"/>
  <c r="R21" i="5"/>
  <c r="R28" i="5" s="1"/>
  <c r="R20" i="5"/>
  <c r="R27" i="5" s="1"/>
  <c r="W24" i="8"/>
  <c r="W22" i="8"/>
  <c r="W20" i="8"/>
  <c r="W18" i="8"/>
  <c r="W16" i="8"/>
  <c r="W14" i="8"/>
  <c r="W12" i="8"/>
  <c r="P108" i="6"/>
  <c r="P93" i="6"/>
  <c r="P63" i="6"/>
  <c r="P50" i="6"/>
  <c r="P32" i="6"/>
  <c r="P17" i="6"/>
  <c r="AU93" i="6"/>
  <c r="AU63" i="6"/>
  <c r="AU50" i="6"/>
  <c r="AU32" i="6"/>
  <c r="AU17" i="6"/>
  <c r="Q24" i="3"/>
  <c r="P79" i="3"/>
  <c r="P66" i="3"/>
  <c r="P43" i="3"/>
  <c r="P48" i="3" s="1"/>
  <c r="P73" i="2"/>
  <c r="P61" i="2"/>
  <c r="P51" i="2"/>
  <c r="P35" i="2"/>
  <c r="P22" i="2"/>
  <c r="U51" i="1"/>
  <c r="U54" i="1" s="1"/>
  <c r="U10" i="1"/>
  <c r="U17" i="1" s="1"/>
  <c r="U21" i="1" s="1"/>
  <c r="U24" i="1" s="1"/>
  <c r="U32" i="1"/>
  <c r="U39" i="1" s="1"/>
  <c r="U43" i="1" s="1"/>
  <c r="U46" i="1" s="1"/>
  <c r="W52" i="1"/>
  <c r="W31" i="1"/>
  <c r="W30" i="1"/>
  <c r="W23" i="1"/>
  <c r="W20" i="1"/>
  <c r="W19" i="1"/>
  <c r="W16" i="1"/>
  <c r="W15" i="1"/>
  <c r="W14" i="1"/>
  <c r="W13" i="1"/>
  <c r="W9" i="1"/>
  <c r="W8" i="1"/>
  <c r="U59" i="1" l="1"/>
  <c r="U60" i="1" s="1"/>
  <c r="Z14" i="5"/>
  <c r="V14" i="5"/>
  <c r="V15" i="5" s="1"/>
  <c r="T14" i="5"/>
  <c r="T15" i="5" s="1"/>
  <c r="T20" i="5"/>
  <c r="Z20" i="5"/>
  <c r="Z22" i="5" s="1"/>
  <c r="V20" i="5"/>
  <c r="T21" i="5"/>
  <c r="T28" i="5" s="1"/>
  <c r="Z21" i="5"/>
  <c r="V21" i="5"/>
  <c r="BS18" i="14"/>
  <c r="BS22" i="14"/>
  <c r="T27" i="5"/>
  <c r="P37" i="2"/>
  <c r="T21" i="12"/>
  <c r="T38" i="12" s="1"/>
  <c r="P82" i="3"/>
  <c r="P63" i="2"/>
  <c r="P75" i="2" s="1"/>
  <c r="BS26" i="14"/>
  <c r="BP29" i="14"/>
  <c r="BS29" i="14" s="1"/>
  <c r="BS33" i="14" s="1"/>
  <c r="S23" i="5"/>
  <c r="S22" i="5"/>
  <c r="R22" i="5"/>
  <c r="R23" i="5"/>
  <c r="W51" i="1"/>
  <c r="U56" i="1"/>
  <c r="U57" i="1" s="1"/>
  <c r="U62" i="1"/>
  <c r="U63" i="1" s="1"/>
  <c r="V28" i="5" l="1"/>
  <c r="V23" i="5"/>
  <c r="Z23" i="5"/>
  <c r="V22" i="5"/>
  <c r="V27" i="5"/>
  <c r="BO38" i="14"/>
  <c r="BO37" i="14"/>
  <c r="BO36" i="14"/>
  <c r="BO35" i="14"/>
  <c r="BO34" i="14"/>
  <c r="BO30" i="14"/>
  <c r="BO28" i="14"/>
  <c r="BO27" i="14"/>
  <c r="BO25" i="14"/>
  <c r="BO24" i="14"/>
  <c r="BO23" i="14"/>
  <c r="BO21" i="14"/>
  <c r="BO20" i="14"/>
  <c r="BO19" i="14"/>
  <c r="BN18" i="14"/>
  <c r="BN22" i="14" s="1"/>
  <c r="BN26" i="14" s="1"/>
  <c r="BN29" i="14" s="1"/>
  <c r="BM18" i="14"/>
  <c r="BM22" i="14" s="1"/>
  <c r="BM26" i="14" s="1"/>
  <c r="BM29" i="14" s="1"/>
  <c r="BL18" i="14"/>
  <c r="BL22" i="14" s="1"/>
  <c r="BO17" i="14"/>
  <c r="BO16" i="14"/>
  <c r="BO14" i="14"/>
  <c r="Q21" i="12"/>
  <c r="Q38" i="12" s="1"/>
  <c r="Q21" i="5"/>
  <c r="Q28" i="5" s="1"/>
  <c r="Q20" i="5"/>
  <c r="Q27" i="5" s="1"/>
  <c r="AT108" i="6"/>
  <c r="AT93" i="6"/>
  <c r="AT63" i="6"/>
  <c r="AT50" i="6"/>
  <c r="AT32" i="6"/>
  <c r="AT17" i="6"/>
  <c r="O108" i="6"/>
  <c r="O93" i="6"/>
  <c r="O63" i="6"/>
  <c r="O50" i="6"/>
  <c r="O32" i="6"/>
  <c r="O17" i="6"/>
  <c r="BL26" i="14" l="1"/>
  <c r="BO22" i="14"/>
  <c r="BO18" i="14"/>
  <c r="Q22" i="5"/>
  <c r="Q23" i="5"/>
  <c r="BL29" i="14" l="1"/>
  <c r="BO29" i="14" s="1"/>
  <c r="BO33" i="14" s="1"/>
  <c r="BO26" i="14"/>
  <c r="O79" i="3" l="1"/>
  <c r="O66" i="3"/>
  <c r="O43" i="3"/>
  <c r="O48" i="3" s="1"/>
  <c r="O73" i="2"/>
  <c r="O61" i="2"/>
  <c r="O51" i="2"/>
  <c r="O35" i="2"/>
  <c r="O22" i="2"/>
  <c r="O37" i="2" l="1"/>
  <c r="O63" i="2"/>
  <c r="O75" i="2" s="1"/>
  <c r="O82" i="3"/>
  <c r="S54" i="1" l="1"/>
  <c r="S32" i="1"/>
  <c r="S39" i="1" s="1"/>
  <c r="S43" i="1" s="1"/>
  <c r="S46" i="1" s="1"/>
  <c r="S59" i="1" s="1"/>
  <c r="S60" i="1" s="1"/>
  <c r="S29" i="1"/>
  <c r="S50" i="1" s="1"/>
  <c r="S10" i="1"/>
  <c r="S17" i="1" s="1"/>
  <c r="BK38" i="14"/>
  <c r="BK21" i="14"/>
  <c r="BX21" i="14" s="1"/>
  <c r="BK20" i="14"/>
  <c r="BX20" i="14" s="1"/>
  <c r="BK34" i="14"/>
  <c r="BK30" i="14"/>
  <c r="BK27" i="14"/>
  <c r="BK23" i="14"/>
  <c r="BK19" i="14"/>
  <c r="BK14" i="14"/>
  <c r="BX14" i="14" s="1"/>
  <c r="BT33" i="14"/>
  <c r="S62" i="1" l="1"/>
  <c r="S63" i="1" s="1"/>
  <c r="S21" i="1"/>
  <c r="S24" i="1" s="1"/>
  <c r="S56" i="1"/>
  <c r="S57" i="1" s="1"/>
  <c r="BK17" i="14"/>
  <c r="BX17" i="14" s="1"/>
  <c r="BK28" i="14"/>
  <c r="BX28" i="14" s="1"/>
  <c r="BK25" i="14"/>
  <c r="BX25" i="14" s="1"/>
  <c r="BK36" i="14"/>
  <c r="BK16" i="14"/>
  <c r="BX16" i="14" s="1"/>
  <c r="BK24" i="14"/>
  <c r="BX24" i="14" s="1"/>
  <c r="BX36" i="14"/>
  <c r="R21" i="12"/>
  <c r="R38" i="12" s="1"/>
  <c r="BH18" i="14"/>
  <c r="BK35" i="14"/>
  <c r="BK37" i="14"/>
  <c r="BW18" i="14"/>
  <c r="BV18" i="14"/>
  <c r="BV22" i="14" s="1"/>
  <c r="BV26" i="14" s="1"/>
  <c r="BV29" i="14" s="1"/>
  <c r="BI18" i="14"/>
  <c r="BI22" i="14" s="1"/>
  <c r="BI26" i="14" s="1"/>
  <c r="BI29" i="14" s="1"/>
  <c r="BJ18" i="14"/>
  <c r="BJ22" i="14" s="1"/>
  <c r="BJ26" i="14" s="1"/>
  <c r="BJ29" i="14" s="1"/>
  <c r="T23" i="5"/>
  <c r="T22" i="5"/>
  <c r="AV63" i="6"/>
  <c r="AS63" i="6"/>
  <c r="AV17" i="6"/>
  <c r="AS17" i="6"/>
  <c r="Q63" i="6"/>
  <c r="AV108" i="6"/>
  <c r="AS108" i="6"/>
  <c r="AV93" i="6"/>
  <c r="AS93" i="6"/>
  <c r="AV50" i="6"/>
  <c r="AS50" i="6"/>
  <c r="AV32" i="6"/>
  <c r="AS32" i="6"/>
  <c r="Q108" i="6" l="1"/>
  <c r="Q93" i="6"/>
  <c r="BW22" i="14"/>
  <c r="BW26" i="14" s="1"/>
  <c r="BW29" i="14" s="1"/>
  <c r="N93" i="6"/>
  <c r="BH22" i="14"/>
  <c r="BH26" i="14" s="1"/>
  <c r="BH29" i="14" s="1"/>
  <c r="BK29" i="14" s="1"/>
  <c r="BK33" i="14" s="1"/>
  <c r="BK18" i="14"/>
  <c r="Q51" i="2"/>
  <c r="Q61" i="2"/>
  <c r="BX18" i="14"/>
  <c r="Q35" i="2"/>
  <c r="Q50" i="6"/>
  <c r="BU18" i="14"/>
  <c r="BU22" i="14" s="1"/>
  <c r="BU26" i="14" s="1"/>
  <c r="BU29" i="14" s="1"/>
  <c r="N108" i="6"/>
  <c r="N63" i="6"/>
  <c r="N50" i="6"/>
  <c r="N32" i="6"/>
  <c r="N17" i="6"/>
  <c r="Q79" i="3"/>
  <c r="Q66" i="3"/>
  <c r="Q43" i="3"/>
  <c r="Q48" i="3" s="1"/>
  <c r="Q73" i="2"/>
  <c r="Q22" i="2"/>
  <c r="BK26" i="14" l="1"/>
  <c r="Q63" i="2"/>
  <c r="Q75" i="2" s="1"/>
  <c r="BX22" i="14"/>
  <c r="BX26" i="14" s="1"/>
  <c r="BX29" i="14" s="1"/>
  <c r="BX33" i="14" s="1"/>
  <c r="Q37" i="2"/>
  <c r="BK22" i="14"/>
  <c r="Q82" i="3"/>
  <c r="T54" i="1" l="1"/>
  <c r="T29" i="1"/>
  <c r="T50" i="1" s="1"/>
  <c r="T10" i="1" l="1"/>
  <c r="T17" i="1" s="1"/>
  <c r="W10" i="1"/>
  <c r="W17" i="1" s="1"/>
  <c r="T32" i="1"/>
  <c r="W54" i="1"/>
  <c r="W32" i="1"/>
  <c r="BG35" i="14"/>
  <c r="T56" i="1" l="1"/>
  <c r="T57" i="1" s="1"/>
  <c r="T21" i="1"/>
  <c r="T24" i="1" s="1"/>
  <c r="T39" i="1"/>
  <c r="T43" i="1" s="1"/>
  <c r="T46" i="1" s="1"/>
  <c r="W21" i="1"/>
  <c r="W24" i="1" s="1"/>
  <c r="W56" i="1"/>
  <c r="W57" i="1" s="1"/>
  <c r="AR50" i="6"/>
  <c r="P18" i="13"/>
  <c r="P17" i="13"/>
  <c r="P12" i="13"/>
  <c r="P11" i="13"/>
  <c r="BC33" i="14"/>
  <c r="BG18" i="14"/>
  <c r="BF18" i="14"/>
  <c r="BF22" i="14" s="1"/>
  <c r="BF26" i="14" s="1"/>
  <c r="BF29" i="14" s="1"/>
  <c r="BE18" i="14"/>
  <c r="BE22" i="14" s="1"/>
  <c r="BE26" i="14" s="1"/>
  <c r="BE29" i="14" s="1"/>
  <c r="BD18" i="14"/>
  <c r="BD22" i="14" s="1"/>
  <c r="M86" i="3"/>
  <c r="M79" i="3"/>
  <c r="M66" i="3"/>
  <c r="R54" i="1"/>
  <c r="R29" i="1"/>
  <c r="R50" i="1" s="1"/>
  <c r="R45" i="1"/>
  <c r="W45" i="1" s="1"/>
  <c r="R42" i="1"/>
  <c r="W42" i="1" s="1"/>
  <c r="R41" i="1"/>
  <c r="W41" i="1" s="1"/>
  <c r="R38" i="1"/>
  <c r="W38" i="1" s="1"/>
  <c r="R37" i="1"/>
  <c r="W37" i="1" s="1"/>
  <c r="R36" i="1"/>
  <c r="W36" i="1" s="1"/>
  <c r="R35" i="1"/>
  <c r="R10" i="1"/>
  <c r="T62" i="1" l="1"/>
  <c r="T63" i="1" s="1"/>
  <c r="T59" i="1"/>
  <c r="T60" i="1" s="1"/>
  <c r="W35" i="1"/>
  <c r="W39" i="1" s="1"/>
  <c r="W43" i="1" s="1"/>
  <c r="W46" i="1" s="1"/>
  <c r="AR63" i="6"/>
  <c r="AR17" i="6"/>
  <c r="AR32" i="6"/>
  <c r="AR93" i="6"/>
  <c r="AR108" i="6"/>
  <c r="R17" i="1"/>
  <c r="R56" i="1" s="1"/>
  <c r="R57" i="1" s="1"/>
  <c r="N51" i="2"/>
  <c r="P28" i="5"/>
  <c r="N22" i="2"/>
  <c r="N35" i="2"/>
  <c r="N43" i="3"/>
  <c r="N48" i="3" s="1"/>
  <c r="N79" i="3"/>
  <c r="M17" i="6"/>
  <c r="M32" i="6"/>
  <c r="M50" i="6"/>
  <c r="N73" i="2"/>
  <c r="N66" i="3"/>
  <c r="M63" i="6"/>
  <c r="M93" i="6"/>
  <c r="P27" i="5"/>
  <c r="N61" i="2"/>
  <c r="P21" i="12"/>
  <c r="P38" i="12" s="1"/>
  <c r="M108" i="6"/>
  <c r="BD26" i="14"/>
  <c r="BD29" i="14" s="1"/>
  <c r="BG22" i="14"/>
  <c r="BG26" i="14" s="1"/>
  <c r="BG29" i="14" s="1"/>
  <c r="BG33" i="14" s="1"/>
  <c r="P22" i="5"/>
  <c r="P23" i="5"/>
  <c r="R32" i="1"/>
  <c r="R39" i="1" s="1"/>
  <c r="R43" i="1" s="1"/>
  <c r="R46" i="1" s="1"/>
  <c r="L32" i="6"/>
  <c r="R62" i="1" l="1"/>
  <c r="R63" i="1" s="1"/>
  <c r="R59" i="1"/>
  <c r="R60" i="1" s="1"/>
  <c r="W62" i="1"/>
  <c r="W63" i="1" s="1"/>
  <c r="W59" i="1"/>
  <c r="W60" i="1" s="1"/>
  <c r="N82" i="3"/>
  <c r="R21" i="1"/>
  <c r="R24" i="1" s="1"/>
  <c r="N63" i="2"/>
  <c r="N75" i="2" s="1"/>
  <c r="N37" i="2"/>
  <c r="N12" i="13"/>
  <c r="N11" i="13"/>
  <c r="M12" i="13"/>
  <c r="M11" i="13"/>
  <c r="AW18" i="14"/>
  <c r="AV18" i="14"/>
  <c r="AV22" i="14" s="1"/>
  <c r="AV26" i="14" s="1"/>
  <c r="AV29" i="14" s="1"/>
  <c r="AU18" i="14"/>
  <c r="AU22" i="14" s="1"/>
  <c r="AU26" i="14" s="1"/>
  <c r="AU29" i="14" s="1"/>
  <c r="AT18" i="14"/>
  <c r="AT22" i="14" s="1"/>
  <c r="AS33" i="14"/>
  <c r="N34" i="12"/>
  <c r="N33" i="12"/>
  <c r="N32" i="12"/>
  <c r="N19" i="12"/>
  <c r="M21" i="12"/>
  <c r="M38" i="12" s="1"/>
  <c r="N27" i="5"/>
  <c r="N15" i="5"/>
  <c r="M28" i="5"/>
  <c r="M27" i="5"/>
  <c r="M23" i="5"/>
  <c r="M22" i="5"/>
  <c r="M15" i="5"/>
  <c r="L79" i="3"/>
  <c r="K79" i="3"/>
  <c r="K43" i="3"/>
  <c r="J43" i="3"/>
  <c r="L73" i="2"/>
  <c r="N28" i="5" l="1"/>
  <c r="L61" i="2"/>
  <c r="AT26" i="14"/>
  <c r="AT29" i="14" s="1"/>
  <c r="AW22" i="14"/>
  <c r="AW26" i="14" s="1"/>
  <c r="AW29" i="14" s="1"/>
  <c r="AW33" i="14" s="1"/>
  <c r="N22" i="5"/>
  <c r="N23" i="5"/>
  <c r="K48" i="3"/>
  <c r="K66" i="3"/>
  <c r="L43" i="3"/>
  <c r="L48" i="3" s="1"/>
  <c r="L66" i="3"/>
  <c r="L35" i="2"/>
  <c r="L51" i="2"/>
  <c r="L22" i="2"/>
  <c r="L37" i="2" l="1"/>
  <c r="L63" i="2"/>
  <c r="L75" i="2" s="1"/>
  <c r="L82" i="3"/>
  <c r="K82" i="3"/>
  <c r="N10" i="1"/>
  <c r="N17" i="1" s="1"/>
  <c r="N54" i="1"/>
  <c r="N45" i="1"/>
  <c r="N42" i="1"/>
  <c r="N41" i="1"/>
  <c r="N38" i="1"/>
  <c r="N37" i="1"/>
  <c r="N36" i="1"/>
  <c r="N35" i="1"/>
  <c r="N32" i="1"/>
  <c r="N39" i="1" l="1"/>
  <c r="N43" i="1" s="1"/>
  <c r="N46" i="1" s="1"/>
  <c r="N56" i="1"/>
  <c r="N57" i="1" s="1"/>
  <c r="N21" i="1"/>
  <c r="N24" i="1" s="1"/>
  <c r="H29" i="13"/>
  <c r="H28" i="13"/>
  <c r="N62" i="1" l="1"/>
  <c r="N63" i="1" s="1"/>
  <c r="N59" i="1"/>
  <c r="N60" i="1" s="1"/>
  <c r="I66" i="3"/>
  <c r="AR18" i="14"/>
  <c r="L21" i="12"/>
  <c r="L38" i="12" s="1"/>
  <c r="J17" i="6"/>
  <c r="K22" i="2"/>
  <c r="M54" i="1"/>
  <c r="M32" i="1"/>
  <c r="M10" i="1" l="1"/>
  <c r="M17" i="1" s="1"/>
  <c r="M21" i="1" s="1"/>
  <c r="M24" i="1" s="1"/>
  <c r="J73" i="2"/>
  <c r="J66" i="3"/>
  <c r="M35" i="1"/>
  <c r="M36" i="1"/>
  <c r="M37" i="1"/>
  <c r="M38" i="1"/>
  <c r="M41" i="1"/>
  <c r="M42" i="1"/>
  <c r="M45" i="1"/>
  <c r="K35" i="2"/>
  <c r="K37" i="2" s="1"/>
  <c r="K51" i="2"/>
  <c r="K61" i="2"/>
  <c r="K73" i="2"/>
  <c r="AO18" i="14"/>
  <c r="AO22" i="14" s="1"/>
  <c r="AO26" i="14" s="1"/>
  <c r="AO29" i="14" s="1"/>
  <c r="AP18" i="14"/>
  <c r="AP22" i="14" s="1"/>
  <c r="AP26" i="14" s="1"/>
  <c r="AP29" i="14" s="1"/>
  <c r="AQ18" i="14"/>
  <c r="AQ22" i="14" s="1"/>
  <c r="AQ26" i="14" s="1"/>
  <c r="AQ29" i="14" s="1"/>
  <c r="M56" i="1" l="1"/>
  <c r="M57" i="1" s="1"/>
  <c r="M39" i="1"/>
  <c r="M43" i="1" s="1"/>
  <c r="M46" i="1" s="1"/>
  <c r="AR22" i="14"/>
  <c r="AR26" i="14" s="1"/>
  <c r="AR29" i="14" s="1"/>
  <c r="AR33" i="14" s="1"/>
  <c r="K63" i="2"/>
  <c r="K75" i="2" s="1"/>
  <c r="BB38" i="14"/>
  <c r="BB37" i="14"/>
  <c r="AQ108" i="6"/>
  <c r="AQ63" i="6"/>
  <c r="AQ50" i="6"/>
  <c r="AQ32" i="6"/>
  <c r="L108" i="6"/>
  <c r="L63" i="6"/>
  <c r="L50" i="6"/>
  <c r="M62" i="1" l="1"/>
  <c r="M63" i="1" s="1"/>
  <c r="M59" i="1"/>
  <c r="M60" i="1" s="1"/>
  <c r="L17" i="6"/>
  <c r="AQ17" i="6"/>
  <c r="BB35" i="14"/>
  <c r="AN33" i="14"/>
  <c r="AM18" i="14"/>
  <c r="AL18" i="14"/>
  <c r="AL22" i="14" s="1"/>
  <c r="AL26" i="14" s="1"/>
  <c r="AL29" i="14" s="1"/>
  <c r="AK18" i="14"/>
  <c r="AK22" i="14" s="1"/>
  <c r="AK26" i="14" s="1"/>
  <c r="AK29" i="14" s="1"/>
  <c r="AJ18" i="14"/>
  <c r="AJ22" i="14" s="1"/>
  <c r="I108" i="6"/>
  <c r="I93" i="6"/>
  <c r="I63" i="6"/>
  <c r="I50" i="6"/>
  <c r="I32" i="6"/>
  <c r="I17" i="6"/>
  <c r="AJ26" i="14" l="1"/>
  <c r="AJ29" i="14" s="1"/>
  <c r="AM22" i="14"/>
  <c r="AM26" i="14" s="1"/>
  <c r="AM29" i="14" s="1"/>
  <c r="AM33" i="14" s="1"/>
  <c r="L38" i="1" l="1"/>
  <c r="I35" i="2" l="1"/>
  <c r="N18" i="13" l="1"/>
  <c r="M18" i="13"/>
  <c r="L18" i="13"/>
  <c r="J18" i="13"/>
  <c r="N17" i="13"/>
  <c r="M17" i="13"/>
  <c r="L17" i="13"/>
  <c r="J17" i="13"/>
  <c r="L11" i="13"/>
  <c r="L12" i="13" s="1"/>
  <c r="J11" i="13"/>
  <c r="J12" i="13" s="1"/>
  <c r="AX33" i="14"/>
  <c r="AI33" i="14"/>
  <c r="AD33" i="14"/>
  <c r="BB32" i="14"/>
  <c r="BB31" i="14"/>
  <c r="BA28" i="14"/>
  <c r="AZ28" i="14"/>
  <c r="AY28" i="14"/>
  <c r="BA25" i="14"/>
  <c r="AZ25" i="14"/>
  <c r="AY25" i="14"/>
  <c r="BA24" i="14"/>
  <c r="AZ24" i="14"/>
  <c r="AY24" i="14"/>
  <c r="BA21" i="14"/>
  <c r="AZ21" i="14"/>
  <c r="AY21" i="14"/>
  <c r="BA20" i="14"/>
  <c r="AZ20" i="14"/>
  <c r="AY20" i="14"/>
  <c r="BA17" i="14"/>
  <c r="AZ17" i="14"/>
  <c r="AY17" i="14"/>
  <c r="AH18" i="14"/>
  <c r="AG18" i="14"/>
  <c r="AG22" i="14" s="1"/>
  <c r="AG26" i="14" s="1"/>
  <c r="AG29" i="14" s="1"/>
  <c r="AF18" i="14"/>
  <c r="AF22" i="14" s="1"/>
  <c r="AF26" i="14" s="1"/>
  <c r="AF29" i="14" s="1"/>
  <c r="AE18" i="14"/>
  <c r="AE22" i="14" s="1"/>
  <c r="BA14" i="14"/>
  <c r="AZ14" i="14"/>
  <c r="AY14" i="14"/>
  <c r="N31" i="12"/>
  <c r="N30" i="12"/>
  <c r="N29" i="12"/>
  <c r="N28" i="12"/>
  <c r="N27" i="12"/>
  <c r="N26" i="12"/>
  <c r="N25" i="12"/>
  <c r="N24" i="12"/>
  <c r="N23" i="12"/>
  <c r="N18" i="12"/>
  <c r="N17" i="12"/>
  <c r="N16" i="12"/>
  <c r="N15" i="12"/>
  <c r="N14" i="12"/>
  <c r="N13" i="12"/>
  <c r="J21" i="12"/>
  <c r="J38" i="12" s="1"/>
  <c r="J27" i="5"/>
  <c r="J15" i="5"/>
  <c r="AP108" i="6"/>
  <c r="AO108" i="6"/>
  <c r="AN108" i="6"/>
  <c r="AM108" i="6"/>
  <c r="AP93" i="6"/>
  <c r="AO93" i="6"/>
  <c r="AN93" i="6"/>
  <c r="AM93" i="6"/>
  <c r="AP63" i="6"/>
  <c r="AO63" i="6"/>
  <c r="AN63" i="6"/>
  <c r="AM63" i="6"/>
  <c r="AP50" i="6"/>
  <c r="AO50" i="6"/>
  <c r="AN50" i="6"/>
  <c r="AM50" i="6"/>
  <c r="AP32" i="6"/>
  <c r="AO32" i="6"/>
  <c r="AN32" i="6"/>
  <c r="AM32" i="6"/>
  <c r="AP17" i="6"/>
  <c r="AO17" i="6"/>
  <c r="AN17" i="6"/>
  <c r="AM17" i="6"/>
  <c r="H108" i="6"/>
  <c r="J108" i="6"/>
  <c r="K108" i="6"/>
  <c r="K93" i="6"/>
  <c r="J93" i="6"/>
  <c r="H93" i="6"/>
  <c r="K63" i="6"/>
  <c r="J63" i="6"/>
  <c r="H63" i="6"/>
  <c r="K50" i="6"/>
  <c r="J50" i="6"/>
  <c r="H50" i="6"/>
  <c r="K32" i="6"/>
  <c r="J32" i="6"/>
  <c r="H32" i="6"/>
  <c r="K17" i="6"/>
  <c r="H17" i="6"/>
  <c r="H86" i="3"/>
  <c r="H79" i="3"/>
  <c r="J79" i="3"/>
  <c r="I79" i="3"/>
  <c r="H66" i="3"/>
  <c r="J48" i="3"/>
  <c r="I43" i="3"/>
  <c r="I48" i="3" s="1"/>
  <c r="I73" i="2"/>
  <c r="I61" i="2"/>
  <c r="I51" i="2"/>
  <c r="I22" i="2"/>
  <c r="I37" i="2" s="1"/>
  <c r="K54" i="1"/>
  <c r="K45" i="1"/>
  <c r="K42" i="1"/>
  <c r="P16" i="1"/>
  <c r="K37" i="1"/>
  <c r="K35" i="1"/>
  <c r="K10" i="1"/>
  <c r="K17" i="1" s="1"/>
  <c r="I63" i="2" l="1"/>
  <c r="I75" i="2" s="1"/>
  <c r="I82" i="3"/>
  <c r="J82" i="3"/>
  <c r="BB28" i="14"/>
  <c r="BB14" i="14"/>
  <c r="BB21" i="14"/>
  <c r="BB25" i="14"/>
  <c r="BB24" i="14"/>
  <c r="BB20" i="14"/>
  <c r="BB17" i="14"/>
  <c r="AE26" i="14"/>
  <c r="AE29" i="14" s="1"/>
  <c r="AH22" i="14"/>
  <c r="AH26" i="14" s="1"/>
  <c r="AH29" i="14" s="1"/>
  <c r="AH33" i="14" s="1"/>
  <c r="AZ16" i="14"/>
  <c r="AZ18" i="14" s="1"/>
  <c r="AZ22" i="14" s="1"/>
  <c r="AZ26" i="14" s="1"/>
  <c r="AZ29" i="14" s="1"/>
  <c r="AY16" i="14"/>
  <c r="BA16" i="14"/>
  <c r="BA18" i="14" s="1"/>
  <c r="BA22" i="14" s="1"/>
  <c r="BA26" i="14" s="1"/>
  <c r="BA29" i="14" s="1"/>
  <c r="N21" i="12"/>
  <c r="N38" i="12" s="1"/>
  <c r="J22" i="5"/>
  <c r="J23" i="5"/>
  <c r="K21" i="1"/>
  <c r="K24" i="1" s="1"/>
  <c r="K56" i="1"/>
  <c r="K57" i="1" s="1"/>
  <c r="K32" i="1"/>
  <c r="K36" i="1"/>
  <c r="K38" i="1"/>
  <c r="P38" i="1" s="1"/>
  <c r="K41" i="1"/>
  <c r="AY18" i="14" l="1"/>
  <c r="AY22" i="14" s="1"/>
  <c r="BB16" i="14"/>
  <c r="BB18" i="14" s="1"/>
  <c r="K39" i="1"/>
  <c r="K43" i="1" s="1"/>
  <c r="K46" i="1" s="1"/>
  <c r="K59" i="1" s="1"/>
  <c r="K60" i="1" s="1"/>
  <c r="C66" i="3"/>
  <c r="K62" i="1" l="1"/>
  <c r="K63" i="1" s="1"/>
  <c r="AY26" i="14"/>
  <c r="AY29" i="14" s="1"/>
  <c r="BB22" i="14"/>
  <c r="BB26" i="14" s="1"/>
  <c r="BB29" i="14" s="1"/>
  <c r="BB33" i="14" s="1"/>
  <c r="C79" i="3"/>
  <c r="D66" i="3" l="1"/>
  <c r="F66" i="3"/>
  <c r="D79" i="3"/>
  <c r="F79" i="3"/>
  <c r="H31" i="12" l="1"/>
  <c r="F35" i="2"/>
  <c r="D35" i="2"/>
  <c r="G45" i="1"/>
  <c r="G42" i="1"/>
  <c r="G41" i="1"/>
  <c r="G38" i="1"/>
  <c r="G37" i="1"/>
  <c r="G36" i="1"/>
  <c r="G35" i="1"/>
  <c r="G32" i="1"/>
  <c r="G10" i="1"/>
  <c r="G17" i="1" s="1"/>
  <c r="G21" i="1" s="1"/>
  <c r="G24" i="1" s="1"/>
  <c r="G39" i="1" l="1"/>
  <c r="G43" i="1" s="1"/>
  <c r="G46" i="1" s="1"/>
  <c r="G59" i="1" s="1"/>
  <c r="G60" i="1" s="1"/>
  <c r="E35" i="2"/>
  <c r="G35" i="2"/>
  <c r="H15" i="5"/>
  <c r="H13" i="12"/>
  <c r="H14" i="12"/>
  <c r="H15" i="12"/>
  <c r="H16" i="12"/>
  <c r="H17" i="12"/>
  <c r="H18" i="12"/>
  <c r="H23" i="12"/>
  <c r="H24" i="12"/>
  <c r="H25" i="12"/>
  <c r="H26" i="12"/>
  <c r="H27" i="12"/>
  <c r="H28" i="12"/>
  <c r="H29" i="12"/>
  <c r="H30" i="12"/>
  <c r="H27" i="5"/>
  <c r="H28" i="5"/>
  <c r="C86" i="3"/>
  <c r="H21" i="12" l="1"/>
  <c r="H38" i="12" s="1"/>
  <c r="C108" i="6"/>
  <c r="E108" i="6"/>
  <c r="G108" i="6"/>
  <c r="F93" i="6"/>
  <c r="D93" i="6"/>
  <c r="G93" i="6"/>
  <c r="C93" i="6"/>
  <c r="AL108" i="6"/>
  <c r="AK108" i="6"/>
  <c r="AJ108" i="6"/>
  <c r="AI108" i="6"/>
  <c r="AH108" i="6"/>
  <c r="F108" i="6"/>
  <c r="D108" i="6"/>
  <c r="AL93" i="6"/>
  <c r="AH93" i="6"/>
  <c r="E93" i="6"/>
  <c r="AJ93" i="6" l="1"/>
  <c r="C63" i="6"/>
  <c r="E63" i="6"/>
  <c r="G63" i="6"/>
  <c r="AH63" i="6"/>
  <c r="AJ63" i="6"/>
  <c r="AL63" i="6"/>
  <c r="AK93" i="6"/>
  <c r="AI93" i="6"/>
  <c r="D63" i="6"/>
  <c r="F63" i="6"/>
  <c r="AI63" i="6"/>
  <c r="AK63" i="6"/>
  <c r="D43" i="3" l="1"/>
  <c r="Y33" i="14" l="1"/>
  <c r="T33" i="14"/>
  <c r="O33" i="14"/>
  <c r="J33" i="14"/>
  <c r="E33" i="14"/>
  <c r="E87" i="12" l="1"/>
  <c r="H94" i="12"/>
  <c r="H66" i="12"/>
  <c r="E99" i="12" l="1"/>
  <c r="D59" i="12"/>
  <c r="D71" i="12" s="1"/>
  <c r="E59" i="12"/>
  <c r="D87" i="12"/>
  <c r="D99" i="12" s="1"/>
  <c r="G61" i="2" l="1"/>
  <c r="G11" i="13" l="1"/>
  <c r="AK50" i="6" l="1"/>
  <c r="AI50" i="6"/>
  <c r="F50" i="6"/>
  <c r="D50" i="6"/>
  <c r="AL50" i="6"/>
  <c r="AJ50" i="6"/>
  <c r="AH50" i="6"/>
  <c r="G50" i="6"/>
  <c r="E50" i="6"/>
  <c r="C50" i="6"/>
  <c r="AL17" i="6"/>
  <c r="G32" i="6"/>
  <c r="AL32" i="6"/>
  <c r="G73" i="2" l="1"/>
  <c r="G51" i="2"/>
  <c r="G63" i="2" s="1"/>
  <c r="G22" i="2"/>
  <c r="G37" i="2" s="1"/>
  <c r="G75" i="2" l="1"/>
  <c r="G18" i="13" l="1"/>
  <c r="G17" i="13"/>
  <c r="G21" i="12"/>
  <c r="G38" i="12" s="1"/>
  <c r="H39" i="13" l="1"/>
  <c r="G39" i="13"/>
  <c r="F39" i="13"/>
  <c r="E39" i="13"/>
  <c r="D39" i="13"/>
  <c r="F21" i="12" l="1"/>
  <c r="F38" i="12" s="1"/>
  <c r="AJ17" i="6"/>
  <c r="AJ32" i="6"/>
  <c r="E17" i="6"/>
  <c r="E32" i="6"/>
  <c r="E21" i="12" l="1"/>
  <c r="E38" i="12" s="1"/>
  <c r="H18" i="14"/>
  <c r="F18" i="14"/>
  <c r="F22" i="14" s="1"/>
  <c r="F26" i="14" s="1"/>
  <c r="F29" i="14" s="1"/>
  <c r="AK32" i="6"/>
  <c r="AI32" i="6"/>
  <c r="AH32" i="6"/>
  <c r="AK17" i="6"/>
  <c r="AI17" i="6"/>
  <c r="AH17" i="6"/>
  <c r="F32" i="6"/>
  <c r="D32" i="6"/>
  <c r="C32" i="6"/>
  <c r="G17" i="6"/>
  <c r="F17" i="6"/>
  <c r="D17" i="6"/>
  <c r="C17" i="6"/>
  <c r="H22" i="14" l="1"/>
  <c r="H26" i="14" s="1"/>
  <c r="H29" i="14" s="1"/>
  <c r="G18" i="14"/>
  <c r="G22" i="14" s="1"/>
  <c r="G26" i="14" s="1"/>
  <c r="G29" i="14" s="1"/>
  <c r="D21" i="12"/>
  <c r="D38" i="12" s="1"/>
  <c r="I22" i="14" l="1"/>
  <c r="D73" i="2" l="1"/>
  <c r="D51" i="2"/>
  <c r="D61" i="2"/>
  <c r="D63" i="2" l="1"/>
  <c r="D75" i="2" s="1"/>
  <c r="D36" i="1" l="1"/>
  <c r="D38" i="1" l="1"/>
  <c r="D37" i="1" l="1"/>
  <c r="D41" i="1"/>
  <c r="D35" i="1" l="1"/>
  <c r="D45" i="1" l="1"/>
  <c r="D22" i="2"/>
  <c r="D37" i="2" l="1"/>
  <c r="D10" i="1" l="1"/>
  <c r="D17" i="1" s="1"/>
  <c r="D48" i="3" l="1"/>
  <c r="D82" i="3" s="1"/>
  <c r="D84" i="3" l="1"/>
  <c r="D86" i="3" s="1"/>
  <c r="E42" i="1" l="1"/>
  <c r="D42" i="1" l="1"/>
  <c r="D21" i="1"/>
  <c r="D24" i="1" s="1"/>
  <c r="E45" i="1"/>
  <c r="E35" i="1"/>
  <c r="E37" i="1"/>
  <c r="N24" i="14" l="1"/>
  <c r="N21" i="14"/>
  <c r="N20" i="14"/>
  <c r="M18" i="14"/>
  <c r="M22" i="14" s="1"/>
  <c r="M26" i="14" s="1"/>
  <c r="M29" i="14" s="1"/>
  <c r="K18" i="14"/>
  <c r="K22" i="14" s="1"/>
  <c r="K26" i="14" s="1"/>
  <c r="K29" i="14" s="1"/>
  <c r="N16" i="14"/>
  <c r="N14" i="14"/>
  <c r="N25" i="14"/>
  <c r="N17" i="14"/>
  <c r="L18" i="14"/>
  <c r="L22" i="14" s="1"/>
  <c r="L26" i="14" s="1"/>
  <c r="L29" i="14" s="1"/>
  <c r="N18" i="14" l="1"/>
  <c r="N22" i="14" s="1"/>
  <c r="N26" i="14" s="1"/>
  <c r="G54" i="1" l="1"/>
  <c r="G56" i="1" s="1"/>
  <c r="D54" i="1" l="1"/>
  <c r="D56" i="1" s="1"/>
  <c r="I18" i="14" l="1"/>
  <c r="N29" i="14"/>
  <c r="N33" i="14" s="1"/>
  <c r="I26" i="14" l="1"/>
  <c r="I29" i="14" s="1"/>
  <c r="I33" i="14" s="1"/>
  <c r="G57" i="1" l="1"/>
  <c r="G62" i="1"/>
  <c r="G63" i="1" l="1"/>
  <c r="D57" i="1" l="1"/>
  <c r="D32" i="1"/>
  <c r="D39" i="1" s="1"/>
  <c r="D43" i="1" s="1"/>
  <c r="D46" i="1" s="1"/>
  <c r="D62" i="1" l="1"/>
  <c r="D63" i="1" s="1"/>
  <c r="D59" i="1"/>
  <c r="D60" i="1" s="1"/>
  <c r="E61" i="2"/>
  <c r="E51" i="2" l="1"/>
  <c r="E63" i="2" s="1"/>
  <c r="E22" i="2"/>
  <c r="E73" i="2" l="1"/>
  <c r="E75" i="2" s="1"/>
  <c r="E36" i="1" l="1"/>
  <c r="E38" i="1"/>
  <c r="E37" i="2"/>
  <c r="E10" i="1"/>
  <c r="E17" i="1" s="1"/>
  <c r="E41" i="1"/>
  <c r="E21" i="1" l="1"/>
  <c r="E24" i="1" s="1"/>
  <c r="E54" i="1"/>
  <c r="E56" i="1" s="1"/>
  <c r="E32" i="1" l="1"/>
  <c r="E39" i="1" s="1"/>
  <c r="E43" i="1" s="1"/>
  <c r="E46" i="1" s="1"/>
  <c r="E57" i="1"/>
  <c r="E62" i="1" l="1"/>
  <c r="E63" i="1" s="1"/>
  <c r="E59" i="1"/>
  <c r="E60" i="1" s="1"/>
  <c r="E71" i="12" l="1"/>
  <c r="H95" i="12" l="1"/>
  <c r="H93" i="12" l="1"/>
  <c r="H92" i="12"/>
  <c r="H91" i="12"/>
  <c r="H90" i="12"/>
  <c r="H89" i="12"/>
  <c r="H84" i="12"/>
  <c r="H83" i="12"/>
  <c r="H82" i="12"/>
  <c r="H81" i="12"/>
  <c r="H80" i="12"/>
  <c r="F87" i="12"/>
  <c r="F99" i="12" s="1"/>
  <c r="H67" i="12"/>
  <c r="H65" i="12"/>
  <c r="H64" i="12"/>
  <c r="H63" i="12"/>
  <c r="H62" i="12"/>
  <c r="H61" i="12"/>
  <c r="H56" i="12"/>
  <c r="H55" i="12"/>
  <c r="H54" i="12"/>
  <c r="H53" i="12"/>
  <c r="F59" i="12"/>
  <c r="F71" i="12" s="1"/>
  <c r="G59" i="12" l="1"/>
  <c r="G71" i="12" s="1"/>
  <c r="H51" i="12"/>
  <c r="H59" i="12" s="1"/>
  <c r="H71" i="12" s="1"/>
  <c r="G87" i="12"/>
  <c r="G99" i="12" s="1"/>
  <c r="H79" i="12"/>
  <c r="H87" i="12" s="1"/>
  <c r="H99" i="12" s="1"/>
  <c r="G27" i="5" l="1"/>
  <c r="G22" i="5"/>
  <c r="G28" i="5"/>
  <c r="G23" i="5"/>
  <c r="G15" i="5"/>
  <c r="E15" i="5" l="1"/>
  <c r="E22" i="5"/>
  <c r="E27" i="5"/>
  <c r="F23" i="5"/>
  <c r="E23" i="5"/>
  <c r="E28" i="5"/>
  <c r="F22" i="5"/>
  <c r="D15" i="5" l="1"/>
  <c r="D22" i="5"/>
  <c r="D27" i="5"/>
  <c r="D23" i="5"/>
  <c r="D28" i="5"/>
  <c r="H23" i="5" l="1"/>
  <c r="H22" i="5"/>
  <c r="G12" i="13" l="1"/>
  <c r="D12" i="13" l="1"/>
  <c r="D11" i="13"/>
  <c r="D17" i="13" l="1"/>
  <c r="D18" i="13"/>
  <c r="E12" i="13" l="1"/>
  <c r="E11" i="13"/>
  <c r="F15" i="5" l="1"/>
  <c r="F27" i="5"/>
  <c r="F28" i="5"/>
  <c r="I9" i="1" l="1"/>
  <c r="F35" i="1" l="1"/>
  <c r="I13" i="1"/>
  <c r="I20" i="1"/>
  <c r="F42" i="1"/>
  <c r="I35" i="1" l="1"/>
  <c r="I42" i="1"/>
  <c r="I15" i="1"/>
  <c r="F37" i="1"/>
  <c r="I19" i="1"/>
  <c r="F41" i="1"/>
  <c r="I16" i="1"/>
  <c r="F38" i="1"/>
  <c r="I23" i="1"/>
  <c r="F45" i="1"/>
  <c r="I45" i="1" l="1"/>
  <c r="I38" i="1"/>
  <c r="I41" i="1"/>
  <c r="I37" i="1"/>
  <c r="AB28" i="14"/>
  <c r="AB25" i="14"/>
  <c r="AB24" i="14"/>
  <c r="AB20" i="14"/>
  <c r="AB17" i="14"/>
  <c r="AB14" i="14"/>
  <c r="R18" i="14" l="1"/>
  <c r="R22" i="14" s="1"/>
  <c r="R26" i="14" s="1"/>
  <c r="R29" i="14" s="1"/>
  <c r="I51" i="1" l="1"/>
  <c r="S17" i="14" l="1"/>
  <c r="F51" i="2" l="1"/>
  <c r="F22" i="2"/>
  <c r="F61" i="2"/>
  <c r="I14" i="1" l="1"/>
  <c r="F36" i="1"/>
  <c r="F63" i="2"/>
  <c r="I36" i="1" l="1"/>
  <c r="I52" i="1"/>
  <c r="F54" i="1"/>
  <c r="I54" i="1" l="1"/>
  <c r="S20" i="14" l="1"/>
  <c r="S24" i="14"/>
  <c r="S25" i="14"/>
  <c r="I31" i="1"/>
  <c r="S21" i="14" l="1"/>
  <c r="F37" i="2"/>
  <c r="F73" i="2"/>
  <c r="F75" i="2" s="1"/>
  <c r="S16" i="14" l="1"/>
  <c r="Q18" i="14"/>
  <c r="Q22" i="14" s="1"/>
  <c r="Q26" i="14" s="1"/>
  <c r="Q29" i="14" s="1"/>
  <c r="S18" i="14" l="1"/>
  <c r="S22" i="14" s="1"/>
  <c r="S26" i="14" s="1"/>
  <c r="F10" i="1" l="1"/>
  <c r="F17" i="1" s="1"/>
  <c r="I8" i="1"/>
  <c r="I10" i="1" l="1"/>
  <c r="I17" i="1" s="1"/>
  <c r="F56" i="1"/>
  <c r="F21" i="1"/>
  <c r="F24" i="1" s="1"/>
  <c r="I21" i="1" l="1"/>
  <c r="I24" i="1" s="1"/>
  <c r="I56" i="1"/>
  <c r="S14" i="14" l="1"/>
  <c r="F32" i="1"/>
  <c r="F39" i="1" s="1"/>
  <c r="F43" i="1" s="1"/>
  <c r="F46" i="1" s="1"/>
  <c r="I30" i="1"/>
  <c r="F57" i="1"/>
  <c r="F62" i="1" l="1"/>
  <c r="F63" i="1" s="1"/>
  <c r="F59" i="1"/>
  <c r="F60" i="1" s="1"/>
  <c r="I32" i="1"/>
  <c r="I57" i="1"/>
  <c r="P18" i="14"/>
  <c r="P22" i="14" s="1"/>
  <c r="I39" i="1" l="1"/>
  <c r="P26" i="14"/>
  <c r="P29" i="14" s="1"/>
  <c r="F11" i="13"/>
  <c r="F12" i="13"/>
  <c r="I43" i="1" l="1"/>
  <c r="H11" i="13"/>
  <c r="H12" i="13"/>
  <c r="I46" i="1" l="1"/>
  <c r="I59" i="1" s="1"/>
  <c r="I60" i="1" s="1"/>
  <c r="F18" i="13"/>
  <c r="F17" i="13"/>
  <c r="I62" i="1" l="1"/>
  <c r="F43" i="3"/>
  <c r="F48" i="3" s="1"/>
  <c r="I63" i="1" l="1"/>
  <c r="F82" i="3"/>
  <c r="F84" i="3" l="1"/>
  <c r="F86" i="3" s="1"/>
  <c r="S29" i="14" l="1"/>
  <c r="S33" i="14" l="1"/>
  <c r="E18" i="13" l="1"/>
  <c r="E17" i="13"/>
  <c r="H17" i="13" l="1"/>
  <c r="H18" i="13"/>
  <c r="E79" i="3" l="1"/>
  <c r="E66" i="3"/>
  <c r="E43" i="3"/>
  <c r="E48" i="3" s="1"/>
  <c r="E82" i="3" l="1"/>
  <c r="E84" i="3" l="1"/>
  <c r="E86" i="3" s="1"/>
  <c r="G66" i="3" l="1"/>
  <c r="G79" i="3"/>
  <c r="G43" i="3" l="1"/>
  <c r="G48" i="3" s="1"/>
  <c r="G82" i="3" s="1"/>
  <c r="AA28" i="14" l="1"/>
  <c r="Z28" i="14"/>
  <c r="AB21" i="14"/>
  <c r="AA21" i="14"/>
  <c r="Z21" i="14"/>
  <c r="AA20" i="14"/>
  <c r="Z20" i="14"/>
  <c r="AA17" i="14"/>
  <c r="Z17" i="14"/>
  <c r="AA14" i="14"/>
  <c r="Z14" i="14"/>
  <c r="AC14" i="14" l="1"/>
  <c r="AC17" i="14"/>
  <c r="AC21" i="14"/>
  <c r="Z16" i="14"/>
  <c r="U18" i="14"/>
  <c r="U22" i="14" s="1"/>
  <c r="AB16" i="14"/>
  <c r="AB18" i="14" s="1"/>
  <c r="AB22" i="14" s="1"/>
  <c r="AB26" i="14" s="1"/>
  <c r="AB29" i="14" s="1"/>
  <c r="W18" i="14"/>
  <c r="W22" i="14" s="1"/>
  <c r="AC20" i="14"/>
  <c r="Z24" i="14"/>
  <c r="AA24" i="14"/>
  <c r="AA25" i="14"/>
  <c r="AA16" i="14"/>
  <c r="AA18" i="14" s="1"/>
  <c r="AA22" i="14" s="1"/>
  <c r="V18" i="14"/>
  <c r="V22" i="14" s="1"/>
  <c r="V26" i="14" s="1"/>
  <c r="V29" i="14" s="1"/>
  <c r="Z25" i="14"/>
  <c r="AC25" i="14" l="1"/>
  <c r="AA26" i="14"/>
  <c r="AA29" i="14" s="1"/>
  <c r="W26" i="14"/>
  <c r="W29" i="14" s="1"/>
  <c r="W33" i="14" s="1"/>
  <c r="U26" i="14"/>
  <c r="U29" i="14" s="1"/>
  <c r="X22" i="14"/>
  <c r="AC24" i="14"/>
  <c r="Z18" i="14"/>
  <c r="Z22" i="14" s="1"/>
  <c r="AC16" i="14"/>
  <c r="AC18" i="14" s="1"/>
  <c r="Z26" i="14" l="1"/>
  <c r="Z29" i="14" s="1"/>
  <c r="AC22" i="14"/>
  <c r="AC26" i="14" s="1"/>
  <c r="AC31" i="14" l="1"/>
  <c r="X26" i="14" l="1"/>
  <c r="AC32" i="14"/>
  <c r="X18" i="14" l="1"/>
  <c r="X29" i="14"/>
  <c r="X33" i="14" s="1"/>
  <c r="G84" i="3" l="1"/>
  <c r="G86" i="3" l="1"/>
  <c r="I83" i="3"/>
  <c r="J83" i="3" l="1"/>
  <c r="I84" i="3"/>
  <c r="I86" i="3" s="1"/>
  <c r="K83" i="3" l="1"/>
  <c r="J84" i="3"/>
  <c r="J86" i="3" s="1"/>
  <c r="L83" i="3" l="1"/>
  <c r="K84" i="3"/>
  <c r="K86" i="3" s="1"/>
  <c r="L84" i="3" l="1"/>
  <c r="O83" i="3" s="1"/>
  <c r="P83" i="3" s="1"/>
  <c r="Q83" i="3" l="1"/>
  <c r="P84" i="3"/>
  <c r="P86" i="3" s="1"/>
  <c r="O84" i="3"/>
  <c r="O86" i="3" s="1"/>
  <c r="L86" i="3"/>
  <c r="N83" i="3"/>
  <c r="Q84" i="3" s="1"/>
  <c r="Q86" i="3" s="1"/>
  <c r="N84" i="3" l="1"/>
  <c r="N86" i="3" s="1"/>
  <c r="AC29" i="14"/>
  <c r="AC33" i="14" s="1"/>
  <c r="P51" i="1" l="1"/>
  <c r="J22" i="2" l="1"/>
  <c r="J51" i="2" l="1"/>
  <c r="J61" i="2" l="1"/>
  <c r="J63" i="2" s="1"/>
  <c r="P9" i="1"/>
  <c r="L37" i="1"/>
  <c r="P37" i="1" s="1"/>
  <c r="P15" i="1"/>
  <c r="L42" i="1"/>
  <c r="P42" i="1" s="1"/>
  <c r="P20" i="1"/>
  <c r="L41" i="1"/>
  <c r="P41" i="1" s="1"/>
  <c r="P19" i="1"/>
  <c r="L36" i="1"/>
  <c r="P36" i="1" s="1"/>
  <c r="P14" i="1"/>
  <c r="L35" i="1"/>
  <c r="P35" i="1" s="1"/>
  <c r="P13" i="1"/>
  <c r="L45" i="1" l="1"/>
  <c r="P45" i="1" s="1"/>
  <c r="P23" i="1"/>
  <c r="P52" i="1"/>
  <c r="P54" i="1" s="1"/>
  <c r="L54" i="1"/>
  <c r="P31" i="1" l="1"/>
  <c r="J35" i="2" l="1"/>
  <c r="J37" i="2" s="1"/>
  <c r="J75" i="2" l="1"/>
  <c r="L10" i="1" l="1"/>
  <c r="L17" i="1" s="1"/>
  <c r="P8" i="1"/>
  <c r="L21" i="1" l="1"/>
  <c r="L24" i="1" s="1"/>
  <c r="L56" i="1"/>
  <c r="P10" i="1"/>
  <c r="P17" i="1" s="1"/>
  <c r="P21" i="1" s="1"/>
  <c r="P24" i="1" s="1"/>
  <c r="P56" i="1" l="1"/>
  <c r="K11" i="13"/>
  <c r="K12" i="13" s="1"/>
  <c r="L32" i="1"/>
  <c r="L39" i="1" s="1"/>
  <c r="L43" i="1" s="1"/>
  <c r="L46" i="1" s="1"/>
  <c r="P30" i="1"/>
  <c r="L57" i="1"/>
  <c r="L62" i="1" l="1"/>
  <c r="L59" i="1"/>
  <c r="L60" i="1" s="1"/>
  <c r="P32" i="1"/>
  <c r="P39" i="1" s="1"/>
  <c r="P43" i="1" s="1"/>
  <c r="P46" i="1" s="1"/>
  <c r="P57" i="1"/>
  <c r="L63" i="1"/>
  <c r="P62" i="1" l="1"/>
  <c r="P63" i="1" s="1"/>
  <c r="P59" i="1"/>
  <c r="P60" i="1" s="1"/>
  <c r="K18" i="13"/>
  <c r="K17" i="13"/>
  <c r="K21" i="12" l="1"/>
  <c r="K38" i="12" s="1"/>
  <c r="L93" i="6" l="1"/>
  <c r="AQ93" i="6" l="1"/>
  <c r="Q32" i="6" l="1"/>
  <c r="Q17" i="6"/>
  <c r="AU108" i="6"/>
  <c r="R50" i="6" l="1"/>
  <c r="V73" i="2" l="1"/>
  <c r="V43" i="3"/>
  <c r="V48" i="3" s="1"/>
  <c r="V22" i="2"/>
  <c r="V35" i="2"/>
  <c r="V61" i="2"/>
  <c r="V66" i="3"/>
  <c r="V51" i="2" l="1"/>
  <c r="V63" i="2" s="1"/>
  <c r="V75" i="2" s="1"/>
  <c r="V79" i="3"/>
  <c r="V82" i="3" s="1"/>
  <c r="V84" i="3" s="1"/>
  <c r="V37" i="2"/>
  <c r="V86" i="3" l="1"/>
  <c r="X83" i="3"/>
  <c r="AD23" i="1"/>
  <c r="AD20" i="1"/>
  <c r="AD19" i="1"/>
  <c r="AD16" i="1"/>
  <c r="AD15" i="1"/>
  <c r="AD14" i="1"/>
  <c r="AD13" i="1"/>
  <c r="AD9" i="1"/>
  <c r="X84" i="3" l="1"/>
  <c r="X86" i="3" s="1"/>
  <c r="Y83" i="3"/>
  <c r="AB10" i="1"/>
  <c r="AB17" i="1" s="1"/>
  <c r="AD8" i="1"/>
  <c r="AD10" i="1" s="1"/>
  <c r="AD17" i="1" s="1"/>
  <c r="AD21" i="1" l="1"/>
  <c r="AD24" i="1" s="1"/>
  <c r="Y84" i="3"/>
  <c r="Y86" i="3" s="1"/>
  <c r="AD51" i="1"/>
  <c r="AB21" i="1"/>
  <c r="AB24" i="1" s="1"/>
  <c r="AD45" i="1" l="1"/>
  <c r="AD42" i="1"/>
  <c r="AD41" i="1"/>
  <c r="AD37" i="1"/>
  <c r="AD36" i="1"/>
  <c r="AD35" i="1"/>
  <c r="AD38" i="1" l="1"/>
  <c r="AD52" i="1" l="1"/>
  <c r="AD54" i="1" s="1"/>
  <c r="AD56" i="1" s="1"/>
  <c r="AB54" i="1"/>
  <c r="AB56" i="1" s="1"/>
  <c r="AD31" i="1" l="1"/>
  <c r="AD30" i="1" l="1"/>
  <c r="AB32" i="1"/>
  <c r="AB39" i="1" s="1"/>
  <c r="AB43" i="1" s="1"/>
  <c r="AB46" i="1" s="1"/>
  <c r="AB57" i="1"/>
  <c r="AB62" i="1" l="1"/>
  <c r="AB63" i="1" s="1"/>
  <c r="AB59" i="1"/>
  <c r="AB60" i="1" s="1"/>
  <c r="AD32" i="1"/>
  <c r="AD39" i="1" s="1"/>
  <c r="AD43" i="1" s="1"/>
  <c r="AD46" i="1" s="1"/>
  <c r="AD57" i="1"/>
  <c r="AD62" i="1" l="1"/>
  <c r="AD63" i="1" s="1"/>
  <c r="AD59" i="1"/>
  <c r="AD60" i="1" s="1"/>
  <c r="Z12" i="5"/>
  <c r="Y27" i="5"/>
  <c r="Y15" i="5"/>
  <c r="Y28" i="5"/>
  <c r="Z15" i="5" l="1"/>
  <c r="Z28" i="5"/>
  <c r="Z27" i="5"/>
  <c r="V93" i="6" l="1"/>
  <c r="V32" i="6" l="1"/>
  <c r="V17" i="6"/>
  <c r="V108" i="6"/>
  <c r="V50" i="6"/>
  <c r="V63" i="6" l="1"/>
  <c r="BA93" i="6" l="1"/>
  <c r="BA108" i="6"/>
  <c r="BA17" i="6"/>
  <c r="BA50" i="6"/>
  <c r="BA32" i="6"/>
  <c r="BA63" i="6" l="1"/>
</calcChain>
</file>

<file path=xl/sharedStrings.xml><?xml version="1.0" encoding="utf-8"?>
<sst xmlns="http://schemas.openxmlformats.org/spreadsheetml/2006/main" count="1454" uniqueCount="395">
  <si>
    <t>Revenue</t>
  </si>
  <si>
    <t>Cost of revenue</t>
  </si>
  <si>
    <t>Gross profit</t>
  </si>
  <si>
    <t>Operating expenses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</si>
  <si>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</si>
  <si>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</si>
  <si>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</si>
  <si>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</si>
  <si>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</si>
  <si>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Income taxes payable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</si>
  <si>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</si>
  <si>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</si>
  <si>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</si>
  <si>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</si>
  <si>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</si>
  <si>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</si>
  <si>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</si>
  <si>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</si>
  <si>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</si>
  <si>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</si>
  <si>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</si>
  <si>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</si>
  <si>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</si>
  <si>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</si>
  <si>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</si>
  <si>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</si>
  <si>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</si>
  <si>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</si>
  <si>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</si>
  <si>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</si>
  <si>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</si>
  <si>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</si>
  <si>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Average used seats quarter</t>
  </si>
  <si>
    <t>Average built up seats quarter</t>
  </si>
  <si>
    <t>Revenue per used seat</t>
  </si>
  <si>
    <t>Revenue per built up seat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</si>
  <si>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</si>
  <si>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</si>
  <si>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</si>
  <si>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</si>
  <si>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</si>
  <si>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</si>
  <si>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</si>
  <si>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</si>
  <si>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</si>
  <si>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</si>
  <si>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</si>
  <si>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</si>
  <si>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</si>
  <si>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</si>
  <si>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</si>
  <si>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</si>
  <si>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</si>
  <si>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</si>
  <si>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</si>
  <si>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</si>
  <si>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</si>
  <si>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</si>
  <si>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</si>
  <si>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</si>
  <si>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</si>
  <si>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</si>
  <si>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</si>
  <si>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</si>
  <si>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Inter Segment</t>
  </si>
  <si>
    <t>NON-CASH ADJUSTMENTS $K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</si>
  <si>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</si>
  <si>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</si>
  <si>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</si>
  <si>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</si>
  <si>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</si>
  <si>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</si>
  <si>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</si>
  <si>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</si>
  <si>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</si>
  <si>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</si>
  <si>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</si>
  <si>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</si>
  <si>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</si>
  <si>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</si>
  <si>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</si>
  <si>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</si>
  <si>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Balance Sheet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</si>
  <si>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</si>
  <si>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</si>
  <si>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</si>
  <si>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</si>
  <si>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</si>
  <si>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</si>
  <si>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</si>
  <si>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</si>
  <si>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</si>
  <si>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</si>
  <si>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</si>
  <si>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</si>
  <si>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</si>
  <si>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</si>
  <si>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Stock compensation</t>
  </si>
  <si>
    <t>Other liabilities</t>
  </si>
  <si>
    <t>Long term debt</t>
  </si>
  <si>
    <t>Deferred revenue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</si>
  <si>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</si>
  <si>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</si>
  <si>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</si>
  <si>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</si>
  <si>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</si>
  <si>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</si>
  <si>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</si>
  <si>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</si>
  <si>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</si>
  <si>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</si>
  <si>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Net cash (used in) provided by financing activities</t>
  </si>
  <si>
    <t>Revenue from external customers</t>
  </si>
  <si>
    <t>Subscription of shares in a non-profit organisation</t>
  </si>
  <si>
    <t>Investments</t>
  </si>
  <si>
    <t>QE Jun-11</t>
  </si>
  <si>
    <t>QE Sep-11</t>
  </si>
  <si>
    <t>QE Dec-11</t>
  </si>
  <si>
    <t>QE Mar-12</t>
  </si>
  <si>
    <t>FY 2011-12</t>
  </si>
  <si>
    <t>Finance Expense</t>
  </si>
  <si>
    <t>Other (Income) expenses, net</t>
  </si>
  <si>
    <t>Current assets:</t>
  </si>
  <si>
    <t>Bank deposits and marketable securities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</si>
  <si>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</si>
  <si>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</si>
  <si>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</si>
  <si>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</si>
  <si>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</si>
  <si>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</si>
  <si>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</si>
  <si>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</si>
  <si>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</si>
  <si>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</si>
  <si>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As of 30-Sep-11</t>
  </si>
  <si>
    <t>As of 31-Dec-11</t>
  </si>
  <si>
    <t>Three months ending Jun-11</t>
  </si>
  <si>
    <t>Six months ending Sep-11</t>
  </si>
  <si>
    <t>Nine months ending Dec-11</t>
  </si>
  <si>
    <t>Twelve months ending Mar-12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</si>
  <si>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</si>
  <si>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</si>
  <si>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</si>
  <si>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</si>
  <si>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</si>
  <si>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</si>
  <si>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</si>
  <si>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</si>
  <si>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</si>
  <si>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Yr 11-12</t>
  </si>
  <si>
    <t>Three months ending Sep-11</t>
  </si>
  <si>
    <t>Three months ending Dec-11</t>
  </si>
  <si>
    <t>Three months ending Mar-12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</si>
  <si>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</si>
  <si>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</si>
  <si>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</si>
  <si>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</si>
  <si>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</si>
  <si>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</si>
  <si>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</si>
  <si>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</si>
  <si>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Interest paid</t>
  </si>
  <si>
    <t>Interest received</t>
  </si>
  <si>
    <t>Additions to non-current assets</t>
  </si>
  <si>
    <t>Trade receivables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</si>
  <si>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</si>
  <si>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</si>
  <si>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</si>
  <si>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</si>
  <si>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</si>
  <si>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</si>
  <si>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</si>
  <si>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</si>
  <si>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</si>
  <si>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</si>
  <si>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</si>
  <si>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</si>
  <si>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</si>
  <si>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</si>
  <si>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</si>
  <si>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</si>
  <si>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</si>
  <si>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</si>
  <si>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</si>
  <si>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Proceeds from sale of property and equipment, net</t>
  </si>
  <si>
    <t>Marketable securities and deposits sold (purchased), net</t>
  </si>
  <si>
    <t>Net cash used in investing activities</t>
  </si>
  <si>
    <t>Proceeds from exercise of stock options</t>
  </si>
  <si>
    <t xml:space="preserve">Excess tax benefits from share based compensation 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</si>
  <si>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</si>
  <si>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</si>
  <si>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</si>
  <si>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</si>
  <si>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</si>
  <si>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</si>
  <si>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</si>
  <si>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</si>
  <si>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</si>
  <si>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</si>
  <si>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Adjusted operating profit excluding stock compensation &amp; amortization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</si>
  <si>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</si>
  <si>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</si>
  <si>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</si>
  <si>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</si>
  <si>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</si>
  <si>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</si>
  <si>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Share based compensation expense</t>
  </si>
  <si>
    <t>Profit /(loss)</t>
  </si>
  <si>
    <t>Total assets, net of eliminations</t>
  </si>
  <si>
    <t>Total liabilities, net of eliminations</t>
  </si>
  <si>
    <t>Segment profit /(loss)</t>
  </si>
  <si>
    <t>By Vertical</t>
  </si>
  <si>
    <t>As at 30-Jun-11</t>
  </si>
  <si>
    <t>REVENUE LESS REPAIR PAYMENTS</t>
  </si>
  <si>
    <t>Purchase of property and equipment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</si>
  <si>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</si>
  <si>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</si>
  <si>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</si>
  <si>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</si>
  <si>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</si>
  <si>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</si>
  <si>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</si>
  <si>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</si>
  <si>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</si>
  <si>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</si>
  <si>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Allowance for doubtful accounts</t>
  </si>
  <si>
    <t>Income Tax Expense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</si>
  <si>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</si>
  <si>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</si>
  <si>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</si>
  <si>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</si>
  <si>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</si>
  <si>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</si>
  <si>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</si>
  <si>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</si>
  <si>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</si>
  <si>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 xml:space="preserve"> </t>
  </si>
  <si>
    <t>By Horizontal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</si>
  <si>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</si>
  <si>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</si>
  <si>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</si>
  <si>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</si>
  <si>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</si>
  <si>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</si>
  <si>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Outcome-Based</t>
  </si>
  <si>
    <t>By Contract Type</t>
  </si>
  <si>
    <t>Purchase of Intangibles</t>
  </si>
  <si>
    <t>Industry specific</t>
  </si>
  <si>
    <t>Finance &amp; accounting</t>
  </si>
  <si>
    <t>Research &amp; analytics</t>
  </si>
  <si>
    <t>Technology services</t>
  </si>
  <si>
    <t>Legal services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</si>
  <si>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</si>
  <si>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</si>
  <si>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</si>
  <si>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</si>
  <si>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</si>
  <si>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</si>
  <si>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</si>
  <si>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</si>
  <si>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Purchase of remaining(35%) share of noncontrolling interest</t>
  </si>
  <si>
    <t>Exchange (Gain) loss</t>
  </si>
  <si>
    <t>Ordinary shares issued and subscribed</t>
  </si>
  <si>
    <t>Direct cost incurred in relation to intial public offering</t>
  </si>
  <si>
    <t>Dividend income</t>
  </si>
  <si>
    <t>Dividends received</t>
  </si>
  <si>
    <t>Payment of Dividend</t>
  </si>
  <si>
    <t>Investment in Subsidiaries</t>
  </si>
  <si>
    <t>QE Jun-12</t>
  </si>
  <si>
    <t>QE Sep-12</t>
  </si>
  <si>
    <t>QE Dec-12</t>
  </si>
  <si>
    <t>QE Mar-13</t>
  </si>
  <si>
    <t>FY 2012-13</t>
  </si>
  <si>
    <t>Three months ending Jun-12</t>
  </si>
  <si>
    <t>Six months ending Sep-12</t>
  </si>
  <si>
    <t>Nine months ending Dec-12</t>
  </si>
  <si>
    <t>Twelve months ending Mar-13</t>
  </si>
  <si>
    <t>Yr 12-13</t>
  </si>
  <si>
    <t>Three months ending Sep-12</t>
  </si>
  <si>
    <t>Three months ending Dec-12</t>
  </si>
  <si>
    <t>Three months ending Mar-13</t>
  </si>
  <si>
    <t>Acquisition / Earn out payment</t>
  </si>
  <si>
    <t>HRO</t>
  </si>
  <si>
    <t>Vizag</t>
  </si>
  <si>
    <t>QE sep-12</t>
  </si>
  <si>
    <t>Poland</t>
  </si>
  <si>
    <t>Brazil</t>
  </si>
  <si>
    <t>Government Grants Received</t>
  </si>
  <si>
    <t>Investments in FMP</t>
  </si>
  <si>
    <t>Income tax assets - non current</t>
  </si>
  <si>
    <t>MTM on FMP</t>
  </si>
  <si>
    <t>QE Jun-13</t>
  </si>
  <si>
    <t>Three months ending Jun-13</t>
  </si>
  <si>
    <t>FY 2013-14</t>
  </si>
  <si>
    <t>QE Sep-13</t>
  </si>
  <si>
    <t>Six months ending Sep-13</t>
  </si>
  <si>
    <t>ZAR</t>
  </si>
  <si>
    <t>AUD</t>
  </si>
  <si>
    <t>Singapore</t>
  </si>
  <si>
    <t>Yr 13-14</t>
  </si>
  <si>
    <t>Three months ending Sep-13</t>
  </si>
  <si>
    <t>USD-ZAR</t>
  </si>
  <si>
    <t>AUD-USD</t>
  </si>
  <si>
    <t>QE Dec-13</t>
  </si>
  <si>
    <t>Nine months ending Dec-13</t>
  </si>
  <si>
    <t>Three months ending Dec-13</t>
  </si>
  <si>
    <t>QE Mar-14</t>
  </si>
  <si>
    <t>As at
31-Mar-14</t>
  </si>
  <si>
    <t>As at
31-Dec-13</t>
  </si>
  <si>
    <t>As at
30-Sep-13</t>
  </si>
  <si>
    <t>As at
30-Jun-13</t>
  </si>
  <si>
    <t>As of
31-Mar-13</t>
  </si>
  <si>
    <t>As of
31-Dec-12</t>
  </si>
  <si>
    <t>As of
30-Sep-12</t>
  </si>
  <si>
    <t>As at
30-Jun-12</t>
  </si>
  <si>
    <t>As of
31-Mar-12</t>
  </si>
  <si>
    <t>Twelve months ending Mar-14</t>
  </si>
  <si>
    <t>Three months ending Mar-14</t>
  </si>
  <si>
    <t>EUR</t>
  </si>
  <si>
    <t>QE Jun-14</t>
  </si>
  <si>
    <t>As at
30-Jun-14</t>
  </si>
  <si>
    <t>Three months ending Jun-14</t>
  </si>
  <si>
    <t>Gain/(Loss) from FMP</t>
  </si>
  <si>
    <t>FY 2014-15</t>
  </si>
  <si>
    <t>QE Sep-14</t>
  </si>
  <si>
    <t>As at
30-Sep-14</t>
  </si>
  <si>
    <t>Six months ending Sep-14</t>
  </si>
  <si>
    <t>Yr 14-15</t>
  </si>
  <si>
    <t>Foreign exchange (gain) loss</t>
  </si>
  <si>
    <t>QE Dec-14</t>
  </si>
  <si>
    <t>Nine months ending Dec-14</t>
  </si>
  <si>
    <t>As at
31-Dec-14</t>
  </si>
  <si>
    <t>QE Mar-15</t>
  </si>
  <si>
    <t>As at
31-Mar-15</t>
  </si>
  <si>
    <t>Twelve months ending Mar-15</t>
  </si>
  <si>
    <t>Investment in FD</t>
  </si>
  <si>
    <t>- with revenue &gt; 10 million &lt; 20 million</t>
  </si>
  <si>
    <t>Revenue less repair payments ($k)</t>
  </si>
  <si>
    <t>QE Jun-15</t>
  </si>
  <si>
    <t>As at
30-Jun-15</t>
  </si>
  <si>
    <t>Three months ending Jun-15</t>
  </si>
  <si>
    <t>FY 2015-16</t>
  </si>
  <si>
    <t>QE Sep-15</t>
  </si>
  <si>
    <t>QE Dec-15</t>
  </si>
  <si>
    <t>QE Mar-16</t>
  </si>
  <si>
    <t>Treasury Stock</t>
  </si>
  <si>
    <t>FMP sold (purchased), net</t>
  </si>
  <si>
    <t>Buyback of shares</t>
  </si>
  <si>
    <t>Used seats*</t>
  </si>
  <si>
    <t>Built up seats*</t>
  </si>
  <si>
    <t>Autoclaims</t>
  </si>
  <si>
    <t xml:space="preserve">compute our seat utilization rate excluding seats dedicated for business continuity planning to better reflect our business operations. The built up seats and </t>
  </si>
  <si>
    <t>seat utilization rate presented for prior quarters in the table above have been re-computed to exclude seats dedicated for business continuity planning.</t>
  </si>
  <si>
    <t>business continuity planning) that are set up in any premises. Used seats refer to the number of built up seats that are being used by employees.</t>
  </si>
  <si>
    <t xml:space="preserve">* Built up seats refer to the total number of production seats (excluding support functions like Finance, Human Resource and Administration and seats dedicated for </t>
  </si>
  <si>
    <t>As at
30-Sep-15</t>
  </si>
  <si>
    <t>Yr 15-16</t>
  </si>
  <si>
    <t>Six months ending Sep-15</t>
  </si>
  <si>
    <t>As at
31-Dec-15</t>
  </si>
  <si>
    <t>As at
31-Mar-16</t>
  </si>
  <si>
    <t>Twelve months ending Mar-16</t>
  </si>
  <si>
    <t>Germany</t>
  </si>
  <si>
    <t>France</t>
  </si>
  <si>
    <t>Nine months ending Dec-15</t>
  </si>
  <si>
    <t>Deposits</t>
  </si>
  <si>
    <t>QE Jun-16</t>
  </si>
  <si>
    <t>QE Sep-16</t>
  </si>
  <si>
    <t>QE Dec-16</t>
  </si>
  <si>
    <t>FY 2016-17</t>
  </si>
  <si>
    <t>QE Mar-17</t>
  </si>
  <si>
    <t>As at
30-Jun-16</t>
  </si>
  <si>
    <t>As at
30-Sep-16</t>
  </si>
  <si>
    <t>As at
31-Dec-16</t>
  </si>
  <si>
    <t>As at
31-Mar-17</t>
  </si>
  <si>
    <t>Three months ending Jun-16</t>
  </si>
  <si>
    <t>Six months ending Sep-16</t>
  </si>
  <si>
    <t>Nine months ending Dec-16</t>
  </si>
  <si>
    <t>Twelve months ending Mar-17</t>
  </si>
  <si>
    <t>Restricted Cash in Escrow for acquisition of value edge</t>
  </si>
  <si>
    <t>Noida</t>
  </si>
  <si>
    <t>Customer Interaction Services</t>
  </si>
  <si>
    <t>Cash consideration, pending allocation</t>
  </si>
  <si>
    <t>Previously, our reported built up seats included seats dedicated for business continuity planning. Effective June 15, we have decided to report our built up seats and</t>
  </si>
  <si>
    <t>Yr 16-17</t>
  </si>
  <si>
    <t>Adjusted net income excluding stock compensation &amp; amortization of intangible assets (Prior definition)</t>
  </si>
  <si>
    <t xml:space="preserve">*Commencing 2017 second quarter, we have revised the method of calculating our non-GAAP ANI and non-GAAP adjusted diluted
 earnings per ADS to include </t>
  </si>
  <si>
    <t>Tax impact on Stock compensation and Amortization of intangible assets</t>
  </si>
  <si>
    <t>this revised method of calculating our non-GAAP ANI and non-GAAP adjusted diluted earnings per ADS for the comparative periods provided.</t>
  </si>
  <si>
    <t>Profit/(loss) ($K)</t>
  </si>
  <si>
    <t>Adjusted net income excluding stock compensation &amp; amortization of intangible assets and including tax impact thereon (New definition)</t>
  </si>
  <si>
    <t xml:space="preserve">the income tax effect on the adjustments to our GAAP profit (being amortization of intangible assets and stock compensation expense). We have applied </t>
  </si>
  <si>
    <t>Adjusted net income excluding stock compensation, amortization of intangible assets and the impact of tax thereon (New definition)</t>
  </si>
  <si>
    <t>Adjusted net income excluding stock compensation &amp; amortization of intangible assets (Prior definition)($K)</t>
  </si>
  <si>
    <t>Adjusted net income excluding stock compensation &amp; amortization of intangible assets and including tax impact thereon (New definition)($K)</t>
  </si>
  <si>
    <t>SEGMENT INCOME STATEMENT ($K)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</si>
</sst>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 * #,##0.00_ ;_ * \-#,##0.00_ ;_ * &quot;-&quot;??_ ;_ @_ "/>
    <numFmt numFmtId="169" formatCode="0.0%"/>
    <numFmt numFmtId="170" formatCode="_(* #,##0.0_);_(* \(#,##0.0\);_(* &quot;-&quot;?_);_(@_)"/>
    <numFmt numFmtId="171" formatCode="_(* #,##0.000_);_(* \(#,##0.000\);_(* &quot;-&quot;???_);_(@_)"/>
    <numFmt numFmtId="172" formatCode="_(* #,##0_);_(* \(#,##0\);_(* &quot;-&quot;??_);_(@_)"/>
    <numFmt numFmtId="173" formatCode="#,##0.0"/>
    <numFmt numFmtId="174" formatCode="_(* #,##0.000_);_(* \(#,##0.000\);_(* &quot;-&quot;??_);_(@_)"/>
    <numFmt numFmtId="175" formatCode="0.000000000"/>
    <numFmt numFmtId="176" formatCode="0_);\(0\)"/>
    <numFmt numFmtId="177" formatCode="_(&quot;$&quot;* #,##0.000_);_(&quot;$&quot;* \(#,##0.000\);_(&quot;$&quot;* &quot;-&quot;??_);_(@_)"/>
    <numFmt numFmtId="178" formatCode="_-[$€-2]* #,##0.00_-;\-[$€-2]* #,##0.00_-;_-[$€-2]* &quot;-&quot;??_-"/>
    <numFmt numFmtId="179" formatCode="_(&quot;$&quot;* #,##0_);_(&quot;$&quot;* \(#,##0\);_(&quot;$&quot;* &quot;-&quot;??_);_(@_)"/>
    <numFmt numFmtId="180" formatCode="#,##0.0_);[Red]\(#,##0.0\)"/>
    <numFmt numFmtId="181" formatCode="#,##0.0_);\(#,##0.0\)"/>
    <numFmt numFmtId="182" formatCode="#,##0_%_);\(#,##0\)_%;#,##0_%_);@_%_)"/>
    <numFmt numFmtId="183" formatCode="#,##0.00_%_);\(#,##0.00\)_%;#,##0.00_%_);@_%_)"/>
    <numFmt numFmtId="184" formatCode="&quot;$&quot;#,##0.00_%_);\(&quot;$&quot;#,##0.00\)_%;&quot;$&quot;#,##0.00_%_);@_%_)"/>
    <numFmt numFmtId="185" formatCode="0_%_);\(0\)_%;0_%_);@_%_)"/>
    <numFmt numFmtId="186" formatCode="0.0\x_)_);&quot;NM&quot;_x_)_);0.0\x_)_);@_%_)"/>
    <numFmt numFmtId="187" formatCode="m/d/yy_%_)"/>
    <numFmt numFmtId="188" formatCode="0.0\%_);\(0.0\%\);0.0\%_);@_%_)"/>
    <numFmt numFmtId="189" formatCode="&quot;$&quot;#,##0_%_);\(&quot;$&quot;#,##0\)_%;&quot;$&quot;#,##0_%_);@_%_)"/>
    <numFmt numFmtId="190" formatCode="\¥#,##0_);\(\¥#,##0\)"/>
    <numFmt numFmtId="191" formatCode="\£#,##0_);\(\£#,##0\)"/>
    <numFmt numFmtId="192" formatCode="#,##0.00\ ;[Red]\(#,##0.00\)"/>
    <numFmt numFmtId="193" formatCode="#,##0.00\x_);&quot;NM&quot;"/>
    <numFmt numFmtId="194" formatCode="#,##0.00_x;\(#,##0.00\)\x"/>
    <numFmt numFmtId="195" formatCode="#,###"/>
    <numFmt numFmtId="196" formatCode="mm/sd/yy"/>
    <numFmt numFmtId="197" formatCode="0.0\ 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_-* #,##0\ &quot;F&quot;_-;\-* #,##0\ &quot;F&quot;_-;_-* &quot;-&quot;\ &quot;F&quot;_-;_-@_-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0.00000000%"/>
    <numFmt numFmtId="207" formatCode="_(* #,##0.00_);_(* \(#,##0.00\);_(* &quot;-&quot;_);_(@_)"/>
    <numFmt numFmtId="208" formatCode="_(* #,##0.00_);_(* \(#,##0.00\);_(* &quot;-&quot;?_);_(@_)"/>
    <numFmt numFmtId="209" formatCode="_(* #,##0.0_);_(* \(#,##0.0\);_(* &quot;-&quot;_);_(@_)"/>
    <numFmt numFmtId="210" formatCode="_(* #,##0.000_);_(* \(#,##0.000\);_(* &quot;-&quot;_);_(@_)"/>
    <numFmt numFmtId="211" formatCode="_(* #,##0_);_(* \(#,##0\);_(* &quot;-&quot;?_);_(@_)"/>
  </numFmts>
  <fonts count="7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color indexed="9"/>
      <name val="Verdana"/>
      <family val="2"/>
    </font>
    <font>
      <sz val="12"/>
      <color indexed="8"/>
      <name val="Verdana"/>
      <family val="2"/>
    </font>
    <font>
      <sz val="10"/>
      <color indexed="9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854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77" fontId="5" fillId="0" borderId="0">
      <alignment horizontal="left"/>
    </xf>
    <xf numFmtId="176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91" fontId="17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167" fontId="1" fillId="0" borderId="0" applyFont="0" applyFill="0" applyBorder="0" applyAlignment="0" applyProtection="0"/>
    <xf numFmtId="182" fontId="22" fillId="0" borderId="0" applyFont="0" applyFill="0" applyBorder="0" applyAlignment="0" applyProtection="0">
      <alignment horizontal="right"/>
    </xf>
    <xf numFmtId="194" fontId="5" fillId="0" borderId="0" applyFont="0" applyFill="0" applyBorder="0" applyAlignment="0" applyProtection="0"/>
    <xf numFmtId="193" fontId="5" fillId="0" borderId="0" applyFont="0" applyFill="0" applyBorder="0" applyAlignment="0" applyProtection="0">
      <alignment horizontal="right"/>
    </xf>
    <xf numFmtId="183" fontId="22" fillId="0" borderId="0" applyFont="0" applyFill="0" applyBorder="0" applyAlignment="0" applyProtection="0">
      <alignment horizontal="right"/>
    </xf>
    <xf numFmtId="165" fontId="5" fillId="0" borderId="0">
      <alignment horizontal="right"/>
    </xf>
    <xf numFmtId="189" fontId="22" fillId="0" borderId="0" applyFont="0" applyFill="0" applyBorder="0" applyAlignment="0" applyProtection="0">
      <alignment horizontal="right"/>
    </xf>
    <xf numFmtId="184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7" fontId="22" fillId="0" borderId="0" applyFont="0" applyFill="0" applyBorder="0" applyAlignment="0" applyProtection="0"/>
    <xf numFmtId="185" fontId="22" fillId="0" borderId="4" applyNumberFormat="0" applyFont="0" applyFill="0" applyAlignment="0" applyProtection="0"/>
    <xf numFmtId="165" fontId="24" fillId="0" borderId="0" applyFill="0" applyBorder="0" applyAlignment="0" applyProtection="0"/>
    <xf numFmtId="173" fontId="25" fillId="22" borderId="0">
      <alignment horizontal="center" vertical="center"/>
    </xf>
    <xf numFmtId="178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8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9" fontId="5" fillId="0" borderId="0" applyFont="0" applyFill="0" applyBorder="0" applyAlignment="0" applyProtection="0"/>
    <xf numFmtId="0" fontId="40" fillId="0" borderId="9" applyNumberFormat="0" applyFill="0" applyAlignment="0" applyProtection="0"/>
    <xf numFmtId="199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86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5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4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1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181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181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0" fontId="8" fillId="1" borderId="0" applyNumberFormat="0" applyFont="0" applyBorder="0" applyAlignment="0" applyProtection="0"/>
    <xf numFmtId="165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5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92" fontId="62" fillId="0" borderId="0"/>
    <xf numFmtId="0" fontId="63" fillId="0" borderId="0" applyNumberFormat="0" applyFill="0" applyBorder="0" applyAlignment="0" applyProtection="0"/>
    <xf numFmtId="190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39">
    <xf numFmtId="0" fontId="0" fillId="0" borderId="0" xfId="0"/>
    <xf numFmtId="0" fontId="2" fillId="0" borderId="0" xfId="0" applyFont="1"/>
    <xf numFmtId="0" fontId="21" fillId="0" borderId="0" xfId="0" applyFont="1"/>
    <xf numFmtId="167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166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166" fontId="21" fillId="0" borderId="18" xfId="0" applyNumberFormat="1" applyFont="1" applyBorder="1"/>
    <xf numFmtId="0" fontId="65" fillId="0" borderId="19" xfId="0" applyFont="1" applyFill="1" applyBorder="1"/>
    <xf numFmtId="166" fontId="15" fillId="0" borderId="19" xfId="0" applyNumberFormat="1" applyFont="1" applyFill="1" applyBorder="1"/>
    <xf numFmtId="166" fontId="21" fillId="0" borderId="19" xfId="0" applyNumberFormat="1" applyFont="1" applyFill="1" applyBorder="1"/>
    <xf numFmtId="167" fontId="21" fillId="0" borderId="19" xfId="0" applyNumberFormat="1" applyFont="1" applyBorder="1"/>
    <xf numFmtId="166" fontId="21" fillId="0" borderId="20" xfId="0" applyNumberFormat="1" applyFont="1" applyBorder="1"/>
    <xf numFmtId="167" fontId="21" fillId="0" borderId="19" xfId="0" applyNumberFormat="1" applyFont="1" applyFill="1" applyBorder="1" applyAlignment="1">
      <alignment horizontal="center"/>
    </xf>
    <xf numFmtId="0" fontId="70" fillId="31" borderId="23" xfId="0" applyFont="1" applyFill="1" applyBorder="1" applyAlignment="1">
      <alignment horizontal="left" vertical="top" wrapText="1" readingOrder="1"/>
    </xf>
    <xf numFmtId="0" fontId="71" fillId="24" borderId="24" xfId="0" applyFont="1" applyFill="1" applyBorder="1" applyAlignment="1">
      <alignment horizontal="left" vertical="top" wrapText="1" readingOrder="1"/>
    </xf>
    <xf numFmtId="0" fontId="71" fillId="22" borderId="25" xfId="0" applyFont="1" applyFill="1" applyBorder="1" applyAlignment="1">
      <alignment horizontal="left" vertical="top" wrapText="1" readingOrder="1"/>
    </xf>
    <xf numFmtId="0" fontId="71" fillId="24" borderId="25" xfId="0" applyFont="1" applyFill="1" applyBorder="1" applyAlignment="1">
      <alignment horizontal="left" vertical="top" wrapText="1" readingOrder="1"/>
    </xf>
    <xf numFmtId="0" fontId="70" fillId="31" borderId="23" xfId="0" applyFont="1" applyFill="1" applyBorder="1" applyAlignment="1">
      <alignment horizontal="center" vertical="center" wrapText="1" readingOrder="1"/>
    </xf>
    <xf numFmtId="0" fontId="67" fillId="0" borderId="0" xfId="0" applyFont="1"/>
    <xf numFmtId="0" fontId="20" fillId="3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66" fontId="21" fillId="0" borderId="26" xfId="0" applyNumberFormat="1" applyFont="1" applyFill="1" applyBorder="1"/>
    <xf numFmtId="0" fontId="21" fillId="0" borderId="27" xfId="0" applyFont="1" applyBorder="1"/>
    <xf numFmtId="166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166" fontId="68" fillId="31" borderId="8" xfId="0" applyNumberFormat="1" applyFont="1" applyFill="1" applyBorder="1" applyAlignment="1">
      <alignment vertical="center"/>
    </xf>
    <xf numFmtId="166" fontId="68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6" fontId="21" fillId="0" borderId="18" xfId="0" applyNumberFormat="1" applyFont="1" applyBorder="1" applyAlignment="1">
      <alignment horizontal="center"/>
    </xf>
    <xf numFmtId="0" fontId="68" fillId="0" borderId="19" xfId="0" applyFont="1" applyBorder="1"/>
    <xf numFmtId="166" fontId="68" fillId="0" borderId="19" xfId="0" applyNumberFormat="1" applyFont="1" applyBorder="1"/>
    <xf numFmtId="166" fontId="68" fillId="0" borderId="26" xfId="0" applyNumberFormat="1" applyFont="1" applyFill="1" applyBorder="1"/>
    <xf numFmtId="0" fontId="21" fillId="0" borderId="19" xfId="0" applyFont="1" applyBorder="1"/>
    <xf numFmtId="166" fontId="21" fillId="0" borderId="19" xfId="0" applyNumberFormat="1" applyFont="1" applyBorder="1"/>
    <xf numFmtId="166" fontId="68" fillId="0" borderId="18" xfId="0" applyNumberFormat="1" applyFont="1" applyBorder="1"/>
    <xf numFmtId="166" fontId="21" fillId="0" borderId="0" xfId="0" applyNumberFormat="1" applyFont="1" applyFill="1" applyBorder="1"/>
    <xf numFmtId="169" fontId="21" fillId="0" borderId="0" xfId="0" applyNumberFormat="1" applyFont="1"/>
    <xf numFmtId="0" fontId="69" fillId="0" borderId="0" xfId="0" applyFont="1" applyAlignment="1">
      <alignment horizontal="right"/>
    </xf>
    <xf numFmtId="0" fontId="68" fillId="0" borderId="0" xfId="0" applyFont="1" applyBorder="1"/>
    <xf numFmtId="166" fontId="68" fillId="0" borderId="0" xfId="0" applyNumberFormat="1" applyFont="1" applyFill="1" applyBorder="1"/>
    <xf numFmtId="0" fontId="21" fillId="0" borderId="0" xfId="0" applyFont="1" applyFill="1"/>
    <xf numFmtId="166" fontId="21" fillId="0" borderId="29" xfId="0" applyNumberFormat="1" applyFont="1" applyBorder="1"/>
    <xf numFmtId="166" fontId="21" fillId="0" borderId="22" xfId="0" applyNumberFormat="1" applyFont="1" applyFill="1" applyBorder="1"/>
    <xf numFmtId="0" fontId="21" fillId="0" borderId="0" xfId="0" applyFont="1" applyFill="1" applyBorder="1"/>
    <xf numFmtId="166" fontId="21" fillId="0" borderId="27" xfId="0" applyNumberFormat="1" applyFont="1" applyFill="1" applyBorder="1"/>
    <xf numFmtId="166" fontId="21" fillId="0" borderId="30" xfId="0" applyNumberFormat="1" applyFont="1" applyFill="1" applyBorder="1"/>
    <xf numFmtId="0" fontId="68" fillId="31" borderId="31" xfId="0" applyFont="1" applyFill="1" applyBorder="1" applyAlignment="1">
      <alignment vertical="center"/>
    </xf>
    <xf numFmtId="169" fontId="21" fillId="0" borderId="32" xfId="0" applyNumberFormat="1" applyFont="1" applyBorder="1"/>
    <xf numFmtId="169" fontId="21" fillId="0" borderId="33" xfId="0" applyNumberFormat="1" applyFont="1" applyBorder="1"/>
    <xf numFmtId="169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70" fontId="21" fillId="0" borderId="0" xfId="0" applyNumberFormat="1" applyFont="1"/>
    <xf numFmtId="170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0" fontId="21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/>
    </xf>
    <xf numFmtId="166" fontId="21" fillId="0" borderId="34" xfId="0" applyNumberFormat="1" applyFont="1" applyBorder="1" applyAlignment="1">
      <alignment horizontal="center"/>
    </xf>
    <xf numFmtId="166" fontId="21" fillId="0" borderId="35" xfId="0" applyNumberFormat="1" applyFont="1" applyBorder="1" applyAlignment="1">
      <alignment horizontal="center"/>
    </xf>
    <xf numFmtId="166" fontId="21" fillId="0" borderId="36" xfId="0" applyNumberFormat="1" applyFont="1" applyBorder="1"/>
    <xf numFmtId="166" fontId="21" fillId="0" borderId="0" xfId="0" applyNumberFormat="1" applyFont="1" applyBorder="1"/>
    <xf numFmtId="167" fontId="21" fillId="0" borderId="37" xfId="0" applyNumberFormat="1" applyFont="1" applyBorder="1"/>
    <xf numFmtId="167" fontId="21" fillId="0" borderId="38" xfId="0" applyNumberFormat="1" applyFont="1" applyBorder="1"/>
    <xf numFmtId="167" fontId="21" fillId="0" borderId="19" xfId="173" applyFont="1" applyBorder="1"/>
    <xf numFmtId="166" fontId="21" fillId="0" borderId="37" xfId="0" applyNumberFormat="1" applyFont="1" applyBorder="1"/>
    <xf numFmtId="166" fontId="21" fillId="0" borderId="38" xfId="0" applyNumberFormat="1" applyFont="1" applyBorder="1"/>
    <xf numFmtId="171" fontId="21" fillId="0" borderId="19" xfId="0" applyNumberFormat="1" applyFont="1" applyBorder="1"/>
    <xf numFmtId="171" fontId="21" fillId="0" borderId="0" xfId="0" applyNumberFormat="1" applyFont="1" applyBorder="1"/>
    <xf numFmtId="171" fontId="21" fillId="0" borderId="0" xfId="0" applyNumberFormat="1" applyFont="1"/>
    <xf numFmtId="171" fontId="21" fillId="0" borderId="37" xfId="0" applyNumberFormat="1" applyFont="1" applyBorder="1"/>
    <xf numFmtId="171" fontId="21" fillId="0" borderId="38" xfId="0" applyNumberFormat="1" applyFont="1" applyBorder="1"/>
    <xf numFmtId="174" fontId="21" fillId="0" borderId="19" xfId="173" applyNumberFormat="1" applyFont="1" applyBorder="1"/>
    <xf numFmtId="166" fontId="21" fillId="0" borderId="40" xfId="0" applyNumberFormat="1" applyFont="1" applyBorder="1"/>
    <xf numFmtId="166" fontId="21" fillId="0" borderId="41" xfId="0" applyNumberFormat="1" applyFont="1" applyBorder="1"/>
    <xf numFmtId="166" fontId="21" fillId="0" borderId="42" xfId="0" applyNumberFormat="1" applyFont="1" applyBorder="1"/>
    <xf numFmtId="166" fontId="21" fillId="0" borderId="34" xfId="0" applyNumberFormat="1" applyFont="1" applyBorder="1"/>
    <xf numFmtId="166" fontId="21" fillId="0" borderId="35" xfId="0" applyNumberFormat="1" applyFont="1" applyBorder="1"/>
    <xf numFmtId="166" fontId="21" fillId="0" borderId="21" xfId="0" applyNumberFormat="1" applyFont="1" applyBorder="1"/>
    <xf numFmtId="166" fontId="21" fillId="0" borderId="0" xfId="0" applyNumberFormat="1" applyFont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43" xfId="0" applyNumberFormat="1" applyFont="1" applyBorder="1"/>
    <xf numFmtId="166" fontId="21" fillId="0" borderId="44" xfId="0" applyNumberFormat="1" applyFont="1" applyBorder="1"/>
    <xf numFmtId="166" fontId="21" fillId="0" borderId="39" xfId="0" applyNumberFormat="1" applyFont="1" applyBorder="1"/>
    <xf numFmtId="166" fontId="21" fillId="0" borderId="46" xfId="0" applyNumberFormat="1" applyFont="1" applyBorder="1"/>
    <xf numFmtId="166" fontId="21" fillId="0" borderId="47" xfId="0" applyNumberFormat="1" applyFont="1" applyBorder="1"/>
    <xf numFmtId="166" fontId="21" fillId="0" borderId="48" xfId="0" applyNumberFormat="1" applyFont="1" applyBorder="1"/>
    <xf numFmtId="166" fontId="21" fillId="0" borderId="49" xfId="0" applyNumberFormat="1" applyFont="1" applyBorder="1"/>
    <xf numFmtId="172" fontId="21" fillId="0" borderId="0" xfId="173" applyNumberFormat="1" applyFont="1"/>
    <xf numFmtId="172" fontId="21" fillId="0" borderId="50" xfId="173" applyNumberFormat="1" applyFont="1" applyBorder="1"/>
    <xf numFmtId="172" fontId="21" fillId="0" borderId="51" xfId="173" applyNumberFormat="1" applyFont="1" applyBorder="1"/>
    <xf numFmtId="172" fontId="21" fillId="0" borderId="52" xfId="173" applyNumberFormat="1" applyFont="1" applyBorder="1"/>
    <xf numFmtId="172" fontId="21" fillId="0" borderId="45" xfId="173" applyNumberFormat="1" applyFont="1" applyBorder="1"/>
    <xf numFmtId="172" fontId="68" fillId="31" borderId="8" xfId="173" applyNumberFormat="1" applyFont="1" applyFill="1" applyBorder="1" applyAlignment="1">
      <alignment vertical="center"/>
    </xf>
    <xf numFmtId="166" fontId="21" fillId="0" borderId="53" xfId="0" applyNumberFormat="1" applyFont="1" applyBorder="1"/>
    <xf numFmtId="166" fontId="21" fillId="0" borderId="0" xfId="0" applyNumberFormat="1" applyFont="1" applyFill="1"/>
    <xf numFmtId="169" fontId="21" fillId="0" borderId="0" xfId="0" applyNumberFormat="1" applyFont="1" applyFill="1" applyBorder="1"/>
    <xf numFmtId="169" fontId="21" fillId="0" borderId="8" xfId="0" applyNumberFormat="1" applyFont="1" applyBorder="1"/>
    <xf numFmtId="166" fontId="68" fillId="0" borderId="0" xfId="0" applyNumberFormat="1" applyFont="1" applyAlignment="1">
      <alignment horizontal="right"/>
    </xf>
    <xf numFmtId="166" fontId="21" fillId="0" borderId="37" xfId="0" applyNumberFormat="1" applyFont="1" applyFill="1" applyBorder="1"/>
    <xf numFmtId="166" fontId="21" fillId="0" borderId="54" xfId="0" applyNumberFormat="1" applyFont="1" applyBorder="1"/>
    <xf numFmtId="9" fontId="21" fillId="0" borderId="19" xfId="231" applyFont="1" applyFill="1" applyBorder="1"/>
    <xf numFmtId="166" fontId="21" fillId="0" borderId="55" xfId="0" applyNumberFormat="1" applyFont="1" applyBorder="1"/>
    <xf numFmtId="166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0" fontId="68" fillId="0" borderId="0" xfId="0" applyFont="1" applyFill="1"/>
    <xf numFmtId="0" fontId="68" fillId="0" borderId="20" xfId="0" applyFont="1" applyFill="1" applyBorder="1"/>
    <xf numFmtId="166" fontId="68" fillId="0" borderId="20" xfId="0" applyNumberFormat="1" applyFont="1" applyFill="1" applyBorder="1"/>
    <xf numFmtId="166" fontId="21" fillId="0" borderId="21" xfId="0" applyNumberFormat="1" applyFont="1" applyFill="1" applyBorder="1"/>
    <xf numFmtId="166" fontId="67" fillId="0" borderId="0" xfId="0" applyNumberFormat="1" applyFont="1"/>
    <xf numFmtId="166" fontId="21" fillId="0" borderId="0" xfId="0" applyNumberFormat="1" applyFont="1" applyBorder="1" applyAlignment="1">
      <alignment vertical="center"/>
    </xf>
    <xf numFmtId="166" fontId="21" fillId="33" borderId="56" xfId="0" applyNumberFormat="1" applyFont="1" applyFill="1" applyBorder="1" applyAlignment="1">
      <alignment horizontal="center" vertical="center"/>
    </xf>
    <xf numFmtId="166" fontId="21" fillId="33" borderId="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9" fontId="21" fillId="0" borderId="27" xfId="0" applyNumberFormat="1" applyFont="1" applyBorder="1"/>
    <xf numFmtId="166" fontId="21" fillId="0" borderId="8" xfId="0" applyNumberFormat="1" applyFont="1" applyBorder="1"/>
    <xf numFmtId="169" fontId="21" fillId="0" borderId="19" xfId="0" applyNumberFormat="1" applyFont="1" applyBorder="1"/>
    <xf numFmtId="166" fontId="21" fillId="0" borderId="19" xfId="0" quotePrefix="1" applyNumberFormat="1" applyFont="1" applyBorder="1"/>
    <xf numFmtId="166" fontId="64" fillId="0" borderId="0" xfId="0" applyNumberFormat="1" applyFont="1" applyFill="1"/>
    <xf numFmtId="166" fontId="21" fillId="0" borderId="0" xfId="0" applyNumberFormat="1" applyFont="1" applyFill="1" applyAlignment="1">
      <alignment horizontal="center" vertical="center" wrapText="1"/>
    </xf>
    <xf numFmtId="166" fontId="21" fillId="0" borderId="18" xfId="0" applyNumberFormat="1" applyFont="1" applyFill="1" applyBorder="1"/>
    <xf numFmtId="166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166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74" fontId="21" fillId="0" borderId="37" xfId="0" applyNumberFormat="1" applyFont="1" applyBorder="1"/>
    <xf numFmtId="172" fontId="21" fillId="0" borderId="19" xfId="173" applyNumberFormat="1" applyFont="1" applyFill="1" applyBorder="1" applyAlignment="1">
      <alignment horizontal="center"/>
    </xf>
    <xf numFmtId="169" fontId="21" fillId="36" borderId="19" xfId="0" applyNumberFormat="1" applyFont="1" applyFill="1" applyBorder="1"/>
    <xf numFmtId="169" fontId="21" fillId="36" borderId="8" xfId="0" applyNumberFormat="1" applyFont="1" applyFill="1" applyBorder="1"/>
    <xf numFmtId="169" fontId="21" fillId="36" borderId="0" xfId="0" applyNumberFormat="1" applyFont="1" applyFill="1" applyBorder="1"/>
    <xf numFmtId="9" fontId="21" fillId="36" borderId="0" xfId="0" applyNumberFormat="1" applyFont="1" applyFill="1" applyBorder="1"/>
    <xf numFmtId="172" fontId="21" fillId="36" borderId="19" xfId="173" applyNumberFormat="1" applyFont="1" applyFill="1" applyBorder="1"/>
    <xf numFmtId="166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6" fontId="21" fillId="0" borderId="0" xfId="231" applyNumberFormat="1" applyFont="1"/>
    <xf numFmtId="206" fontId="21" fillId="0" borderId="0" xfId="0" applyNumberFormat="1" applyFont="1"/>
    <xf numFmtId="207" fontId="21" fillId="0" borderId="0" xfId="0" applyNumberFormat="1" applyFont="1" applyFill="1" applyBorder="1"/>
    <xf numFmtId="207" fontId="21" fillId="0" borderId="0" xfId="0" applyNumberFormat="1" applyFont="1" applyFill="1"/>
    <xf numFmtId="166" fontId="21" fillId="0" borderId="19" xfId="0" applyNumberFormat="1" applyFont="1" applyBorder="1" applyAlignment="1">
      <alignment wrapText="1"/>
    </xf>
    <xf numFmtId="208" fontId="21" fillId="0" borderId="19" xfId="0" applyNumberFormat="1" applyFont="1" applyFill="1" applyBorder="1"/>
    <xf numFmtId="208" fontId="68" fillId="0" borderId="0" xfId="0" applyNumberFormat="1" applyFont="1" applyFill="1"/>
    <xf numFmtId="167" fontId="21" fillId="0" borderId="39" xfId="0" applyNumberFormat="1" applyFont="1" applyBorder="1"/>
    <xf numFmtId="171" fontId="21" fillId="0" borderId="39" xfId="0" applyNumberFormat="1" applyFont="1" applyBorder="1"/>
    <xf numFmtId="174" fontId="21" fillId="0" borderId="38" xfId="0" applyNumberFormat="1" applyFont="1" applyBorder="1"/>
    <xf numFmtId="174" fontId="21" fillId="0" borderId="39" xfId="0" applyNumberFormat="1" applyFont="1" applyBorder="1"/>
    <xf numFmtId="209" fontId="68" fillId="0" borderId="0" xfId="0" applyNumberFormat="1" applyFont="1" applyFill="1" applyBorder="1"/>
    <xf numFmtId="166" fontId="21" fillId="0" borderId="16" xfId="0" applyNumberFormat="1" applyFont="1" applyBorder="1"/>
    <xf numFmtId="169" fontId="21" fillId="0" borderId="13" xfId="0" applyNumberFormat="1" applyFont="1" applyBorder="1"/>
    <xf numFmtId="166" fontId="21" fillId="0" borderId="59" xfId="0" applyNumberFormat="1" applyFont="1" applyBorder="1"/>
    <xf numFmtId="169" fontId="21" fillId="0" borderId="60" xfId="0" applyNumberFormat="1" applyFont="1" applyBorder="1"/>
    <xf numFmtId="166" fontId="21" fillId="33" borderId="58" xfId="0" applyNumberFormat="1" applyFont="1" applyFill="1" applyBorder="1" applyAlignment="1">
      <alignment horizontal="center" vertical="center"/>
    </xf>
    <xf numFmtId="166" fontId="68" fillId="0" borderId="0" xfId="0" applyNumberFormat="1" applyFont="1" applyBorder="1"/>
    <xf numFmtId="167" fontId="21" fillId="0" borderId="19" xfId="0" applyNumberFormat="1" applyFont="1" applyFill="1" applyBorder="1"/>
    <xf numFmtId="172" fontId="21" fillId="0" borderId="19" xfId="0" applyNumberFormat="1" applyFont="1" applyFill="1" applyBorder="1"/>
    <xf numFmtId="166" fontId="21" fillId="0" borderId="0" xfId="849" applyNumberFormat="1"/>
    <xf numFmtId="166" fontId="21" fillId="0" borderId="64" xfId="849" applyNumberFormat="1" applyBorder="1"/>
    <xf numFmtId="166" fontId="21" fillId="0" borderId="65" xfId="849" applyNumberFormat="1" applyBorder="1"/>
    <xf numFmtId="166" fontId="21" fillId="0" borderId="65" xfId="849" applyNumberFormat="1" applyFont="1" applyBorder="1"/>
    <xf numFmtId="166" fontId="21" fillId="0" borderId="69" xfId="849" applyNumberFormat="1" applyFont="1" applyBorder="1"/>
    <xf numFmtId="166" fontId="64" fillId="0" borderId="0" xfId="849" applyNumberFormat="1" applyFont="1"/>
    <xf numFmtId="166" fontId="0" fillId="0" borderId="0" xfId="0" applyNumberFormat="1"/>
    <xf numFmtId="166" fontId="68" fillId="0" borderId="0" xfId="849" applyNumberFormat="1" applyFont="1" applyAlignment="1">
      <alignment horizontal="right"/>
    </xf>
    <xf numFmtId="166" fontId="21" fillId="0" borderId="67" xfId="849" applyNumberFormat="1" applyFont="1" applyBorder="1"/>
    <xf numFmtId="166" fontId="21" fillId="0" borderId="70" xfId="0" applyNumberFormat="1" applyFont="1" applyBorder="1"/>
    <xf numFmtId="166" fontId="21" fillId="0" borderId="61" xfId="0" applyNumberFormat="1" applyFont="1" applyBorder="1"/>
    <xf numFmtId="166" fontId="21" fillId="0" borderId="68" xfId="0" applyNumberFormat="1" applyFont="1" applyBorder="1"/>
    <xf numFmtId="166" fontId="21" fillId="0" borderId="67" xfId="0" applyNumberFormat="1" applyFont="1" applyBorder="1"/>
    <xf numFmtId="166" fontId="0" fillId="0" borderId="71" xfId="0" applyNumberFormat="1" applyBorder="1"/>
    <xf numFmtId="166" fontId="0" fillId="0" borderId="63" xfId="0" applyNumberFormat="1" applyBorder="1"/>
    <xf numFmtId="166" fontId="0" fillId="0" borderId="62" xfId="0" applyNumberFormat="1" applyBorder="1"/>
    <xf numFmtId="166" fontId="21" fillId="0" borderId="72" xfId="849" applyNumberFormat="1" applyFill="1" applyBorder="1"/>
    <xf numFmtId="166" fontId="21" fillId="0" borderId="73" xfId="849" applyNumberFormat="1" applyFill="1" applyBorder="1"/>
    <xf numFmtId="166" fontId="21" fillId="0" borderId="38" xfId="849" applyNumberFormat="1" applyFill="1" applyBorder="1"/>
    <xf numFmtId="166" fontId="21" fillId="0" borderId="30" xfId="849" applyNumberFormat="1" applyFill="1" applyBorder="1"/>
    <xf numFmtId="166" fontId="21" fillId="0" borderId="74" xfId="849" applyNumberFormat="1" applyFill="1" applyBorder="1"/>
    <xf numFmtId="166" fontId="21" fillId="0" borderId="75" xfId="849" applyNumberFormat="1" applyFont="1" applyBorder="1"/>
    <xf numFmtId="166" fontId="21" fillId="0" borderId="76" xfId="849" applyNumberFormat="1" applyFill="1" applyBorder="1"/>
    <xf numFmtId="166" fontId="21" fillId="0" borderId="77" xfId="849" applyNumberFormat="1" applyBorder="1"/>
    <xf numFmtId="166" fontId="21" fillId="0" borderId="47" xfId="849" applyNumberFormat="1" applyBorder="1"/>
    <xf numFmtId="166" fontId="21" fillId="0" borderId="73" xfId="849" applyNumberFormat="1" applyBorder="1"/>
    <xf numFmtId="166" fontId="21" fillId="0" borderId="38" xfId="849" applyNumberFormat="1" applyBorder="1"/>
    <xf numFmtId="166" fontId="21" fillId="0" borderId="69" xfId="849" applyNumberFormat="1" applyBorder="1"/>
    <xf numFmtId="166" fontId="21" fillId="0" borderId="78" xfId="849" applyNumberFormat="1" applyBorder="1"/>
    <xf numFmtId="166" fontId="21" fillId="0" borderId="51" xfId="849" applyNumberFormat="1" applyBorder="1"/>
    <xf numFmtId="166" fontId="21" fillId="0" borderId="30" xfId="849" applyNumberFormat="1" applyBorder="1"/>
    <xf numFmtId="166" fontId="0" fillId="0" borderId="78" xfId="0" applyNumberFormat="1" applyBorder="1"/>
    <xf numFmtId="166" fontId="0" fillId="0" borderId="51" xfId="0" applyNumberFormat="1" applyBorder="1"/>
    <xf numFmtId="166" fontId="0" fillId="0" borderId="30" xfId="0" applyNumberFormat="1" applyBorder="1"/>
    <xf numFmtId="166" fontId="0" fillId="0" borderId="5" xfId="0" applyNumberFormat="1" applyBorder="1"/>
    <xf numFmtId="166" fontId="68" fillId="0" borderId="70" xfId="0" applyNumberFormat="1" applyFont="1" applyBorder="1"/>
    <xf numFmtId="166" fontId="68" fillId="0" borderId="61" xfId="0" applyNumberFormat="1" applyFont="1" applyBorder="1"/>
    <xf numFmtId="166" fontId="21" fillId="0" borderId="31" xfId="0" applyNumberFormat="1" applyFont="1" applyBorder="1"/>
    <xf numFmtId="169" fontId="21" fillId="0" borderId="58" xfId="0" applyNumberFormat="1" applyFont="1" applyBorder="1"/>
    <xf numFmtId="166" fontId="21" fillId="0" borderId="0" xfId="0" applyNumberFormat="1" applyFont="1" applyFill="1" applyAlignment="1">
      <alignment horizontal="center" wrapText="1"/>
    </xf>
    <xf numFmtId="166" fontId="21" fillId="0" borderId="8" xfId="0" applyNumberFormat="1" applyFont="1" applyFill="1" applyBorder="1"/>
    <xf numFmtId="0" fontId="68" fillId="0" borderId="8" xfId="0" applyFont="1" applyFill="1" applyBorder="1"/>
    <xf numFmtId="166" fontId="21" fillId="0" borderId="56" xfId="0" applyNumberFormat="1" applyFont="1" applyFill="1" applyBorder="1"/>
    <xf numFmtId="166" fontId="21" fillId="0" borderId="80" xfId="0" applyNumberFormat="1" applyFont="1" applyFill="1" applyBorder="1"/>
    <xf numFmtId="0" fontId="68" fillId="31" borderId="8" xfId="0" applyFont="1" applyFill="1" applyBorder="1" applyAlignment="1">
      <alignment vertical="center" wrapText="1"/>
    </xf>
    <xf numFmtId="172" fontId="21" fillId="0" borderId="22" xfId="173" applyNumberFormat="1" applyFont="1" applyBorder="1"/>
    <xf numFmtId="172" fontId="21" fillId="0" borderId="8" xfId="173" applyNumberFormat="1" applyFont="1" applyBorder="1"/>
    <xf numFmtId="172" fontId="21" fillId="0" borderId="81" xfId="173" applyNumberFormat="1" applyFont="1" applyBorder="1"/>
    <xf numFmtId="172" fontId="21" fillId="0" borderId="28" xfId="173" applyNumberFormat="1" applyFont="1" applyBorder="1"/>
    <xf numFmtId="172" fontId="21" fillId="0" borderId="79" xfId="173" applyNumberFormat="1" applyFont="1" applyBorder="1"/>
    <xf numFmtId="172" fontId="21" fillId="0" borderId="82" xfId="173" applyNumberFormat="1" applyFont="1" applyBorder="1"/>
    <xf numFmtId="172" fontId="21" fillId="0" borderId="83" xfId="173" applyNumberFormat="1" applyFont="1" applyBorder="1"/>
    <xf numFmtId="172" fontId="21" fillId="0" borderId="84" xfId="173" applyNumberFormat="1" applyFont="1" applyBorder="1"/>
    <xf numFmtId="172" fontId="21" fillId="0" borderId="85" xfId="173" applyNumberFormat="1" applyFont="1" applyBorder="1"/>
    <xf numFmtId="172" fontId="21" fillId="0" borderId="86" xfId="173" applyNumberFormat="1" applyFont="1" applyBorder="1"/>
    <xf numFmtId="166" fontId="21" fillId="0" borderId="18" xfId="0" applyNumberFormat="1" applyFont="1" applyFill="1" applyBorder="1" applyAlignment="1">
      <alignment wrapText="1"/>
    </xf>
    <xf numFmtId="166" fontId="68" fillId="0" borderId="18" xfId="0" applyNumberFormat="1" applyFont="1" applyFill="1" applyBorder="1" applyAlignment="1">
      <alignment wrapText="1"/>
    </xf>
    <xf numFmtId="166" fontId="21" fillId="0" borderId="22" xfId="0" applyNumberFormat="1" applyFont="1" applyFill="1" applyBorder="1" applyAlignment="1">
      <alignment wrapText="1"/>
    </xf>
    <xf numFmtId="172" fontId="21" fillId="0" borderId="19" xfId="173" applyNumberFormat="1" applyFont="1" applyFill="1" applyBorder="1" applyAlignment="1">
      <alignment horizontal="center" vertical="center"/>
    </xf>
    <xf numFmtId="166" fontId="21" fillId="0" borderId="20" xfId="0" applyNumberFormat="1" applyFont="1" applyBorder="1" applyAlignment="1">
      <alignment horizontal="center" vertical="center"/>
    </xf>
    <xf numFmtId="166" fontId="21" fillId="0" borderId="87" xfId="0" applyNumberFormat="1" applyFont="1" applyBorder="1"/>
    <xf numFmtId="169" fontId="21" fillId="0" borderId="31" xfId="0" applyNumberFormat="1" applyFont="1" applyBorder="1"/>
    <xf numFmtId="169" fontId="21" fillId="0" borderId="6" xfId="0" applyNumberFormat="1" applyFont="1" applyBorder="1"/>
    <xf numFmtId="169" fontId="21" fillId="36" borderId="22" xfId="0" applyNumberFormat="1" applyFont="1" applyFill="1" applyBorder="1"/>
    <xf numFmtId="166" fontId="21" fillId="0" borderId="22" xfId="0" applyNumberFormat="1" applyFont="1" applyBorder="1"/>
    <xf numFmtId="210" fontId="21" fillId="0" borderId="0" xfId="0" applyNumberFormat="1" applyFont="1"/>
    <xf numFmtId="0" fontId="21" fillId="0" borderId="56" xfId="0" applyFont="1" applyFill="1" applyBorder="1"/>
    <xf numFmtId="166" fontId="21" fillId="0" borderId="1" xfId="0" applyNumberFormat="1" applyFont="1" applyFill="1" applyBorder="1"/>
    <xf numFmtId="172" fontId="21" fillId="0" borderId="20" xfId="173" applyNumberFormat="1" applyFont="1" applyFill="1" applyBorder="1" applyAlignment="1">
      <alignment horizontal="center"/>
    </xf>
    <xf numFmtId="166" fontId="21" fillId="0" borderId="54" xfId="0" applyNumberFormat="1" applyFont="1" applyFill="1" applyBorder="1"/>
    <xf numFmtId="9" fontId="21" fillId="0" borderId="54" xfId="231" applyFont="1" applyFill="1" applyBorder="1"/>
    <xf numFmtId="166" fontId="21" fillId="33" borderId="54" xfId="0" applyNumberFormat="1" applyFont="1" applyFill="1" applyBorder="1" applyAlignment="1">
      <alignment horizontal="center" vertical="center"/>
    </xf>
    <xf numFmtId="169" fontId="21" fillId="36" borderId="54" xfId="0" applyNumberFormat="1" applyFont="1" applyFill="1" applyBorder="1"/>
    <xf numFmtId="169" fontId="21" fillId="36" borderId="88" xfId="0" applyNumberFormat="1" applyFont="1" applyFill="1" applyBorder="1"/>
    <xf numFmtId="169" fontId="21" fillId="36" borderId="31" xfId="0" applyNumberFormat="1" applyFont="1" applyFill="1" applyBorder="1"/>
    <xf numFmtId="0" fontId="21" fillId="0" borderId="65" xfId="849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170" fontId="21" fillId="36" borderId="0" xfId="0" applyNumberFormat="1" applyFont="1" applyFill="1"/>
    <xf numFmtId="166" fontId="21" fillId="0" borderId="89" xfId="0" applyNumberFormat="1" applyFont="1" applyFill="1" applyBorder="1"/>
    <xf numFmtId="166" fontId="21" fillId="36" borderId="0" xfId="0" applyNumberFormat="1" applyFont="1" applyFill="1"/>
    <xf numFmtId="172" fontId="21" fillId="0" borderId="18" xfId="0" applyNumberFormat="1" applyFont="1" applyFill="1" applyBorder="1"/>
    <xf numFmtId="169" fontId="21" fillId="0" borderId="38" xfId="849" applyNumberFormat="1" applyFill="1" applyBorder="1"/>
    <xf numFmtId="169" fontId="21" fillId="0" borderId="66" xfId="849" applyNumberFormat="1" applyFill="1" applyBorder="1"/>
    <xf numFmtId="169" fontId="21" fillId="0" borderId="38" xfId="853" applyNumberFormat="1" applyFill="1" applyBorder="1"/>
    <xf numFmtId="166" fontId="21" fillId="33" borderId="60" xfId="0" applyNumberFormat="1" applyFont="1" applyFill="1" applyBorder="1" applyAlignment="1">
      <alignment horizontal="center" vertical="center"/>
    </xf>
    <xf numFmtId="9" fontId="21" fillId="0" borderId="90" xfId="0" applyNumberFormat="1" applyFont="1" applyBorder="1"/>
    <xf numFmtId="169" fontId="21" fillId="36" borderId="91" xfId="0" applyNumberFormat="1" applyFont="1" applyFill="1" applyBorder="1"/>
    <xf numFmtId="169" fontId="21" fillId="0" borderId="91" xfId="0" applyNumberFormat="1" applyFont="1" applyBorder="1"/>
    <xf numFmtId="169" fontId="21" fillId="0" borderId="92" xfId="0" applyNumberFormat="1" applyFont="1" applyBorder="1"/>
    <xf numFmtId="169" fontId="21" fillId="0" borderId="72" xfId="849" applyNumberFormat="1" applyFont="1" applyFill="1" applyBorder="1"/>
    <xf numFmtId="166" fontId="21" fillId="33" borderId="59" xfId="0" applyNumberFormat="1" applyFont="1" applyFill="1" applyBorder="1" applyAlignment="1">
      <alignment horizontal="center" vertical="center"/>
    </xf>
    <xf numFmtId="9" fontId="21" fillId="0" borderId="29" xfId="0" applyNumberFormat="1" applyFont="1" applyBorder="1"/>
    <xf numFmtId="169" fontId="21" fillId="0" borderId="54" xfId="0" applyNumberFormat="1" applyFont="1" applyBorder="1"/>
    <xf numFmtId="169" fontId="21" fillId="0" borderId="88" xfId="0" applyNumberFormat="1" applyFont="1" applyBorder="1"/>
    <xf numFmtId="169" fontId="21" fillId="0" borderId="91" xfId="849" applyNumberFormat="1" applyFill="1" applyBorder="1"/>
    <xf numFmtId="169" fontId="21" fillId="0" borderId="19" xfId="849" applyNumberFormat="1" applyFill="1" applyBorder="1"/>
    <xf numFmtId="166" fontId="21" fillId="33" borderId="1" xfId="0" applyNumberFormat="1" applyFont="1" applyFill="1" applyBorder="1" applyAlignment="1">
      <alignment horizontal="center" vertical="center"/>
    </xf>
    <xf numFmtId="9" fontId="21" fillId="0" borderId="93" xfId="0" applyNumberFormat="1" applyFont="1" applyBorder="1"/>
    <xf numFmtId="169" fontId="21" fillId="36" borderId="89" xfId="0" applyNumberFormat="1" applyFont="1" applyFill="1" applyBorder="1"/>
    <xf numFmtId="169" fontId="21" fillId="0" borderId="89" xfId="849" applyNumberFormat="1" applyFill="1" applyBorder="1"/>
    <xf numFmtId="169" fontId="21" fillId="0" borderId="89" xfId="0" applyNumberFormat="1" applyFont="1" applyBorder="1"/>
    <xf numFmtId="169" fontId="21" fillId="0" borderId="94" xfId="0" applyNumberFormat="1" applyFont="1" applyBorder="1"/>
    <xf numFmtId="0" fontId="4" fillId="36" borderId="0" xfId="202" applyFill="1" applyBorder="1" applyAlignment="1" applyProtection="1">
      <alignment horizontal="center" vertical="center"/>
    </xf>
    <xf numFmtId="166" fontId="21" fillId="36" borderId="0" xfId="0" applyNumberFormat="1" applyFont="1" applyFill="1" applyBorder="1"/>
    <xf numFmtId="171" fontId="21" fillId="0" borderId="27" xfId="0" applyNumberFormat="1" applyFont="1" applyBorder="1"/>
    <xf numFmtId="174" fontId="21" fillId="0" borderId="50" xfId="0" applyNumberFormat="1" applyFont="1" applyBorder="1"/>
    <xf numFmtId="174" fontId="21" fillId="0" borderId="27" xfId="173" applyNumberFormat="1" applyFont="1" applyBorder="1"/>
    <xf numFmtId="174" fontId="21" fillId="0" borderId="51" xfId="0" applyNumberFormat="1" applyFont="1" applyBorder="1"/>
    <xf numFmtId="174" fontId="21" fillId="0" borderId="45" xfId="0" applyNumberFormat="1" applyFont="1" applyBorder="1"/>
    <xf numFmtId="0" fontId="68" fillId="34" borderId="58" xfId="0" applyFont="1" applyFill="1" applyBorder="1" applyAlignment="1">
      <alignment horizontal="center" vertical="center" wrapText="1"/>
    </xf>
    <xf numFmtId="166" fontId="21" fillId="0" borderId="90" xfId="0" applyNumberFormat="1" applyFont="1" applyBorder="1"/>
    <xf numFmtId="166" fontId="21" fillId="0" borderId="95" xfId="0" applyNumberFormat="1" applyFont="1" applyBorder="1"/>
    <xf numFmtId="169" fontId="21" fillId="0" borderId="54" xfId="849" applyNumberFormat="1" applyFont="1" applyFill="1" applyBorder="1"/>
    <xf numFmtId="174" fontId="21" fillId="0" borderId="19" xfId="0" applyNumberFormat="1" applyFont="1" applyBorder="1"/>
    <xf numFmtId="174" fontId="21" fillId="0" borderId="91" xfId="0" applyNumberFormat="1" applyFont="1" applyBorder="1"/>
    <xf numFmtId="174" fontId="21" fillId="0" borderId="0" xfId="0" applyNumberFormat="1" applyFont="1"/>
    <xf numFmtId="174" fontId="21" fillId="0" borderId="0" xfId="0" applyNumberFormat="1" applyFont="1" applyBorder="1"/>
    <xf numFmtId="174" fontId="21" fillId="0" borderId="27" xfId="0" applyNumberFormat="1" applyFont="1" applyBorder="1"/>
    <xf numFmtId="174" fontId="21" fillId="0" borderId="92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172" fontId="21" fillId="0" borderId="19" xfId="0" applyNumberFormat="1" applyFont="1" applyFill="1" applyBorder="1" applyAlignment="1">
      <alignment horizontal="center"/>
    </xf>
    <xf numFmtId="167" fontId="21" fillId="0" borderId="0" xfId="173" applyFont="1" applyFill="1"/>
    <xf numFmtId="0" fontId="69" fillId="0" borderId="0" xfId="0" quotePrefix="1" applyFont="1" applyFill="1" applyBorder="1" applyAlignment="1">
      <alignment horizontal="left" vertical="top"/>
    </xf>
    <xf numFmtId="0" fontId="21" fillId="0" borderId="0" xfId="0" applyFont="1" applyFill="1" applyAlignment="1"/>
    <xf numFmtId="167" fontId="21" fillId="0" borderId="0" xfId="173" applyFont="1" applyFill="1" applyAlignment="1"/>
    <xf numFmtId="0" fontId="65" fillId="0" borderId="0" xfId="0" quotePrefix="1" applyFont="1" applyFill="1" applyBorder="1" applyAlignment="1">
      <alignment horizontal="left" vertical="top"/>
    </xf>
    <xf numFmtId="0" fontId="65" fillId="0" borderId="0" xfId="0" applyFont="1" applyFill="1"/>
    <xf numFmtId="172" fontId="15" fillId="0" borderId="19" xfId="0" applyNumberFormat="1" applyFont="1" applyFill="1" applyBorder="1"/>
    <xf numFmtId="211" fontId="21" fillId="36" borderId="19" xfId="173" applyNumberFormat="1" applyFont="1" applyFill="1" applyBorder="1"/>
    <xf numFmtId="168" fontId="68" fillId="0" borderId="0" xfId="0" applyNumberFormat="1" applyFont="1" applyFill="1"/>
    <xf numFmtId="166" fontId="21" fillId="0" borderId="34" xfId="0" applyNumberFormat="1" applyFont="1" applyFill="1" applyBorder="1"/>
    <xf numFmtId="172" fontId="21" fillId="0" borderId="27" xfId="173" applyNumberFormat="1" applyFont="1" applyBorder="1"/>
    <xf numFmtId="0" fontId="68" fillId="0" borderId="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65" fillId="0" borderId="0" xfId="0" applyFont="1" applyAlignment="1">
      <alignment horizontal="left" vertical="top"/>
    </xf>
    <xf numFmtId="166" fontId="21" fillId="0" borderId="27" xfId="0" applyNumberFormat="1" applyFont="1" applyFill="1" applyBorder="1" applyAlignment="1">
      <alignment wrapText="1"/>
    </xf>
    <xf numFmtId="0" fontId="66" fillId="32" borderId="0" xfId="0" applyFont="1" applyFill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31" xfId="0" applyFont="1" applyFill="1" applyBorder="1" applyAlignment="1">
      <alignment horizontal="center" vertical="center"/>
    </xf>
    <xf numFmtId="0" fontId="72" fillId="29" borderId="6" xfId="0" applyFont="1" applyFill="1" applyBorder="1" applyAlignment="1">
      <alignment horizontal="center" vertical="center"/>
    </xf>
    <xf numFmtId="0" fontId="72" fillId="29" borderId="58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56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10" fillId="29" borderId="6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56" xfId="0" applyFont="1" applyFill="1" applyBorder="1" applyAlignment="1">
      <alignment horizontal="left" vertical="center" wrapText="1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8" xfId="0" applyFont="1" applyFill="1" applyBorder="1" applyAlignment="1">
      <alignment horizontal="center" vertical="center"/>
    </xf>
  </cellXfs>
  <cellStyles count="854">
    <cellStyle name="%" xfId="1"/>
    <cellStyle name="%_Book2" xfId="2"/>
    <cellStyle name="%_Estimates-07-08-Aug-07-V18" xfId="3"/>
    <cellStyle name="%_Estimates-07-08-Aug-07-V19" xfId="4"/>
    <cellStyle name="%_Estimates-07-08-Dec-07-V03" xfId="5"/>
    <cellStyle name="%_Estimates-07-08-Dec-07-V04" xfId="6"/>
    <cellStyle name="%_Estimates-07-08-Jan-08-V14" xfId="7"/>
    <cellStyle name="%_Estimates-07-08-Oct-07-V02" xfId="8"/>
    <cellStyle name="%_Estimates-07-08-Sep-07-V15" xfId="9"/>
    <cellStyle name="%_Estimates-07-08-Sep-07-V16" xfId="10"/>
    <cellStyle name="%_Fx Model" xfId="11"/>
    <cellStyle name="-*                                           v-----------\[" xfId="12"/>
    <cellStyle name="_Feb Exp - Nidhi" xfId="13"/>
    <cellStyle name="£ BP" xfId="14"/>
    <cellStyle name="¥ JY" xfId="15"/>
    <cellStyle name="0000" xfId="16"/>
    <cellStyle name="000000" xfId="17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/>
    <cellStyle name="Arial 12" xfId="43"/>
    <cellStyle name="Bad" xfId="44" builtinId="27" customBuiltin="1"/>
    <cellStyle name="blank" xfId="45"/>
    <cellStyle name="Blue Font" xfId="46"/>
    <cellStyle name="Body_$Dollars" xfId="47"/>
    <cellStyle name="Bold/Border" xfId="48"/>
    <cellStyle name="British Pound" xfId="49"/>
    <cellStyle name="Bullet" xfId="50"/>
    <cellStyle name="c" xfId="51"/>
    <cellStyle name="c_Bal Sheets" xfId="52"/>
    <cellStyle name="c_Bal Sheets_covered amounts - July 2007" xfId="53"/>
    <cellStyle name="c_Bal Sheets_covered amounts - July 2007_Book2" xfId="54"/>
    <cellStyle name="c_Bal Sheets_covered amounts - July 2007_Estimates-07-08-Aug-07-V18" xfId="55"/>
    <cellStyle name="c_Bal Sheets_covered amounts - July 2007_Estimates-07-08-Aug-07-V19" xfId="56"/>
    <cellStyle name="c_Bal Sheets_covered amounts - July 2007_Estimates-07-08-Dec-07-V03" xfId="57"/>
    <cellStyle name="c_Bal Sheets_covered amounts - July 2007_Estimates-07-08-Dec-07-V04" xfId="58"/>
    <cellStyle name="c_Bal Sheets_covered amounts - July 2007_Estimates-07-08-Jan-08-V14" xfId="59"/>
    <cellStyle name="c_Bal Sheets_covered amounts - July 2007_Estimates-07-08-Oct-07-V02" xfId="60"/>
    <cellStyle name="c_Bal Sheets_covered amounts - July 2007_Estimates-07-08-Sep-07-V15" xfId="61"/>
    <cellStyle name="c_Bal Sheets_covered amounts - July 2007_Estimates-07-08-Sep-07-V16" xfId="62"/>
    <cellStyle name="c_Bal Sheets_covered amounts - July 2007_Fx Model" xfId="63"/>
    <cellStyle name="c_covered amounts - July 2007" xfId="64"/>
    <cellStyle name="c_covered amounts - July 2007_Book2" xfId="65"/>
    <cellStyle name="c_covered amounts - July 2007_Estimates-07-08-Aug-07-V18" xfId="66"/>
    <cellStyle name="c_covered amounts - July 2007_Estimates-07-08-Aug-07-V19" xfId="67"/>
    <cellStyle name="c_covered amounts - July 2007_Estimates-07-08-Dec-07-V03" xfId="68"/>
    <cellStyle name="c_covered amounts - July 2007_Estimates-07-08-Dec-07-V04" xfId="69"/>
    <cellStyle name="c_covered amounts - July 2007_Estimates-07-08-Jan-08-V14" xfId="70"/>
    <cellStyle name="c_covered amounts - July 2007_Estimates-07-08-Oct-07-V02" xfId="71"/>
    <cellStyle name="c_covered amounts - July 2007_Estimates-07-08-Sep-07-V15" xfId="72"/>
    <cellStyle name="c_covered amounts - July 2007_Estimates-07-08-Sep-07-V16" xfId="73"/>
    <cellStyle name="c_covered amounts - July 2007_Fx Model" xfId="74"/>
    <cellStyle name="c_Credit (2)" xfId="75"/>
    <cellStyle name="c_Credit (2)_covered amounts - July 2007" xfId="76"/>
    <cellStyle name="c_Credit (2)_covered amounts - July 2007_Book2" xfId="77"/>
    <cellStyle name="c_Credit (2)_covered amounts - July 2007_Estimates-07-08-Aug-07-V18" xfId="78"/>
    <cellStyle name="c_Credit (2)_covered amounts - July 2007_Estimates-07-08-Aug-07-V19" xfId="79"/>
    <cellStyle name="c_Credit (2)_covered amounts - July 2007_Estimates-07-08-Dec-07-V03" xfId="80"/>
    <cellStyle name="c_Credit (2)_covered amounts - July 2007_Estimates-07-08-Dec-07-V04" xfId="81"/>
    <cellStyle name="c_Credit (2)_covered amounts - July 2007_Estimates-07-08-Jan-08-V14" xfId="82"/>
    <cellStyle name="c_Credit (2)_covered amounts - July 2007_Estimates-07-08-Oct-07-V02" xfId="83"/>
    <cellStyle name="c_Credit (2)_covered amounts - July 2007_Estimates-07-08-Sep-07-V15" xfId="84"/>
    <cellStyle name="c_Credit (2)_covered amounts - July 2007_Estimates-07-08-Sep-07-V16" xfId="85"/>
    <cellStyle name="c_Credit (2)_covered amounts - July 2007_Fx Model" xfId="86"/>
    <cellStyle name="c_Earnings" xfId="87"/>
    <cellStyle name="c_Earnings (2)" xfId="88"/>
    <cellStyle name="c_Earnings (2)_covered amounts - July 2007" xfId="89"/>
    <cellStyle name="c_Earnings (2)_covered amounts - July 2007_Book2" xfId="90"/>
    <cellStyle name="c_Earnings (2)_covered amounts - July 2007_Estimates-07-08-Aug-07-V18" xfId="91"/>
    <cellStyle name="c_Earnings (2)_covered amounts - July 2007_Estimates-07-08-Aug-07-V19" xfId="92"/>
    <cellStyle name="c_Earnings (2)_covered amounts - July 2007_Estimates-07-08-Dec-07-V03" xfId="93"/>
    <cellStyle name="c_Earnings (2)_covered amounts - July 2007_Estimates-07-08-Dec-07-V04" xfId="94"/>
    <cellStyle name="c_Earnings (2)_covered amounts - July 2007_Estimates-07-08-Jan-08-V14" xfId="95"/>
    <cellStyle name="c_Earnings (2)_covered amounts - July 2007_Estimates-07-08-Oct-07-V02" xfId="96"/>
    <cellStyle name="c_Earnings (2)_covered amounts - July 2007_Estimates-07-08-Sep-07-V15" xfId="97"/>
    <cellStyle name="c_Earnings (2)_covered amounts - July 2007_Estimates-07-08-Sep-07-V16" xfId="98"/>
    <cellStyle name="c_Earnings (2)_covered amounts - July 2007_Fx Model" xfId="99"/>
    <cellStyle name="c_Earnings_covered amounts - July 2007" xfId="100"/>
    <cellStyle name="c_Earnings_covered amounts - July 2007_Book2" xfId="101"/>
    <cellStyle name="c_Earnings_covered amounts - July 2007_Estimates-07-08-Aug-07-V18" xfId="102"/>
    <cellStyle name="c_Earnings_covered amounts - July 2007_Estimates-07-08-Aug-07-V19" xfId="103"/>
    <cellStyle name="c_Earnings_covered amounts - July 2007_Estimates-07-08-Dec-07-V03" xfId="104"/>
    <cellStyle name="c_Earnings_covered amounts - July 2007_Estimates-07-08-Dec-07-V04" xfId="105"/>
    <cellStyle name="c_Earnings_covered amounts - July 2007_Estimates-07-08-Jan-08-V14" xfId="106"/>
    <cellStyle name="c_Earnings_covered amounts - July 2007_Estimates-07-08-Oct-07-V02" xfId="107"/>
    <cellStyle name="c_Earnings_covered amounts - July 2007_Estimates-07-08-Sep-07-V15" xfId="108"/>
    <cellStyle name="c_Earnings_covered amounts - July 2007_Estimates-07-08-Sep-07-V16" xfId="109"/>
    <cellStyle name="c_Earnings_covered amounts - July 2007_Fx Model" xfId="110"/>
    <cellStyle name="c_Hist Inputs (2)" xfId="111"/>
    <cellStyle name="c_Hist Inputs (2)_covered amounts - July 2007" xfId="112"/>
    <cellStyle name="c_Hist Inputs (2)_covered amounts - July 2007_Book2" xfId="113"/>
    <cellStyle name="c_Hist Inputs (2)_covered amounts - July 2007_Estimates-07-08-Aug-07-V18" xfId="114"/>
    <cellStyle name="c_Hist Inputs (2)_covered amounts - July 2007_Estimates-07-08-Aug-07-V19" xfId="115"/>
    <cellStyle name="c_Hist Inputs (2)_covered amounts - July 2007_Estimates-07-08-Dec-07-V03" xfId="116"/>
    <cellStyle name="c_Hist Inputs (2)_covered amounts - July 2007_Estimates-07-08-Dec-07-V04" xfId="117"/>
    <cellStyle name="c_Hist Inputs (2)_covered amounts - July 2007_Estimates-07-08-Jan-08-V14" xfId="118"/>
    <cellStyle name="c_Hist Inputs (2)_covered amounts - July 2007_Estimates-07-08-Oct-07-V02" xfId="119"/>
    <cellStyle name="c_Hist Inputs (2)_covered amounts - July 2007_Estimates-07-08-Sep-07-V15" xfId="120"/>
    <cellStyle name="c_Hist Inputs (2)_covered amounts - July 2007_Estimates-07-08-Sep-07-V16" xfId="121"/>
    <cellStyle name="c_Hist Inputs (2)_covered amounts - July 2007_Fx Model" xfId="122"/>
    <cellStyle name="c_LBO Summary" xfId="123"/>
    <cellStyle name="c_LBO Summary_covered amounts - July 2007" xfId="124"/>
    <cellStyle name="c_LBO Summary_covered amounts - July 2007_Book2" xfId="125"/>
    <cellStyle name="c_LBO Summary_covered amounts - July 2007_Estimates-07-08-Aug-07-V18" xfId="126"/>
    <cellStyle name="c_LBO Summary_covered amounts - July 2007_Estimates-07-08-Aug-07-V19" xfId="127"/>
    <cellStyle name="c_LBO Summary_covered amounts - July 2007_Estimates-07-08-Dec-07-V03" xfId="128"/>
    <cellStyle name="c_LBO Summary_covered amounts - July 2007_Estimates-07-08-Dec-07-V04" xfId="129"/>
    <cellStyle name="c_LBO Summary_covered amounts - July 2007_Estimates-07-08-Jan-08-V14" xfId="130"/>
    <cellStyle name="c_LBO Summary_covered amounts - July 2007_Estimates-07-08-Oct-07-V02" xfId="131"/>
    <cellStyle name="c_LBO Summary_covered amounts - July 2007_Estimates-07-08-Sep-07-V15" xfId="132"/>
    <cellStyle name="c_LBO Summary_covered amounts - July 2007_Estimates-07-08-Sep-07-V16" xfId="133"/>
    <cellStyle name="c_LBO Summary_covered amounts - July 2007_Fx Model" xfId="134"/>
    <cellStyle name="c_Schedules" xfId="135"/>
    <cellStyle name="c_Schedules_covered amounts - July 2007" xfId="136"/>
    <cellStyle name="c_Schedules_covered amounts - July 2007_Book2" xfId="137"/>
    <cellStyle name="c_Schedules_covered amounts - July 2007_Estimates-07-08-Aug-07-V18" xfId="138"/>
    <cellStyle name="c_Schedules_covered amounts - July 2007_Estimates-07-08-Aug-07-V19" xfId="139"/>
    <cellStyle name="c_Schedules_covered amounts - July 2007_Estimates-07-08-Dec-07-V03" xfId="140"/>
    <cellStyle name="c_Schedules_covered amounts - July 2007_Estimates-07-08-Dec-07-V04" xfId="141"/>
    <cellStyle name="c_Schedules_covered amounts - July 2007_Estimates-07-08-Jan-08-V14" xfId="142"/>
    <cellStyle name="c_Schedules_covered amounts - July 2007_Estimates-07-08-Oct-07-V02" xfId="143"/>
    <cellStyle name="c_Schedules_covered amounts - July 2007_Estimates-07-08-Sep-07-V15" xfId="144"/>
    <cellStyle name="c_Schedules_covered amounts - July 2007_Estimates-07-08-Sep-07-V16" xfId="145"/>
    <cellStyle name="c_Schedules_covered amounts - July 2007_Fx Model" xfId="146"/>
    <cellStyle name="c_Trans Assump (2)" xfId="147"/>
    <cellStyle name="c_Trans Assump (2)_covered amounts - July 2007" xfId="148"/>
    <cellStyle name="c_Trans Assump (2)_covered amounts - July 2007_Book2" xfId="149"/>
    <cellStyle name="c_Trans Assump (2)_covered amounts - July 2007_Estimates-07-08-Aug-07-V18" xfId="150"/>
    <cellStyle name="c_Trans Assump (2)_covered amounts - July 2007_Estimates-07-08-Aug-07-V19" xfId="151"/>
    <cellStyle name="c_Trans Assump (2)_covered amounts - July 2007_Estimates-07-08-Dec-07-V03" xfId="152"/>
    <cellStyle name="c_Trans Assump (2)_covered amounts - July 2007_Estimates-07-08-Dec-07-V04" xfId="153"/>
    <cellStyle name="c_Trans Assump (2)_covered amounts - July 2007_Estimates-07-08-Jan-08-V14" xfId="154"/>
    <cellStyle name="c_Trans Assump (2)_covered amounts - July 2007_Estimates-07-08-Oct-07-V02" xfId="155"/>
    <cellStyle name="c_Trans Assump (2)_covered amounts - July 2007_Estimates-07-08-Sep-07-V15" xfId="156"/>
    <cellStyle name="c_Trans Assump (2)_covered amounts - July 2007_Estimates-07-08-Sep-07-V16" xfId="157"/>
    <cellStyle name="c_Trans Assump (2)_covered amounts - July 2007_Fx Model" xfId="158"/>
    <cellStyle name="c_Unit Price Sen. (2)" xfId="159"/>
    <cellStyle name="c_Unit Price Sen. (2)_covered amounts - July 2007" xfId="160"/>
    <cellStyle name="c_Unit Price Sen. (2)_covered amounts - July 2007_Book2" xfId="161"/>
    <cellStyle name="c_Unit Price Sen. (2)_covered amounts - July 2007_Estimates-07-08-Aug-07-V18" xfId="162"/>
    <cellStyle name="c_Unit Price Sen. (2)_covered amounts - July 2007_Estimates-07-08-Aug-07-V19" xfId="163"/>
    <cellStyle name="c_Unit Price Sen. (2)_covered amounts - July 2007_Estimates-07-08-Dec-07-V03" xfId="164"/>
    <cellStyle name="c_Unit Price Sen. (2)_covered amounts - July 2007_Estimates-07-08-Dec-07-V04" xfId="165"/>
    <cellStyle name="c_Unit Price Sen. (2)_covered amounts - July 2007_Estimates-07-08-Jan-08-V14" xfId="166"/>
    <cellStyle name="c_Unit Price Sen. (2)_covered amounts - July 2007_Estimates-07-08-Oct-07-V02" xfId="167"/>
    <cellStyle name="c_Unit Price Sen. (2)_covered amounts - July 2007_Estimates-07-08-Sep-07-V15" xfId="168"/>
    <cellStyle name="c_Unit Price Sen. (2)_covered amounts - July 2007_Estimates-07-08-Sep-07-V16" xfId="169"/>
    <cellStyle name="c_Unit Price Sen. (2)_covered amounts - July 2007_Fx Model" xfId="170"/>
    <cellStyle name="Calculation" xfId="171" builtinId="22" customBuiltin="1"/>
    <cellStyle name="Check Cell" xfId="172" builtinId="23" customBuiltin="1"/>
    <cellStyle name="Comma" xfId="173" builtinId="3"/>
    <cellStyle name="Comma 0" xfId="174"/>
    <cellStyle name="Comma 0*" xfId="175"/>
    <cellStyle name="Comma 0_1124668" xfId="176"/>
    <cellStyle name="Comma 2" xfId="177"/>
    <cellStyle name="Comma 2 2" xfId="851"/>
    <cellStyle name="Currency [0.00]" xfId="178"/>
    <cellStyle name="Currency 0" xfId="179"/>
    <cellStyle name="Currency 2" xfId="180"/>
    <cellStyle name="Dash" xfId="181"/>
    <cellStyle name="Date" xfId="182"/>
    <cellStyle name="Date Aligned" xfId="183"/>
    <cellStyle name="Dotted Line" xfId="184"/>
    <cellStyle name="Double Accounting" xfId="185"/>
    <cellStyle name="dp*NumberGeneral" xfId="186"/>
    <cellStyle name="Euro" xfId="187"/>
    <cellStyle name="Explanatory Text" xfId="188" builtinId="53" customBuiltin="1"/>
    <cellStyle name="FOOTER - Style1" xfId="189"/>
    <cellStyle name="Footnote" xfId="190"/>
    <cellStyle name="general" xfId="191"/>
    <cellStyle name="Good" xfId="192" builtinId="26" customBuiltin="1"/>
    <cellStyle name="Grey" xfId="193"/>
    <cellStyle name="Hard Percent" xfId="194"/>
    <cellStyle name="Header" xfId="195"/>
    <cellStyle name="Header1" xfId="196"/>
    <cellStyle name="Header2" xfId="197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/>
    <cellStyle name="InputBlueFont" xfId="205"/>
    <cellStyle name="Invisible" xfId="206"/>
    <cellStyle name="Linked Cell" xfId="207" builtinId="24" customBuiltin="1"/>
    <cellStyle name="Millares [0]_pldt" xfId="208"/>
    <cellStyle name="Millares_pldt" xfId="209"/>
    <cellStyle name="Milliers [0]_EDYAN" xfId="210"/>
    <cellStyle name="Milliers_EDYAN" xfId="211"/>
    <cellStyle name="Moneda [0]_pldt" xfId="212"/>
    <cellStyle name="Moneda_pldt" xfId="213"/>
    <cellStyle name="Monétaire [0]_EDYAN" xfId="214"/>
    <cellStyle name="Monétaire_EDYAN" xfId="215"/>
    <cellStyle name="Multiple" xfId="216"/>
    <cellStyle name="Neutral" xfId="217" builtinId="28" customBuiltin="1"/>
    <cellStyle name="Normal" xfId="0" builtinId="0"/>
    <cellStyle name="Normal - Style1" xfId="218"/>
    <cellStyle name="Normal - Style2" xfId="219"/>
    <cellStyle name="Normal 2" xfId="852"/>
    <cellStyle name="Normal 2 7" xfId="849"/>
    <cellStyle name="Normal 2 7 2" xfId="853"/>
    <cellStyle name="normální_laroux" xfId="220"/>
    <cellStyle name="NormalPERET956" xfId="221"/>
    <cellStyle name="Note" xfId="222" builtinId="10" customBuiltin="1"/>
    <cellStyle name="Output" xfId="223" builtinId="21" customBuiltin="1"/>
    <cellStyle name="Output Amounts" xfId="224"/>
    <cellStyle name="Output Column Headings" xfId="225"/>
    <cellStyle name="Output Line Items" xfId="226"/>
    <cellStyle name="Output Report Heading" xfId="227"/>
    <cellStyle name="Output Report Title" xfId="228"/>
    <cellStyle name="Output1_Back" xfId="229"/>
    <cellStyle name="Page Number" xfId="230"/>
    <cellStyle name="Percent" xfId="231" builtinId="5"/>
    <cellStyle name="Percent (0)" xfId="232"/>
    <cellStyle name="Percent [2]" xfId="233"/>
    <cellStyle name="Percent 2" xfId="850"/>
    <cellStyle name="Pershare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s" xfId="241"/>
    <cellStyle name="s_Bal Sheets" xfId="242"/>
    <cellStyle name="s_Bal Sheets_1" xfId="243"/>
    <cellStyle name="s_Bal Sheets_1_covered amounts - July 2007" xfId="244"/>
    <cellStyle name="s_Bal Sheets_1_covered amounts - July 2007_Book2" xfId="245"/>
    <cellStyle name="s_Bal Sheets_1_covered amounts - July 2007_Estimates-07-08-Aug-07-V18" xfId="246"/>
    <cellStyle name="s_Bal Sheets_1_covered amounts - July 2007_Estimates-07-08-Aug-07-V19" xfId="247"/>
    <cellStyle name="s_Bal Sheets_1_covered amounts - July 2007_Estimates-07-08-Dec-07-V03" xfId="248"/>
    <cellStyle name="s_Bal Sheets_1_covered amounts - July 2007_Estimates-07-08-Dec-07-V04" xfId="249"/>
    <cellStyle name="s_Bal Sheets_1_covered amounts - July 2007_Estimates-07-08-Jan-08-V14" xfId="250"/>
    <cellStyle name="s_Bal Sheets_1_covered amounts - July 2007_Estimates-07-08-Oct-07-V02" xfId="251"/>
    <cellStyle name="s_Bal Sheets_1_covered amounts - July 2007_Estimates-07-08-Sep-07-V15" xfId="252"/>
    <cellStyle name="s_Bal Sheets_1_covered amounts - July 2007_Estimates-07-08-Sep-07-V16" xfId="253"/>
    <cellStyle name="s_Bal Sheets_1_covered amounts - July 2007_Fx Model" xfId="254"/>
    <cellStyle name="s_Bal Sheets_2" xfId="255"/>
    <cellStyle name="s_Bal Sheets_2_covered amounts - July 2007" xfId="256"/>
    <cellStyle name="s_Bal Sheets_2_covered amounts - July 2007_Book2" xfId="257"/>
    <cellStyle name="s_Bal Sheets_2_covered amounts - July 2007_Estimates-07-08-Aug-07-V18" xfId="258"/>
    <cellStyle name="s_Bal Sheets_2_covered amounts - July 2007_Estimates-07-08-Aug-07-V19" xfId="259"/>
    <cellStyle name="s_Bal Sheets_2_covered amounts - July 2007_Estimates-07-08-Dec-07-V03" xfId="260"/>
    <cellStyle name="s_Bal Sheets_2_covered amounts - July 2007_Estimates-07-08-Dec-07-V04" xfId="261"/>
    <cellStyle name="s_Bal Sheets_2_covered amounts - July 2007_Estimates-07-08-Jan-08-V14" xfId="262"/>
    <cellStyle name="s_Bal Sheets_2_covered amounts - July 2007_Estimates-07-08-Oct-07-V02" xfId="263"/>
    <cellStyle name="s_Bal Sheets_2_covered amounts - July 2007_Estimates-07-08-Sep-07-V15" xfId="264"/>
    <cellStyle name="s_Bal Sheets_2_covered amounts - July 2007_Estimates-07-08-Sep-07-V16" xfId="265"/>
    <cellStyle name="s_Bal Sheets_2_covered amounts - July 2007_Fx Model" xfId="266"/>
    <cellStyle name="s_Bal Sheets_covered amounts - July 2007" xfId="267"/>
    <cellStyle name="s_Bal Sheets_covered amounts - July 2007_Book2" xfId="268"/>
    <cellStyle name="s_Bal Sheets_covered amounts - July 2007_Estimates-07-08-Aug-07-V18" xfId="269"/>
    <cellStyle name="s_Bal Sheets_covered amounts - July 2007_Estimates-07-08-Aug-07-V19" xfId="270"/>
    <cellStyle name="s_Bal Sheets_covered amounts - July 2007_Estimates-07-08-Dec-07-V03" xfId="271"/>
    <cellStyle name="s_Bal Sheets_covered amounts - July 2007_Estimates-07-08-Dec-07-V04" xfId="272"/>
    <cellStyle name="s_Bal Sheets_covered amounts - July 2007_Estimates-07-08-Jan-08-V14" xfId="273"/>
    <cellStyle name="s_Bal Sheets_covered amounts - July 2007_Estimates-07-08-Oct-07-V02" xfId="274"/>
    <cellStyle name="s_Bal Sheets_covered amounts - July 2007_Estimates-07-08-Sep-07-V15" xfId="275"/>
    <cellStyle name="s_Bal Sheets_covered amounts - July 2007_Estimates-07-08-Sep-07-V16" xfId="276"/>
    <cellStyle name="s_Bal Sheets_covered amounts - July 2007_Fx Model" xfId="277"/>
    <cellStyle name="s_Cases" xfId="278"/>
    <cellStyle name="s_Cases_1" xfId="279"/>
    <cellStyle name="s_Cases_1_covered amounts - July 2007" xfId="280"/>
    <cellStyle name="s_Cases_1_covered amounts - July 2007_Book2" xfId="281"/>
    <cellStyle name="s_Cases_1_covered amounts - July 2007_Estimates-07-08-Aug-07-V18" xfId="282"/>
    <cellStyle name="s_Cases_1_covered amounts - July 2007_Estimates-07-08-Aug-07-V19" xfId="283"/>
    <cellStyle name="s_Cases_1_covered amounts - July 2007_Estimates-07-08-Dec-07-V03" xfId="284"/>
    <cellStyle name="s_Cases_1_covered amounts - July 2007_Estimates-07-08-Dec-07-V04" xfId="285"/>
    <cellStyle name="s_Cases_1_covered amounts - July 2007_Estimates-07-08-Jan-08-V14" xfId="286"/>
    <cellStyle name="s_Cases_1_covered amounts - July 2007_Estimates-07-08-Oct-07-V02" xfId="287"/>
    <cellStyle name="s_Cases_1_covered amounts - July 2007_Estimates-07-08-Sep-07-V15" xfId="288"/>
    <cellStyle name="s_Cases_1_covered amounts - July 2007_Estimates-07-08-Sep-07-V16" xfId="289"/>
    <cellStyle name="s_Cases_1_covered amounts - July 2007_Fx Model" xfId="290"/>
    <cellStyle name="s_Cases_covered amounts - July 2007" xfId="291"/>
    <cellStyle name="s_Cases_covered amounts - July 2007_Book2" xfId="292"/>
    <cellStyle name="s_Cases_covered amounts - July 2007_Estimates-07-08-Aug-07-V18" xfId="293"/>
    <cellStyle name="s_Cases_covered amounts - July 2007_Estimates-07-08-Aug-07-V19" xfId="294"/>
    <cellStyle name="s_Cases_covered amounts - July 2007_Estimates-07-08-Dec-07-V03" xfId="295"/>
    <cellStyle name="s_Cases_covered amounts - July 2007_Estimates-07-08-Dec-07-V04" xfId="296"/>
    <cellStyle name="s_Cases_covered amounts - July 2007_Estimates-07-08-Jan-08-V14" xfId="297"/>
    <cellStyle name="s_Cases_covered amounts - July 2007_Estimates-07-08-Oct-07-V02" xfId="298"/>
    <cellStyle name="s_Cases_covered amounts - July 2007_Estimates-07-08-Sep-07-V15" xfId="299"/>
    <cellStyle name="s_Cases_covered amounts - July 2007_Estimates-07-08-Sep-07-V16" xfId="300"/>
    <cellStyle name="s_Cases_covered amounts - July 2007_Fx Model" xfId="301"/>
    <cellStyle name="s_covered amounts - July 2007" xfId="302"/>
    <cellStyle name="s_covered amounts - July 2007_Book2" xfId="303"/>
    <cellStyle name="s_covered amounts - July 2007_Estimates-07-08-Aug-07-V18" xfId="304"/>
    <cellStyle name="s_covered amounts - July 2007_Estimates-07-08-Aug-07-V19" xfId="305"/>
    <cellStyle name="s_covered amounts - July 2007_Estimates-07-08-Dec-07-V03" xfId="306"/>
    <cellStyle name="s_covered amounts - July 2007_Estimates-07-08-Dec-07-V04" xfId="307"/>
    <cellStyle name="s_covered amounts - July 2007_Estimates-07-08-Jan-08-V14" xfId="308"/>
    <cellStyle name="s_covered amounts - July 2007_Estimates-07-08-Oct-07-V02" xfId="309"/>
    <cellStyle name="s_covered amounts - July 2007_Estimates-07-08-Sep-07-V15" xfId="310"/>
    <cellStyle name="s_covered amounts - July 2007_Estimates-07-08-Sep-07-V16" xfId="311"/>
    <cellStyle name="s_covered amounts - July 2007_Fx Model" xfId="312"/>
    <cellStyle name="s_Credit (2)" xfId="313"/>
    <cellStyle name="s_Credit (2)_1" xfId="314"/>
    <cellStyle name="s_Credit (2)_1_covered amounts - July 2007" xfId="315"/>
    <cellStyle name="s_Credit (2)_1_covered amounts - July 2007_Book2" xfId="316"/>
    <cellStyle name="s_Credit (2)_1_covered amounts - July 2007_Estimates-07-08-Aug-07-V18" xfId="317"/>
    <cellStyle name="s_Credit (2)_1_covered amounts - July 2007_Estimates-07-08-Aug-07-V19" xfId="318"/>
    <cellStyle name="s_Credit (2)_1_covered amounts - July 2007_Estimates-07-08-Dec-07-V03" xfId="319"/>
    <cellStyle name="s_Credit (2)_1_covered amounts - July 2007_Estimates-07-08-Dec-07-V04" xfId="320"/>
    <cellStyle name="s_Credit (2)_1_covered amounts - July 2007_Estimates-07-08-Jan-08-V14" xfId="321"/>
    <cellStyle name="s_Credit (2)_1_covered amounts - July 2007_Estimates-07-08-Oct-07-V02" xfId="322"/>
    <cellStyle name="s_Credit (2)_1_covered amounts - July 2007_Estimates-07-08-Sep-07-V15" xfId="323"/>
    <cellStyle name="s_Credit (2)_1_covered amounts - July 2007_Estimates-07-08-Sep-07-V16" xfId="324"/>
    <cellStyle name="s_Credit (2)_1_covered amounts - July 2007_Fx Model" xfId="325"/>
    <cellStyle name="s_Credit (2)_2" xfId="326"/>
    <cellStyle name="s_Credit (2)_2_covered amounts - July 2007" xfId="327"/>
    <cellStyle name="s_Credit (2)_2_covered amounts - July 2007_Book2" xfId="328"/>
    <cellStyle name="s_Credit (2)_2_covered amounts - July 2007_Estimates-07-08-Aug-07-V18" xfId="329"/>
    <cellStyle name="s_Credit (2)_2_covered amounts - July 2007_Estimates-07-08-Aug-07-V19" xfId="330"/>
    <cellStyle name="s_Credit (2)_2_covered amounts - July 2007_Estimates-07-08-Dec-07-V03" xfId="331"/>
    <cellStyle name="s_Credit (2)_2_covered amounts - July 2007_Estimates-07-08-Dec-07-V04" xfId="332"/>
    <cellStyle name="s_Credit (2)_2_covered amounts - July 2007_Estimates-07-08-Jan-08-V14" xfId="333"/>
    <cellStyle name="s_Credit (2)_2_covered amounts - July 2007_Estimates-07-08-Oct-07-V02" xfId="334"/>
    <cellStyle name="s_Credit (2)_2_covered amounts - July 2007_Estimates-07-08-Sep-07-V15" xfId="335"/>
    <cellStyle name="s_Credit (2)_2_covered amounts - July 2007_Estimates-07-08-Sep-07-V16" xfId="336"/>
    <cellStyle name="s_Credit (2)_2_covered amounts - July 2007_Fx Model" xfId="337"/>
    <cellStyle name="s_Credit (2)_covered amounts - July 2007" xfId="338"/>
    <cellStyle name="s_Credit (2)_covered amounts - July 2007_Book2" xfId="339"/>
    <cellStyle name="s_Credit (2)_covered amounts - July 2007_Estimates-07-08-Aug-07-V18" xfId="340"/>
    <cellStyle name="s_Credit (2)_covered amounts - July 2007_Estimates-07-08-Aug-07-V19" xfId="341"/>
    <cellStyle name="s_Credit (2)_covered amounts - July 2007_Estimates-07-08-Dec-07-V03" xfId="342"/>
    <cellStyle name="s_Credit (2)_covered amounts - July 2007_Estimates-07-08-Dec-07-V04" xfId="343"/>
    <cellStyle name="s_Credit (2)_covered amounts - July 2007_Estimates-07-08-Jan-08-V14" xfId="344"/>
    <cellStyle name="s_Credit (2)_covered amounts - July 2007_Estimates-07-08-Oct-07-V02" xfId="345"/>
    <cellStyle name="s_Credit (2)_covered amounts - July 2007_Estimates-07-08-Sep-07-V15" xfId="346"/>
    <cellStyle name="s_Credit (2)_covered amounts - July 2007_Estimates-07-08-Sep-07-V16" xfId="347"/>
    <cellStyle name="s_Credit (2)_covered amounts - July 2007_Fx Model" xfId="348"/>
    <cellStyle name="s_DCF Inputs" xfId="349"/>
    <cellStyle name="s_DCF Inputs_1" xfId="350"/>
    <cellStyle name="s_DCF Inputs_1_covered amounts - July 2007" xfId="351"/>
    <cellStyle name="s_DCF Inputs_1_covered amounts - July 2007_Book2" xfId="352"/>
    <cellStyle name="s_DCF Inputs_1_covered amounts - July 2007_Estimates-07-08-Aug-07-V18" xfId="353"/>
    <cellStyle name="s_DCF Inputs_1_covered amounts - July 2007_Estimates-07-08-Aug-07-V19" xfId="354"/>
    <cellStyle name="s_DCF Inputs_1_covered amounts - July 2007_Estimates-07-08-Dec-07-V03" xfId="355"/>
    <cellStyle name="s_DCF Inputs_1_covered amounts - July 2007_Estimates-07-08-Dec-07-V04" xfId="356"/>
    <cellStyle name="s_DCF Inputs_1_covered amounts - July 2007_Estimates-07-08-Jan-08-V14" xfId="357"/>
    <cellStyle name="s_DCF Inputs_1_covered amounts - July 2007_Estimates-07-08-Oct-07-V02" xfId="358"/>
    <cellStyle name="s_DCF Inputs_1_covered amounts - July 2007_Estimates-07-08-Sep-07-V15" xfId="359"/>
    <cellStyle name="s_DCF Inputs_1_covered amounts - July 2007_Estimates-07-08-Sep-07-V16" xfId="360"/>
    <cellStyle name="s_DCF Inputs_1_covered amounts - July 2007_Fx Model" xfId="361"/>
    <cellStyle name="s_DCF Inputs_2" xfId="362"/>
    <cellStyle name="s_DCF Inputs_2_covered amounts - July 2007" xfId="363"/>
    <cellStyle name="s_DCF Inputs_2_covered amounts - July 2007_Book2" xfId="364"/>
    <cellStyle name="s_DCF Inputs_2_covered amounts - July 2007_Estimates-07-08-Aug-07-V18" xfId="365"/>
    <cellStyle name="s_DCF Inputs_2_covered amounts - July 2007_Estimates-07-08-Aug-07-V19" xfId="366"/>
    <cellStyle name="s_DCF Inputs_2_covered amounts - July 2007_Estimates-07-08-Dec-07-V03" xfId="367"/>
    <cellStyle name="s_DCF Inputs_2_covered amounts - July 2007_Estimates-07-08-Dec-07-V04" xfId="368"/>
    <cellStyle name="s_DCF Inputs_2_covered amounts - July 2007_Estimates-07-08-Jan-08-V14" xfId="369"/>
    <cellStyle name="s_DCF Inputs_2_covered amounts - July 2007_Estimates-07-08-Oct-07-V02" xfId="370"/>
    <cellStyle name="s_DCF Inputs_2_covered amounts - July 2007_Estimates-07-08-Sep-07-V15" xfId="371"/>
    <cellStyle name="s_DCF Inputs_2_covered amounts - July 2007_Estimates-07-08-Sep-07-V16" xfId="372"/>
    <cellStyle name="s_DCF Inputs_2_covered amounts - July 2007_Fx Model" xfId="373"/>
    <cellStyle name="s_DCF Inputs_covered amounts - July 2007" xfId="374"/>
    <cellStyle name="s_DCF Inputs_covered amounts - July 2007_Book2" xfId="375"/>
    <cellStyle name="s_DCF Inputs_covered amounts - July 2007_Estimates-07-08-Aug-07-V18" xfId="376"/>
    <cellStyle name="s_DCF Inputs_covered amounts - July 2007_Estimates-07-08-Aug-07-V19" xfId="377"/>
    <cellStyle name="s_DCF Inputs_covered amounts - July 2007_Estimates-07-08-Dec-07-V03" xfId="378"/>
    <cellStyle name="s_DCF Inputs_covered amounts - July 2007_Estimates-07-08-Dec-07-V04" xfId="379"/>
    <cellStyle name="s_DCF Inputs_covered amounts - July 2007_Estimates-07-08-Jan-08-V14" xfId="380"/>
    <cellStyle name="s_DCF Inputs_covered amounts - July 2007_Estimates-07-08-Oct-07-V02" xfId="381"/>
    <cellStyle name="s_DCF Inputs_covered amounts - July 2007_Estimates-07-08-Sep-07-V15" xfId="382"/>
    <cellStyle name="s_DCF Inputs_covered amounts - July 2007_Estimates-07-08-Sep-07-V16" xfId="383"/>
    <cellStyle name="s_DCF Inputs_covered amounts - July 2007_Fx Model" xfId="384"/>
    <cellStyle name="s_DCF Matrix" xfId="385"/>
    <cellStyle name="s_DCF Matrix_1" xfId="386"/>
    <cellStyle name="s_DCF Matrix_1_covered amounts - July 2007" xfId="387"/>
    <cellStyle name="s_DCF Matrix_1_covered amounts - July 2007_Book2" xfId="388"/>
    <cellStyle name="s_DCF Matrix_1_covered amounts - July 2007_Estimates-07-08-Aug-07-V18" xfId="389"/>
    <cellStyle name="s_DCF Matrix_1_covered amounts - July 2007_Estimates-07-08-Aug-07-V19" xfId="390"/>
    <cellStyle name="s_DCF Matrix_1_covered amounts - July 2007_Estimates-07-08-Dec-07-V03" xfId="391"/>
    <cellStyle name="s_DCF Matrix_1_covered amounts - July 2007_Estimates-07-08-Dec-07-V04" xfId="392"/>
    <cellStyle name="s_DCF Matrix_1_covered amounts - July 2007_Estimates-07-08-Jan-08-V14" xfId="393"/>
    <cellStyle name="s_DCF Matrix_1_covered amounts - July 2007_Estimates-07-08-Oct-07-V02" xfId="394"/>
    <cellStyle name="s_DCF Matrix_1_covered amounts - July 2007_Estimates-07-08-Sep-07-V15" xfId="395"/>
    <cellStyle name="s_DCF Matrix_1_covered amounts - July 2007_Estimates-07-08-Sep-07-V16" xfId="396"/>
    <cellStyle name="s_DCF Matrix_1_covered amounts - July 2007_Fx Model" xfId="397"/>
    <cellStyle name="s_DCF Matrix_1_IPO" xfId="398"/>
    <cellStyle name="s_DCF Matrix_1_IPO_covered amounts - July 2007" xfId="399"/>
    <cellStyle name="s_DCF Matrix_1_IPO_covered amounts - July 2007_Book2" xfId="400"/>
    <cellStyle name="s_DCF Matrix_1_IPO_covered amounts - July 2007_Estimates-07-08-Aug-07-V18" xfId="401"/>
    <cellStyle name="s_DCF Matrix_1_IPO_covered amounts - July 2007_Estimates-07-08-Aug-07-V19" xfId="402"/>
    <cellStyle name="s_DCF Matrix_1_IPO_covered amounts - July 2007_Estimates-07-08-Dec-07-V03" xfId="403"/>
    <cellStyle name="s_DCF Matrix_1_IPO_covered amounts - July 2007_Estimates-07-08-Dec-07-V04" xfId="404"/>
    <cellStyle name="s_DCF Matrix_1_IPO_covered amounts - July 2007_Estimates-07-08-Jan-08-V14" xfId="405"/>
    <cellStyle name="s_DCF Matrix_1_IPO_covered amounts - July 2007_Estimates-07-08-Oct-07-V02" xfId="406"/>
    <cellStyle name="s_DCF Matrix_1_IPO_covered amounts - July 2007_Estimates-07-08-Sep-07-V15" xfId="407"/>
    <cellStyle name="s_DCF Matrix_1_IPO_covered amounts - July 2007_Estimates-07-08-Sep-07-V16" xfId="408"/>
    <cellStyle name="s_DCF Matrix_1_IPO_covered amounts - July 2007_Fx Model" xfId="409"/>
    <cellStyle name="s_DCF Matrix_2" xfId="410"/>
    <cellStyle name="s_DCF Matrix_2_covered amounts - July 2007" xfId="411"/>
    <cellStyle name="s_DCF Matrix_2_covered amounts - July 2007_Book2" xfId="412"/>
    <cellStyle name="s_DCF Matrix_2_covered amounts - July 2007_Estimates-07-08-Aug-07-V18" xfId="413"/>
    <cellStyle name="s_DCF Matrix_2_covered amounts - July 2007_Estimates-07-08-Aug-07-V19" xfId="414"/>
    <cellStyle name="s_DCF Matrix_2_covered amounts - July 2007_Estimates-07-08-Dec-07-V03" xfId="415"/>
    <cellStyle name="s_DCF Matrix_2_covered amounts - July 2007_Estimates-07-08-Dec-07-V04" xfId="416"/>
    <cellStyle name="s_DCF Matrix_2_covered amounts - July 2007_Estimates-07-08-Jan-08-V14" xfId="417"/>
    <cellStyle name="s_DCF Matrix_2_covered amounts - July 2007_Estimates-07-08-Oct-07-V02" xfId="418"/>
    <cellStyle name="s_DCF Matrix_2_covered amounts - July 2007_Estimates-07-08-Sep-07-V15" xfId="419"/>
    <cellStyle name="s_DCF Matrix_2_covered amounts - July 2007_Estimates-07-08-Sep-07-V16" xfId="420"/>
    <cellStyle name="s_DCF Matrix_2_covered amounts - July 2007_Fx Model" xfId="421"/>
    <cellStyle name="s_DCF Matrix_covered amounts - July 2007" xfId="422"/>
    <cellStyle name="s_DCF Matrix_covered amounts - July 2007_Book2" xfId="423"/>
    <cellStyle name="s_DCF Matrix_covered amounts - July 2007_Estimates-07-08-Aug-07-V18" xfId="424"/>
    <cellStyle name="s_DCF Matrix_covered amounts - July 2007_Estimates-07-08-Aug-07-V19" xfId="425"/>
    <cellStyle name="s_DCF Matrix_covered amounts - July 2007_Estimates-07-08-Dec-07-V03" xfId="426"/>
    <cellStyle name="s_DCF Matrix_covered amounts - July 2007_Estimates-07-08-Dec-07-V04" xfId="427"/>
    <cellStyle name="s_DCF Matrix_covered amounts - July 2007_Estimates-07-08-Jan-08-V14" xfId="428"/>
    <cellStyle name="s_DCF Matrix_covered amounts - July 2007_Estimates-07-08-Oct-07-V02" xfId="429"/>
    <cellStyle name="s_DCF Matrix_covered amounts - July 2007_Estimates-07-08-Sep-07-V15" xfId="430"/>
    <cellStyle name="s_DCF Matrix_covered amounts - July 2007_Estimates-07-08-Sep-07-V16" xfId="431"/>
    <cellStyle name="s_DCF Matrix_covered amounts - July 2007_Fx Model" xfId="432"/>
    <cellStyle name="s_DCF Matrix_IPO" xfId="433"/>
    <cellStyle name="s_DCF Matrix_IPO_covered amounts - July 2007" xfId="434"/>
    <cellStyle name="s_DCF Matrix_IPO_covered amounts - July 2007_Book2" xfId="435"/>
    <cellStyle name="s_DCF Matrix_IPO_covered amounts - July 2007_Estimates-07-08-Aug-07-V18" xfId="436"/>
    <cellStyle name="s_DCF Matrix_IPO_covered amounts - July 2007_Estimates-07-08-Aug-07-V19" xfId="437"/>
    <cellStyle name="s_DCF Matrix_IPO_covered amounts - July 2007_Estimates-07-08-Dec-07-V03" xfId="438"/>
    <cellStyle name="s_DCF Matrix_IPO_covered amounts - July 2007_Estimates-07-08-Dec-07-V04" xfId="439"/>
    <cellStyle name="s_DCF Matrix_IPO_covered amounts - July 2007_Estimates-07-08-Jan-08-V14" xfId="440"/>
    <cellStyle name="s_DCF Matrix_IPO_covered amounts - July 2007_Estimates-07-08-Oct-07-V02" xfId="441"/>
    <cellStyle name="s_DCF Matrix_IPO_covered amounts - July 2007_Estimates-07-08-Sep-07-V15" xfId="442"/>
    <cellStyle name="s_DCF Matrix_IPO_covered amounts - July 2007_Estimates-07-08-Sep-07-V16" xfId="443"/>
    <cellStyle name="s_DCF Matrix_IPO_covered amounts - July 2007_Fx Model" xfId="444"/>
    <cellStyle name="s_DCFLBO Code" xfId="445"/>
    <cellStyle name="s_DCFLBO Code_1" xfId="446"/>
    <cellStyle name="s_DCFLBO Code_1_covered amounts - July 2007" xfId="447"/>
    <cellStyle name="s_DCFLBO Code_1_covered amounts - July 2007_Book2" xfId="448"/>
    <cellStyle name="s_DCFLBO Code_1_covered amounts - July 2007_Estimates-07-08-Aug-07-V18" xfId="449"/>
    <cellStyle name="s_DCFLBO Code_1_covered amounts - July 2007_Estimates-07-08-Aug-07-V19" xfId="450"/>
    <cellStyle name="s_DCFLBO Code_1_covered amounts - July 2007_Estimates-07-08-Dec-07-V03" xfId="451"/>
    <cellStyle name="s_DCFLBO Code_1_covered amounts - July 2007_Estimates-07-08-Dec-07-V04" xfId="452"/>
    <cellStyle name="s_DCFLBO Code_1_covered amounts - July 2007_Estimates-07-08-Jan-08-V14" xfId="453"/>
    <cellStyle name="s_DCFLBO Code_1_covered amounts - July 2007_Estimates-07-08-Oct-07-V02" xfId="454"/>
    <cellStyle name="s_DCFLBO Code_1_covered amounts - July 2007_Estimates-07-08-Sep-07-V15" xfId="455"/>
    <cellStyle name="s_DCFLBO Code_1_covered amounts - July 2007_Estimates-07-08-Sep-07-V16" xfId="456"/>
    <cellStyle name="s_DCFLBO Code_1_covered amounts - July 2007_Fx Model" xfId="457"/>
    <cellStyle name="s_DCFLBO Code_covered amounts - July 2007" xfId="458"/>
    <cellStyle name="s_DCFLBO Code_covered amounts - July 2007_Book2" xfId="459"/>
    <cellStyle name="s_DCFLBO Code_covered amounts - July 2007_Estimates-07-08-Aug-07-V18" xfId="460"/>
    <cellStyle name="s_DCFLBO Code_covered amounts - July 2007_Estimates-07-08-Aug-07-V19" xfId="461"/>
    <cellStyle name="s_DCFLBO Code_covered amounts - July 2007_Estimates-07-08-Dec-07-V03" xfId="462"/>
    <cellStyle name="s_DCFLBO Code_covered amounts - July 2007_Estimates-07-08-Dec-07-V04" xfId="463"/>
    <cellStyle name="s_DCFLBO Code_covered amounts - July 2007_Estimates-07-08-Jan-08-V14" xfId="464"/>
    <cellStyle name="s_DCFLBO Code_covered amounts - July 2007_Estimates-07-08-Oct-07-V02" xfId="465"/>
    <cellStyle name="s_DCFLBO Code_covered amounts - July 2007_Estimates-07-08-Sep-07-V15" xfId="466"/>
    <cellStyle name="s_DCFLBO Code_covered amounts - July 2007_Estimates-07-08-Sep-07-V16" xfId="467"/>
    <cellStyle name="s_DCFLBO Code_covered amounts - July 2007_Fx Model" xfId="468"/>
    <cellStyle name="s_Earnings" xfId="469"/>
    <cellStyle name="s_Earnings (2)" xfId="470"/>
    <cellStyle name="s_Earnings (2)_1" xfId="471"/>
    <cellStyle name="s_Earnings (2)_1_covered amounts - July 2007" xfId="472"/>
    <cellStyle name="s_Earnings (2)_1_covered amounts - July 2007_Book2" xfId="473"/>
    <cellStyle name="s_Earnings (2)_1_covered amounts - July 2007_Estimates-07-08-Aug-07-V18" xfId="474"/>
    <cellStyle name="s_Earnings (2)_1_covered amounts - July 2007_Estimates-07-08-Aug-07-V19" xfId="475"/>
    <cellStyle name="s_Earnings (2)_1_covered amounts - July 2007_Estimates-07-08-Dec-07-V03" xfId="476"/>
    <cellStyle name="s_Earnings (2)_1_covered amounts - July 2007_Estimates-07-08-Dec-07-V04" xfId="477"/>
    <cellStyle name="s_Earnings (2)_1_covered amounts - July 2007_Estimates-07-08-Jan-08-V14" xfId="478"/>
    <cellStyle name="s_Earnings (2)_1_covered amounts - July 2007_Estimates-07-08-Oct-07-V02" xfId="479"/>
    <cellStyle name="s_Earnings (2)_1_covered amounts - July 2007_Estimates-07-08-Sep-07-V15" xfId="480"/>
    <cellStyle name="s_Earnings (2)_1_covered amounts - July 2007_Estimates-07-08-Sep-07-V16" xfId="481"/>
    <cellStyle name="s_Earnings (2)_1_covered amounts - July 2007_Fx Model" xfId="482"/>
    <cellStyle name="s_Earnings (2)_covered amounts - July 2007" xfId="483"/>
    <cellStyle name="s_Earnings (2)_covered amounts - July 2007_Book2" xfId="484"/>
    <cellStyle name="s_Earnings (2)_covered amounts - July 2007_Estimates-07-08-Aug-07-V18" xfId="485"/>
    <cellStyle name="s_Earnings (2)_covered amounts - July 2007_Estimates-07-08-Aug-07-V19" xfId="486"/>
    <cellStyle name="s_Earnings (2)_covered amounts - July 2007_Estimates-07-08-Dec-07-V03" xfId="487"/>
    <cellStyle name="s_Earnings (2)_covered amounts - July 2007_Estimates-07-08-Dec-07-V04" xfId="488"/>
    <cellStyle name="s_Earnings (2)_covered amounts - July 2007_Estimates-07-08-Jan-08-V14" xfId="489"/>
    <cellStyle name="s_Earnings (2)_covered amounts - July 2007_Estimates-07-08-Oct-07-V02" xfId="490"/>
    <cellStyle name="s_Earnings (2)_covered amounts - July 2007_Estimates-07-08-Sep-07-V15" xfId="491"/>
    <cellStyle name="s_Earnings (2)_covered amounts - July 2007_Estimates-07-08-Sep-07-V16" xfId="492"/>
    <cellStyle name="s_Earnings (2)_covered amounts - July 2007_Fx Model" xfId="493"/>
    <cellStyle name="s_Earnings_1" xfId="494"/>
    <cellStyle name="s_Earnings_1_covered amounts - July 2007" xfId="495"/>
    <cellStyle name="s_Earnings_1_covered amounts - July 2007_Book2" xfId="496"/>
    <cellStyle name="s_Earnings_1_covered amounts - July 2007_Estimates-07-08-Aug-07-V18" xfId="497"/>
    <cellStyle name="s_Earnings_1_covered amounts - July 2007_Estimates-07-08-Aug-07-V19" xfId="498"/>
    <cellStyle name="s_Earnings_1_covered amounts - July 2007_Estimates-07-08-Dec-07-V03" xfId="499"/>
    <cellStyle name="s_Earnings_1_covered amounts - July 2007_Estimates-07-08-Dec-07-V04" xfId="500"/>
    <cellStyle name="s_Earnings_1_covered amounts - July 2007_Estimates-07-08-Jan-08-V14" xfId="501"/>
    <cellStyle name="s_Earnings_1_covered amounts - July 2007_Estimates-07-08-Oct-07-V02" xfId="502"/>
    <cellStyle name="s_Earnings_1_covered amounts - July 2007_Estimates-07-08-Sep-07-V15" xfId="503"/>
    <cellStyle name="s_Earnings_1_covered amounts - July 2007_Estimates-07-08-Sep-07-V16" xfId="504"/>
    <cellStyle name="s_Earnings_1_covered amounts - July 2007_Fx Model" xfId="505"/>
    <cellStyle name="s_Earnings_2" xfId="506"/>
    <cellStyle name="s_Earnings_2_covered amounts - July 2007" xfId="507"/>
    <cellStyle name="s_Earnings_2_covered amounts - July 2007_Book2" xfId="508"/>
    <cellStyle name="s_Earnings_2_covered amounts - July 2007_Estimates-07-08-Aug-07-V18" xfId="509"/>
    <cellStyle name="s_Earnings_2_covered amounts - July 2007_Estimates-07-08-Aug-07-V19" xfId="510"/>
    <cellStyle name="s_Earnings_2_covered amounts - July 2007_Estimates-07-08-Dec-07-V03" xfId="511"/>
    <cellStyle name="s_Earnings_2_covered amounts - July 2007_Estimates-07-08-Dec-07-V04" xfId="512"/>
    <cellStyle name="s_Earnings_2_covered amounts - July 2007_Estimates-07-08-Jan-08-V14" xfId="513"/>
    <cellStyle name="s_Earnings_2_covered amounts - July 2007_Estimates-07-08-Oct-07-V02" xfId="514"/>
    <cellStyle name="s_Earnings_2_covered amounts - July 2007_Estimates-07-08-Sep-07-V15" xfId="515"/>
    <cellStyle name="s_Earnings_2_covered amounts - July 2007_Estimates-07-08-Sep-07-V16" xfId="516"/>
    <cellStyle name="s_Earnings_2_covered amounts - July 2007_Fx Model" xfId="517"/>
    <cellStyle name="s_Earnings_covered amounts - July 2007" xfId="518"/>
    <cellStyle name="s_Earnings_covered amounts - July 2007_Book2" xfId="519"/>
    <cellStyle name="s_Earnings_covered amounts - July 2007_Estimates-07-08-Aug-07-V18" xfId="520"/>
    <cellStyle name="s_Earnings_covered amounts - July 2007_Estimates-07-08-Aug-07-V19" xfId="521"/>
    <cellStyle name="s_Earnings_covered amounts - July 2007_Estimates-07-08-Dec-07-V03" xfId="522"/>
    <cellStyle name="s_Earnings_covered amounts - July 2007_Estimates-07-08-Dec-07-V04" xfId="523"/>
    <cellStyle name="s_Earnings_covered amounts - July 2007_Estimates-07-08-Jan-08-V14" xfId="524"/>
    <cellStyle name="s_Earnings_covered amounts - July 2007_Estimates-07-08-Oct-07-V02" xfId="525"/>
    <cellStyle name="s_Earnings_covered amounts - July 2007_Estimates-07-08-Sep-07-V15" xfId="526"/>
    <cellStyle name="s_Earnings_covered amounts - July 2007_Estimates-07-08-Sep-07-V16" xfId="527"/>
    <cellStyle name="s_Earnings_covered amounts - July 2007_Fx Model" xfId="528"/>
    <cellStyle name="s_Hist Inputs" xfId="529"/>
    <cellStyle name="s_Hist Inputs (2)" xfId="530"/>
    <cellStyle name="s_Hist Inputs (2)_1" xfId="531"/>
    <cellStyle name="s_Hist Inputs (2)_1_covered amounts - July 2007" xfId="532"/>
    <cellStyle name="s_Hist Inputs (2)_1_covered amounts - July 2007_Book2" xfId="533"/>
    <cellStyle name="s_Hist Inputs (2)_1_covered amounts - July 2007_Estimates-07-08-Aug-07-V18" xfId="534"/>
    <cellStyle name="s_Hist Inputs (2)_1_covered amounts - July 2007_Estimates-07-08-Aug-07-V19" xfId="535"/>
    <cellStyle name="s_Hist Inputs (2)_1_covered amounts - July 2007_Estimates-07-08-Dec-07-V03" xfId="536"/>
    <cellStyle name="s_Hist Inputs (2)_1_covered amounts - July 2007_Estimates-07-08-Dec-07-V04" xfId="537"/>
    <cellStyle name="s_Hist Inputs (2)_1_covered amounts - July 2007_Estimates-07-08-Jan-08-V14" xfId="538"/>
    <cellStyle name="s_Hist Inputs (2)_1_covered amounts - July 2007_Estimates-07-08-Oct-07-V02" xfId="539"/>
    <cellStyle name="s_Hist Inputs (2)_1_covered amounts - July 2007_Estimates-07-08-Sep-07-V15" xfId="540"/>
    <cellStyle name="s_Hist Inputs (2)_1_covered amounts - July 2007_Estimates-07-08-Sep-07-V16" xfId="541"/>
    <cellStyle name="s_Hist Inputs (2)_1_covered amounts - July 2007_Fx Model" xfId="542"/>
    <cellStyle name="s_Hist Inputs (2)_covered amounts - July 2007" xfId="543"/>
    <cellStyle name="s_Hist Inputs (2)_covered amounts - July 2007_Book2" xfId="544"/>
    <cellStyle name="s_Hist Inputs (2)_covered amounts - July 2007_Estimates-07-08-Aug-07-V18" xfId="545"/>
    <cellStyle name="s_Hist Inputs (2)_covered amounts - July 2007_Estimates-07-08-Aug-07-V19" xfId="546"/>
    <cellStyle name="s_Hist Inputs (2)_covered amounts - July 2007_Estimates-07-08-Dec-07-V03" xfId="547"/>
    <cellStyle name="s_Hist Inputs (2)_covered amounts - July 2007_Estimates-07-08-Dec-07-V04" xfId="548"/>
    <cellStyle name="s_Hist Inputs (2)_covered amounts - July 2007_Estimates-07-08-Jan-08-V14" xfId="549"/>
    <cellStyle name="s_Hist Inputs (2)_covered amounts - July 2007_Estimates-07-08-Oct-07-V02" xfId="550"/>
    <cellStyle name="s_Hist Inputs (2)_covered amounts - July 2007_Estimates-07-08-Sep-07-V15" xfId="551"/>
    <cellStyle name="s_Hist Inputs (2)_covered amounts - July 2007_Estimates-07-08-Sep-07-V16" xfId="552"/>
    <cellStyle name="s_Hist Inputs (2)_covered amounts - July 2007_Fx Model" xfId="553"/>
    <cellStyle name="s_Hist Inputs_1" xfId="554"/>
    <cellStyle name="s_Hist Inputs_1_covered amounts - July 2007" xfId="555"/>
    <cellStyle name="s_Hist Inputs_1_covered amounts - July 2007_Book2" xfId="556"/>
    <cellStyle name="s_Hist Inputs_1_covered amounts - July 2007_Estimates-07-08-Aug-07-V18" xfId="557"/>
    <cellStyle name="s_Hist Inputs_1_covered amounts - July 2007_Estimates-07-08-Aug-07-V19" xfId="558"/>
    <cellStyle name="s_Hist Inputs_1_covered amounts - July 2007_Estimates-07-08-Dec-07-V03" xfId="559"/>
    <cellStyle name="s_Hist Inputs_1_covered amounts - July 2007_Estimates-07-08-Dec-07-V04" xfId="560"/>
    <cellStyle name="s_Hist Inputs_1_covered amounts - July 2007_Estimates-07-08-Jan-08-V14" xfId="561"/>
    <cellStyle name="s_Hist Inputs_1_covered amounts - July 2007_Estimates-07-08-Oct-07-V02" xfId="562"/>
    <cellStyle name="s_Hist Inputs_1_covered amounts - July 2007_Estimates-07-08-Sep-07-V15" xfId="563"/>
    <cellStyle name="s_Hist Inputs_1_covered amounts - July 2007_Estimates-07-08-Sep-07-V16" xfId="564"/>
    <cellStyle name="s_Hist Inputs_1_covered amounts - July 2007_Fx Model" xfId="565"/>
    <cellStyle name="s_Hist Inputs_covered amounts - July 2007" xfId="566"/>
    <cellStyle name="s_Hist Inputs_covered amounts - July 2007_Book2" xfId="567"/>
    <cellStyle name="s_Hist Inputs_covered amounts - July 2007_Estimates-07-08-Aug-07-V18" xfId="568"/>
    <cellStyle name="s_Hist Inputs_covered amounts - July 2007_Estimates-07-08-Aug-07-V19" xfId="569"/>
    <cellStyle name="s_Hist Inputs_covered amounts - July 2007_Estimates-07-08-Dec-07-V03" xfId="570"/>
    <cellStyle name="s_Hist Inputs_covered amounts - July 2007_Estimates-07-08-Dec-07-V04" xfId="571"/>
    <cellStyle name="s_Hist Inputs_covered amounts - July 2007_Estimates-07-08-Jan-08-V14" xfId="572"/>
    <cellStyle name="s_Hist Inputs_covered amounts - July 2007_Estimates-07-08-Oct-07-V02" xfId="573"/>
    <cellStyle name="s_Hist Inputs_covered amounts - July 2007_Estimates-07-08-Sep-07-V15" xfId="574"/>
    <cellStyle name="s_Hist Inputs_covered amounts - July 2007_Estimates-07-08-Sep-07-V16" xfId="575"/>
    <cellStyle name="s_Hist Inputs_covered amounts - July 2007_Fx Model" xfId="576"/>
    <cellStyle name="s_IPO" xfId="577"/>
    <cellStyle name="s_IPO_covered amounts - July 2007" xfId="578"/>
    <cellStyle name="s_IPO_covered amounts - July 2007_Book2" xfId="579"/>
    <cellStyle name="s_IPO_covered amounts - July 2007_Estimates-07-08-Aug-07-V18" xfId="580"/>
    <cellStyle name="s_IPO_covered amounts - July 2007_Estimates-07-08-Aug-07-V19" xfId="581"/>
    <cellStyle name="s_IPO_covered amounts - July 2007_Estimates-07-08-Dec-07-V03" xfId="582"/>
    <cellStyle name="s_IPO_covered amounts - July 2007_Estimates-07-08-Dec-07-V04" xfId="583"/>
    <cellStyle name="s_IPO_covered amounts - July 2007_Estimates-07-08-Jan-08-V14" xfId="584"/>
    <cellStyle name="s_IPO_covered amounts - July 2007_Estimates-07-08-Oct-07-V02" xfId="585"/>
    <cellStyle name="s_IPO_covered amounts - July 2007_Estimates-07-08-Sep-07-V15" xfId="586"/>
    <cellStyle name="s_IPO_covered amounts - July 2007_Estimates-07-08-Sep-07-V16" xfId="587"/>
    <cellStyle name="s_IPO_covered amounts - July 2007_Fx Model" xfId="588"/>
    <cellStyle name="s_LBO Summary" xfId="589"/>
    <cellStyle name="s_LBO Summary_1" xfId="590"/>
    <cellStyle name="s_LBO Summary_1_covered amounts - July 2007" xfId="591"/>
    <cellStyle name="s_LBO Summary_1_covered amounts - July 2007_Book2" xfId="592"/>
    <cellStyle name="s_LBO Summary_1_covered amounts - July 2007_Estimates-07-08-Aug-07-V18" xfId="593"/>
    <cellStyle name="s_LBO Summary_1_covered amounts - July 2007_Estimates-07-08-Aug-07-V19" xfId="594"/>
    <cellStyle name="s_LBO Summary_1_covered amounts - July 2007_Estimates-07-08-Dec-07-V03" xfId="595"/>
    <cellStyle name="s_LBO Summary_1_covered amounts - July 2007_Estimates-07-08-Dec-07-V04" xfId="596"/>
    <cellStyle name="s_LBO Summary_1_covered amounts - July 2007_Estimates-07-08-Jan-08-V14" xfId="597"/>
    <cellStyle name="s_LBO Summary_1_covered amounts - July 2007_Estimates-07-08-Oct-07-V02" xfId="598"/>
    <cellStyle name="s_LBO Summary_1_covered amounts - July 2007_Estimates-07-08-Sep-07-V15" xfId="599"/>
    <cellStyle name="s_LBO Summary_1_covered amounts - July 2007_Estimates-07-08-Sep-07-V16" xfId="600"/>
    <cellStyle name="s_LBO Summary_1_covered amounts - July 2007_Fx Model" xfId="601"/>
    <cellStyle name="s_LBO Summary_2" xfId="602"/>
    <cellStyle name="s_LBO Summary_2_covered amounts - July 2007" xfId="603"/>
    <cellStyle name="s_LBO Summary_2_covered amounts - July 2007_Book2" xfId="604"/>
    <cellStyle name="s_LBO Summary_2_covered amounts - July 2007_Estimates-07-08-Aug-07-V18" xfId="605"/>
    <cellStyle name="s_LBO Summary_2_covered amounts - July 2007_Estimates-07-08-Aug-07-V19" xfId="606"/>
    <cellStyle name="s_LBO Summary_2_covered amounts - July 2007_Estimates-07-08-Dec-07-V03" xfId="607"/>
    <cellStyle name="s_LBO Summary_2_covered amounts - July 2007_Estimates-07-08-Dec-07-V04" xfId="608"/>
    <cellStyle name="s_LBO Summary_2_covered amounts - July 2007_Estimates-07-08-Jan-08-V14" xfId="609"/>
    <cellStyle name="s_LBO Summary_2_covered amounts - July 2007_Estimates-07-08-Oct-07-V02" xfId="610"/>
    <cellStyle name="s_LBO Summary_2_covered amounts - July 2007_Estimates-07-08-Sep-07-V15" xfId="611"/>
    <cellStyle name="s_LBO Summary_2_covered amounts - July 2007_Estimates-07-08-Sep-07-V16" xfId="612"/>
    <cellStyle name="s_LBO Summary_2_covered amounts - July 2007_Fx Model" xfId="613"/>
    <cellStyle name="s_LBO Summary_covered amounts - July 2007" xfId="614"/>
    <cellStyle name="s_LBO Summary_covered amounts - July 2007_Book2" xfId="615"/>
    <cellStyle name="s_LBO Summary_covered amounts - July 2007_Estimates-07-08-Aug-07-V18" xfId="616"/>
    <cellStyle name="s_LBO Summary_covered amounts - July 2007_Estimates-07-08-Aug-07-V19" xfId="617"/>
    <cellStyle name="s_LBO Summary_covered amounts - July 2007_Estimates-07-08-Dec-07-V03" xfId="618"/>
    <cellStyle name="s_LBO Summary_covered amounts - July 2007_Estimates-07-08-Dec-07-V04" xfId="619"/>
    <cellStyle name="s_LBO Summary_covered amounts - July 2007_Estimates-07-08-Jan-08-V14" xfId="620"/>
    <cellStyle name="s_LBO Summary_covered amounts - July 2007_Estimates-07-08-Oct-07-V02" xfId="621"/>
    <cellStyle name="s_LBO Summary_covered amounts - July 2007_Estimates-07-08-Sep-07-V15" xfId="622"/>
    <cellStyle name="s_LBO Summary_covered amounts - July 2007_Estimates-07-08-Sep-07-V16" xfId="623"/>
    <cellStyle name="s_LBO Summary_covered amounts - July 2007_Fx Model" xfId="624"/>
    <cellStyle name="s_Schedules" xfId="625"/>
    <cellStyle name="s_Schedules_1" xfId="626"/>
    <cellStyle name="s_Schedules_1_covered amounts - July 2007" xfId="627"/>
    <cellStyle name="s_Schedules_1_covered amounts - July 2007_Book2" xfId="628"/>
    <cellStyle name="s_Schedules_1_covered amounts - July 2007_Estimates-07-08-Aug-07-V18" xfId="629"/>
    <cellStyle name="s_Schedules_1_covered amounts - July 2007_Estimates-07-08-Aug-07-V19" xfId="630"/>
    <cellStyle name="s_Schedules_1_covered amounts - July 2007_Estimates-07-08-Dec-07-V03" xfId="631"/>
    <cellStyle name="s_Schedules_1_covered amounts - July 2007_Estimates-07-08-Dec-07-V04" xfId="632"/>
    <cellStyle name="s_Schedules_1_covered amounts - July 2007_Estimates-07-08-Jan-08-V14" xfId="633"/>
    <cellStyle name="s_Schedules_1_covered amounts - July 2007_Estimates-07-08-Oct-07-V02" xfId="634"/>
    <cellStyle name="s_Schedules_1_covered amounts - July 2007_Estimates-07-08-Sep-07-V15" xfId="635"/>
    <cellStyle name="s_Schedules_1_covered amounts - July 2007_Estimates-07-08-Sep-07-V16" xfId="636"/>
    <cellStyle name="s_Schedules_1_covered amounts - July 2007_Fx Model" xfId="637"/>
    <cellStyle name="s_Schedules_covered amounts - July 2007" xfId="638"/>
    <cellStyle name="s_Schedules_covered amounts - July 2007_Book2" xfId="639"/>
    <cellStyle name="s_Schedules_covered amounts - July 2007_Estimates-07-08-Aug-07-V18" xfId="640"/>
    <cellStyle name="s_Schedules_covered amounts - July 2007_Estimates-07-08-Aug-07-V19" xfId="641"/>
    <cellStyle name="s_Schedules_covered amounts - July 2007_Estimates-07-08-Dec-07-V03" xfId="642"/>
    <cellStyle name="s_Schedules_covered amounts - July 2007_Estimates-07-08-Dec-07-V04" xfId="643"/>
    <cellStyle name="s_Schedules_covered amounts - July 2007_Estimates-07-08-Jan-08-V14" xfId="644"/>
    <cellStyle name="s_Schedules_covered amounts - July 2007_Estimates-07-08-Oct-07-V02" xfId="645"/>
    <cellStyle name="s_Schedules_covered amounts - July 2007_Estimates-07-08-Sep-07-V15" xfId="646"/>
    <cellStyle name="s_Schedules_covered amounts - July 2007_Estimates-07-08-Sep-07-V16" xfId="647"/>
    <cellStyle name="s_Schedules_covered amounts - July 2007_Fx Model" xfId="648"/>
    <cellStyle name="s_Trading Val Calc" xfId="649"/>
    <cellStyle name="s_Trading Val Calc_1" xfId="650"/>
    <cellStyle name="s_Trading Val Calc_1_covered amounts - July 2007" xfId="651"/>
    <cellStyle name="s_Trading Val Calc_1_covered amounts - July 2007_Book2" xfId="652"/>
    <cellStyle name="s_Trading Val Calc_1_covered amounts - July 2007_Estimates-07-08-Aug-07-V18" xfId="653"/>
    <cellStyle name="s_Trading Val Calc_1_covered amounts - July 2007_Estimates-07-08-Aug-07-V19" xfId="654"/>
    <cellStyle name="s_Trading Val Calc_1_covered amounts - July 2007_Estimates-07-08-Dec-07-V03" xfId="655"/>
    <cellStyle name="s_Trading Val Calc_1_covered amounts - July 2007_Estimates-07-08-Dec-07-V04" xfId="656"/>
    <cellStyle name="s_Trading Val Calc_1_covered amounts - July 2007_Estimates-07-08-Jan-08-V14" xfId="657"/>
    <cellStyle name="s_Trading Val Calc_1_covered amounts - July 2007_Estimates-07-08-Oct-07-V02" xfId="658"/>
    <cellStyle name="s_Trading Val Calc_1_covered amounts - July 2007_Estimates-07-08-Sep-07-V15" xfId="659"/>
    <cellStyle name="s_Trading Val Calc_1_covered amounts - July 2007_Estimates-07-08-Sep-07-V16" xfId="660"/>
    <cellStyle name="s_Trading Val Calc_1_covered amounts - July 2007_Fx Model" xfId="661"/>
    <cellStyle name="s_Trading Val Calc_covered amounts - July 2007" xfId="662"/>
    <cellStyle name="s_Trading Val Calc_covered amounts - July 2007_Book2" xfId="663"/>
    <cellStyle name="s_Trading Val Calc_covered amounts - July 2007_Estimates-07-08-Aug-07-V18" xfId="664"/>
    <cellStyle name="s_Trading Val Calc_covered amounts - July 2007_Estimates-07-08-Aug-07-V19" xfId="665"/>
    <cellStyle name="s_Trading Val Calc_covered amounts - July 2007_Estimates-07-08-Dec-07-V03" xfId="666"/>
    <cellStyle name="s_Trading Val Calc_covered amounts - July 2007_Estimates-07-08-Dec-07-V04" xfId="667"/>
    <cellStyle name="s_Trading Val Calc_covered amounts - July 2007_Estimates-07-08-Jan-08-V14" xfId="668"/>
    <cellStyle name="s_Trading Val Calc_covered amounts - July 2007_Estimates-07-08-Oct-07-V02" xfId="669"/>
    <cellStyle name="s_Trading Val Calc_covered amounts - July 2007_Estimates-07-08-Sep-07-V15" xfId="670"/>
    <cellStyle name="s_Trading Val Calc_covered amounts - July 2007_Estimates-07-08-Sep-07-V16" xfId="671"/>
    <cellStyle name="s_Trading Val Calc_covered amounts - July 2007_Fx Model" xfId="672"/>
    <cellStyle name="s_Trans Assump" xfId="673"/>
    <cellStyle name="s_Trans Assump (2)" xfId="674"/>
    <cellStyle name="s_Trans Assump (2)_1" xfId="675"/>
    <cellStyle name="s_Trans Assump (2)_1_covered amounts - July 2007" xfId="676"/>
    <cellStyle name="s_Trans Assump (2)_1_covered amounts - July 2007_Book2" xfId="677"/>
    <cellStyle name="s_Trans Assump (2)_1_covered amounts - July 2007_Estimates-07-08-Aug-07-V18" xfId="678"/>
    <cellStyle name="s_Trans Assump (2)_1_covered amounts - July 2007_Estimates-07-08-Aug-07-V19" xfId="679"/>
    <cellStyle name="s_Trans Assump (2)_1_covered amounts - July 2007_Estimates-07-08-Dec-07-V03" xfId="680"/>
    <cellStyle name="s_Trans Assump (2)_1_covered amounts - July 2007_Estimates-07-08-Dec-07-V04" xfId="681"/>
    <cellStyle name="s_Trans Assump (2)_1_covered amounts - July 2007_Estimates-07-08-Jan-08-V14" xfId="682"/>
    <cellStyle name="s_Trans Assump (2)_1_covered amounts - July 2007_Estimates-07-08-Oct-07-V02" xfId="683"/>
    <cellStyle name="s_Trans Assump (2)_1_covered amounts - July 2007_Estimates-07-08-Sep-07-V15" xfId="684"/>
    <cellStyle name="s_Trans Assump (2)_1_covered amounts - July 2007_Estimates-07-08-Sep-07-V16" xfId="685"/>
    <cellStyle name="s_Trans Assump (2)_1_covered amounts - July 2007_Fx Model" xfId="686"/>
    <cellStyle name="s_Trans Assump (2)_covered amounts - July 2007" xfId="687"/>
    <cellStyle name="s_Trans Assump (2)_covered amounts - July 2007_Book2" xfId="688"/>
    <cellStyle name="s_Trans Assump (2)_covered amounts - July 2007_Estimates-07-08-Aug-07-V18" xfId="689"/>
    <cellStyle name="s_Trans Assump (2)_covered amounts - July 2007_Estimates-07-08-Aug-07-V19" xfId="690"/>
    <cellStyle name="s_Trans Assump (2)_covered amounts - July 2007_Estimates-07-08-Dec-07-V03" xfId="691"/>
    <cellStyle name="s_Trans Assump (2)_covered amounts - July 2007_Estimates-07-08-Dec-07-V04" xfId="692"/>
    <cellStyle name="s_Trans Assump (2)_covered amounts - July 2007_Estimates-07-08-Jan-08-V14" xfId="693"/>
    <cellStyle name="s_Trans Assump (2)_covered amounts - July 2007_Estimates-07-08-Oct-07-V02" xfId="694"/>
    <cellStyle name="s_Trans Assump (2)_covered amounts - July 2007_Estimates-07-08-Sep-07-V15" xfId="695"/>
    <cellStyle name="s_Trans Assump (2)_covered amounts - July 2007_Estimates-07-08-Sep-07-V16" xfId="696"/>
    <cellStyle name="s_Trans Assump (2)_covered amounts - July 2007_Fx Model" xfId="697"/>
    <cellStyle name="s_Trans Assump_1" xfId="698"/>
    <cellStyle name="s_Trans Assump_1_covered amounts - July 2007" xfId="699"/>
    <cellStyle name="s_Trans Assump_1_covered amounts - July 2007_Book2" xfId="700"/>
    <cellStyle name="s_Trans Assump_1_covered amounts - July 2007_Estimates-07-08-Aug-07-V18" xfId="701"/>
    <cellStyle name="s_Trans Assump_1_covered amounts - July 2007_Estimates-07-08-Aug-07-V19" xfId="702"/>
    <cellStyle name="s_Trans Assump_1_covered amounts - July 2007_Estimates-07-08-Dec-07-V03" xfId="703"/>
    <cellStyle name="s_Trans Assump_1_covered amounts - July 2007_Estimates-07-08-Dec-07-V04" xfId="704"/>
    <cellStyle name="s_Trans Assump_1_covered amounts - July 2007_Estimates-07-08-Jan-08-V14" xfId="705"/>
    <cellStyle name="s_Trans Assump_1_covered amounts - July 2007_Estimates-07-08-Oct-07-V02" xfId="706"/>
    <cellStyle name="s_Trans Assump_1_covered amounts - July 2007_Estimates-07-08-Sep-07-V15" xfId="707"/>
    <cellStyle name="s_Trans Assump_1_covered amounts - July 2007_Estimates-07-08-Sep-07-V16" xfId="708"/>
    <cellStyle name="s_Trans Assump_1_covered amounts - July 2007_Fx Model" xfId="709"/>
    <cellStyle name="s_Trans Assump_covered amounts - July 2007" xfId="710"/>
    <cellStyle name="s_Trans Assump_covered amounts - July 2007_Book2" xfId="711"/>
    <cellStyle name="s_Trans Assump_covered amounts - July 2007_Estimates-07-08-Aug-07-V18" xfId="712"/>
    <cellStyle name="s_Trans Assump_covered amounts - July 2007_Estimates-07-08-Aug-07-V19" xfId="713"/>
    <cellStyle name="s_Trans Assump_covered amounts - July 2007_Estimates-07-08-Dec-07-V03" xfId="714"/>
    <cellStyle name="s_Trans Assump_covered amounts - July 2007_Estimates-07-08-Dec-07-V04" xfId="715"/>
    <cellStyle name="s_Trans Assump_covered amounts - July 2007_Estimates-07-08-Jan-08-V14" xfId="716"/>
    <cellStyle name="s_Trans Assump_covered amounts - July 2007_Estimates-07-08-Oct-07-V02" xfId="717"/>
    <cellStyle name="s_Trans Assump_covered amounts - July 2007_Estimates-07-08-Sep-07-V15" xfId="718"/>
    <cellStyle name="s_Trans Assump_covered amounts - July 2007_Estimates-07-08-Sep-07-V16" xfId="719"/>
    <cellStyle name="s_Trans Assump_covered amounts - July 2007_Fx Model" xfId="720"/>
    <cellStyle name="s_Trans Assump_Trans Sum" xfId="721"/>
    <cellStyle name="s_Trans Assump_Trans Sum_covered amounts - July 2007" xfId="722"/>
    <cellStyle name="s_Trans Assump_Trans Sum_covered amounts - July 2007_Book2" xfId="723"/>
    <cellStyle name="s_Trans Assump_Trans Sum_covered amounts - July 2007_Estimates-07-08-Aug-07-V18" xfId="724"/>
    <cellStyle name="s_Trans Assump_Trans Sum_covered amounts - July 2007_Estimates-07-08-Aug-07-V19" xfId="725"/>
    <cellStyle name="s_Trans Assump_Trans Sum_covered amounts - July 2007_Estimates-07-08-Dec-07-V03" xfId="726"/>
    <cellStyle name="s_Trans Assump_Trans Sum_covered amounts - July 2007_Estimates-07-08-Dec-07-V04" xfId="727"/>
    <cellStyle name="s_Trans Assump_Trans Sum_covered amounts - July 2007_Estimates-07-08-Jan-08-V14" xfId="728"/>
    <cellStyle name="s_Trans Assump_Trans Sum_covered amounts - July 2007_Estimates-07-08-Oct-07-V02" xfId="729"/>
    <cellStyle name="s_Trans Assump_Trans Sum_covered amounts - July 2007_Estimates-07-08-Sep-07-V15" xfId="730"/>
    <cellStyle name="s_Trans Assump_Trans Sum_covered amounts - July 2007_Estimates-07-08-Sep-07-V16" xfId="731"/>
    <cellStyle name="s_Trans Assump_Trans Sum_covered amounts - July 2007_Fx Model" xfId="732"/>
    <cellStyle name="s_Trans Sum" xfId="733"/>
    <cellStyle name="s_Trans Sum_1" xfId="734"/>
    <cellStyle name="s_Trans Sum_1_covered amounts - July 2007" xfId="735"/>
    <cellStyle name="s_Trans Sum_1_covered amounts - July 2007_Book2" xfId="736"/>
    <cellStyle name="s_Trans Sum_1_covered amounts - July 2007_Estimates-07-08-Aug-07-V18" xfId="737"/>
    <cellStyle name="s_Trans Sum_1_covered amounts - July 2007_Estimates-07-08-Aug-07-V19" xfId="738"/>
    <cellStyle name="s_Trans Sum_1_covered amounts - July 2007_Estimates-07-08-Dec-07-V03" xfId="739"/>
    <cellStyle name="s_Trans Sum_1_covered amounts - July 2007_Estimates-07-08-Dec-07-V04" xfId="740"/>
    <cellStyle name="s_Trans Sum_1_covered amounts - July 2007_Estimates-07-08-Jan-08-V14" xfId="741"/>
    <cellStyle name="s_Trans Sum_1_covered amounts - July 2007_Estimates-07-08-Oct-07-V02" xfId="742"/>
    <cellStyle name="s_Trans Sum_1_covered amounts - July 2007_Estimates-07-08-Sep-07-V15" xfId="743"/>
    <cellStyle name="s_Trans Sum_1_covered amounts - July 2007_Estimates-07-08-Sep-07-V16" xfId="744"/>
    <cellStyle name="s_Trans Sum_1_covered amounts - July 2007_Fx Model" xfId="745"/>
    <cellStyle name="s_Trans Sum_2" xfId="746"/>
    <cellStyle name="s_Trans Sum_2_covered amounts - July 2007" xfId="747"/>
    <cellStyle name="s_Trans Sum_2_covered amounts - July 2007_Book2" xfId="748"/>
    <cellStyle name="s_Trans Sum_2_covered amounts - July 2007_Estimates-07-08-Aug-07-V18" xfId="749"/>
    <cellStyle name="s_Trans Sum_2_covered amounts - July 2007_Estimates-07-08-Aug-07-V19" xfId="750"/>
    <cellStyle name="s_Trans Sum_2_covered amounts - July 2007_Estimates-07-08-Dec-07-V03" xfId="751"/>
    <cellStyle name="s_Trans Sum_2_covered amounts - July 2007_Estimates-07-08-Dec-07-V04" xfId="752"/>
    <cellStyle name="s_Trans Sum_2_covered amounts - July 2007_Estimates-07-08-Jan-08-V14" xfId="753"/>
    <cellStyle name="s_Trans Sum_2_covered amounts - July 2007_Estimates-07-08-Oct-07-V02" xfId="754"/>
    <cellStyle name="s_Trans Sum_2_covered amounts - July 2007_Estimates-07-08-Sep-07-V15" xfId="755"/>
    <cellStyle name="s_Trans Sum_2_covered amounts - July 2007_Estimates-07-08-Sep-07-V16" xfId="756"/>
    <cellStyle name="s_Trans Sum_2_covered amounts - July 2007_Fx Model" xfId="757"/>
    <cellStyle name="s_Trans Sum_covered amounts - July 2007" xfId="758"/>
    <cellStyle name="s_Trans Sum_covered amounts - July 2007_Book2" xfId="759"/>
    <cellStyle name="s_Trans Sum_covered amounts - July 2007_Estimates-07-08-Aug-07-V18" xfId="760"/>
    <cellStyle name="s_Trans Sum_covered amounts - July 2007_Estimates-07-08-Aug-07-V19" xfId="761"/>
    <cellStyle name="s_Trans Sum_covered amounts - July 2007_Estimates-07-08-Dec-07-V03" xfId="762"/>
    <cellStyle name="s_Trans Sum_covered amounts - July 2007_Estimates-07-08-Dec-07-V04" xfId="763"/>
    <cellStyle name="s_Trans Sum_covered amounts - July 2007_Estimates-07-08-Jan-08-V14" xfId="764"/>
    <cellStyle name="s_Trans Sum_covered amounts - July 2007_Estimates-07-08-Oct-07-V02" xfId="765"/>
    <cellStyle name="s_Trans Sum_covered amounts - July 2007_Estimates-07-08-Sep-07-V15" xfId="766"/>
    <cellStyle name="s_Trans Sum_covered amounts - July 2007_Estimates-07-08-Sep-07-V16" xfId="767"/>
    <cellStyle name="s_Trans Sum_covered amounts - July 2007_Fx Model" xfId="768"/>
    <cellStyle name="s_Trans Sum_Trans Assump" xfId="769"/>
    <cellStyle name="s_Trans Sum_Trans Assump_covered amounts - July 2007" xfId="770"/>
    <cellStyle name="s_Trans Sum_Trans Assump_covered amounts - July 2007_Book2" xfId="771"/>
    <cellStyle name="s_Trans Sum_Trans Assump_covered amounts - July 2007_Estimates-07-08-Aug-07-V18" xfId="772"/>
    <cellStyle name="s_Trans Sum_Trans Assump_covered amounts - July 2007_Estimates-07-08-Aug-07-V19" xfId="773"/>
    <cellStyle name="s_Trans Sum_Trans Assump_covered amounts - July 2007_Estimates-07-08-Dec-07-V03" xfId="774"/>
    <cellStyle name="s_Trans Sum_Trans Assump_covered amounts - July 2007_Estimates-07-08-Dec-07-V04" xfId="775"/>
    <cellStyle name="s_Trans Sum_Trans Assump_covered amounts - July 2007_Estimates-07-08-Jan-08-V14" xfId="776"/>
    <cellStyle name="s_Trans Sum_Trans Assump_covered amounts - July 2007_Estimates-07-08-Oct-07-V02" xfId="777"/>
    <cellStyle name="s_Trans Sum_Trans Assump_covered amounts - July 2007_Estimates-07-08-Sep-07-V15" xfId="778"/>
    <cellStyle name="s_Trans Sum_Trans Assump_covered amounts - July 2007_Estimates-07-08-Sep-07-V16" xfId="779"/>
    <cellStyle name="s_Trans Sum_Trans Assump_covered amounts - July 2007_Fx Model" xfId="780"/>
    <cellStyle name="s_Unit Price Sen. (2)" xfId="781"/>
    <cellStyle name="s_Unit Price Sen. (2)_1" xfId="782"/>
    <cellStyle name="s_Unit Price Sen. (2)_1_covered amounts - July 2007" xfId="783"/>
    <cellStyle name="s_Unit Price Sen. (2)_1_covered amounts - July 2007_Book2" xfId="784"/>
    <cellStyle name="s_Unit Price Sen. (2)_1_covered amounts - July 2007_Estimates-07-08-Aug-07-V18" xfId="785"/>
    <cellStyle name="s_Unit Price Sen. (2)_1_covered amounts - July 2007_Estimates-07-08-Aug-07-V19" xfId="786"/>
    <cellStyle name="s_Unit Price Sen. (2)_1_covered amounts - July 2007_Estimates-07-08-Dec-07-V03" xfId="787"/>
    <cellStyle name="s_Unit Price Sen. (2)_1_covered amounts - July 2007_Estimates-07-08-Dec-07-V04" xfId="788"/>
    <cellStyle name="s_Unit Price Sen. (2)_1_covered amounts - July 2007_Estimates-07-08-Jan-08-V14" xfId="789"/>
    <cellStyle name="s_Unit Price Sen. (2)_1_covered amounts - July 2007_Estimates-07-08-Oct-07-V02" xfId="790"/>
    <cellStyle name="s_Unit Price Sen. (2)_1_covered amounts - July 2007_Estimates-07-08-Sep-07-V15" xfId="791"/>
    <cellStyle name="s_Unit Price Sen. (2)_1_covered amounts - July 2007_Estimates-07-08-Sep-07-V16" xfId="792"/>
    <cellStyle name="s_Unit Price Sen. (2)_1_covered amounts - July 2007_Fx Model" xfId="793"/>
    <cellStyle name="s_Unit Price Sen. (2)_2" xfId="794"/>
    <cellStyle name="s_Unit Price Sen. (2)_2_covered amounts - July 2007" xfId="795"/>
    <cellStyle name="s_Unit Price Sen. (2)_2_covered amounts - July 2007_Book2" xfId="796"/>
    <cellStyle name="s_Unit Price Sen. (2)_2_covered amounts - July 2007_Estimates-07-08-Aug-07-V18" xfId="797"/>
    <cellStyle name="s_Unit Price Sen. (2)_2_covered amounts - July 2007_Estimates-07-08-Aug-07-V19" xfId="798"/>
    <cellStyle name="s_Unit Price Sen. (2)_2_covered amounts - July 2007_Estimates-07-08-Dec-07-V03" xfId="799"/>
    <cellStyle name="s_Unit Price Sen. (2)_2_covered amounts - July 2007_Estimates-07-08-Dec-07-V04" xfId="800"/>
    <cellStyle name="s_Unit Price Sen. (2)_2_covered amounts - July 2007_Estimates-07-08-Jan-08-V14" xfId="801"/>
    <cellStyle name="s_Unit Price Sen. (2)_2_covered amounts - July 2007_Estimates-07-08-Oct-07-V02" xfId="802"/>
    <cellStyle name="s_Unit Price Sen. (2)_2_covered amounts - July 2007_Estimates-07-08-Sep-07-V15" xfId="803"/>
    <cellStyle name="s_Unit Price Sen. (2)_2_covered amounts - July 2007_Estimates-07-08-Sep-07-V16" xfId="804"/>
    <cellStyle name="s_Unit Price Sen. (2)_2_covered amounts - July 2007_Fx Model" xfId="805"/>
    <cellStyle name="s_Unit Price Sen. (2)_covered amounts - July 2007" xfId="806"/>
    <cellStyle name="s_Unit Price Sen. (2)_covered amounts - July 2007_Book2" xfId="807"/>
    <cellStyle name="s_Unit Price Sen. (2)_covered amounts - July 2007_Estimates-07-08-Aug-07-V18" xfId="808"/>
    <cellStyle name="s_Unit Price Sen. (2)_covered amounts - July 2007_Estimates-07-08-Aug-07-V19" xfId="809"/>
    <cellStyle name="s_Unit Price Sen. (2)_covered amounts - July 2007_Estimates-07-08-Dec-07-V03" xfId="810"/>
    <cellStyle name="s_Unit Price Sen. (2)_covered amounts - July 2007_Estimates-07-08-Dec-07-V04" xfId="811"/>
    <cellStyle name="s_Unit Price Sen. (2)_covered amounts - July 2007_Estimates-07-08-Jan-08-V14" xfId="812"/>
    <cellStyle name="s_Unit Price Sen. (2)_covered amounts - July 2007_Estimates-07-08-Oct-07-V02" xfId="813"/>
    <cellStyle name="s_Unit Price Sen. (2)_covered amounts - July 2007_Estimates-07-08-Sep-07-V15" xfId="814"/>
    <cellStyle name="s_Unit Price Sen. (2)_covered amounts - July 2007_Estimates-07-08-Sep-07-V16" xfId="815"/>
    <cellStyle name="s_Unit Price Sen. (2)_covered amounts - July 2007_Fx Model" xfId="816"/>
    <cellStyle name="s_Val Anal" xfId="817"/>
    <cellStyle name="s_Val Anal_covered amounts - July 2007" xfId="818"/>
    <cellStyle name="s_Val Anal_covered amounts - July 2007_Book2" xfId="819"/>
    <cellStyle name="s_Val Anal_covered amounts - July 2007_Estimates-07-08-Aug-07-V18" xfId="820"/>
    <cellStyle name="s_Val Anal_covered amounts - July 2007_Estimates-07-08-Aug-07-V19" xfId="821"/>
    <cellStyle name="s_Val Anal_covered amounts - July 2007_Estimates-07-08-Dec-07-V03" xfId="822"/>
    <cellStyle name="s_Val Anal_covered amounts - July 2007_Estimates-07-08-Dec-07-V04" xfId="823"/>
    <cellStyle name="s_Val Anal_covered amounts - July 2007_Estimates-07-08-Jan-08-V14" xfId="824"/>
    <cellStyle name="s_Val Anal_covered amounts - July 2007_Estimates-07-08-Oct-07-V02" xfId="825"/>
    <cellStyle name="s_Val Anal_covered amounts - July 2007_Estimates-07-08-Sep-07-V15" xfId="826"/>
    <cellStyle name="s_Val Anal_covered amounts - July 2007_Estimates-07-08-Sep-07-V16" xfId="827"/>
    <cellStyle name="s_Val Anal_covered amounts - July 2007_Fx Model" xfId="828"/>
    <cellStyle name="Shaded" xfId="829"/>
    <cellStyle name="Single Accounting" xfId="830"/>
    <cellStyle name="Style 1" xfId="831"/>
    <cellStyle name="Table Head" xfId="832"/>
    <cellStyle name="Table Head Aligned" xfId="833"/>
    <cellStyle name="Table Head Blue" xfId="834"/>
    <cellStyle name="Table Head Green" xfId="835"/>
    <cellStyle name="Table Title" xfId="836"/>
    <cellStyle name="Table Units" xfId="837"/>
    <cellStyle name="Table_Header" xfId="838"/>
    <cellStyle name="taples Plaza" xfId="839"/>
    <cellStyle name="Times 10" xfId="840"/>
    <cellStyle name="Times 12" xfId="841"/>
    <cellStyle name="Times New Roman" xfId="842"/>
    <cellStyle name="Title" xfId="843" builtinId="15" customBuiltin="1"/>
    <cellStyle name="Total" xfId="844" builtinId="25" customBuiltin="1"/>
    <cellStyle name="twodig" xfId="845"/>
    <cellStyle name="Underline_CSTFTBLE" xfId="846"/>
    <cellStyle name="Warning Text" xfId="847" builtinId="11" customBuiltin="1"/>
    <cellStyle name="Yen" xfId="848"/>
  </cellStyles>
  <dxfs count="0"/>
  <tableStyles count="0" defaultTableStyle="TableStyleMedium9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8</xdr:col>
      <xdr:colOff>771525</xdr:colOff>
      <xdr:row>3</xdr:row>
      <xdr:rowOff>123825</xdr:rowOff>
    </xdr:to>
    <xdr:pic>
      <xdr:nvPicPr>
        <xdr:cNvPr id="751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showGridLines="0" tabSelected="1" zoomScale="90" zoomScaleNormal="90" workbookViewId="0">
      <selection activeCell="B14" sqref="B14"/>
    </sheetView>
  </sheetViews>
  <sheetFormatPr defaultColWidth="9.140625"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20" t="s">
        <v>90</v>
      </c>
      <c r="C9" s="320"/>
    </row>
    <row r="12" spans="1:3" ht="11.25" thickBot="1"/>
    <row r="13" spans="1:3" ht="15.75" thickBot="1">
      <c r="B13" s="19" t="s">
        <v>80</v>
      </c>
      <c r="C13" s="23" t="s">
        <v>89</v>
      </c>
    </row>
    <row r="14" spans="1:3" ht="16.5" thickTop="1" thickBot="1">
      <c r="B14" s="20" t="s">
        <v>81</v>
      </c>
      <c r="C14" s="151">
        <v>1</v>
      </c>
    </row>
    <row r="15" spans="1:3" ht="15.75" thickBot="1">
      <c r="B15" s="21" t="s">
        <v>82</v>
      </c>
      <c r="C15" s="152">
        <v>2</v>
      </c>
    </row>
    <row r="16" spans="1:3" ht="15.75" thickBot="1">
      <c r="B16" s="22" t="s">
        <v>83</v>
      </c>
      <c r="C16" s="151">
        <v>3</v>
      </c>
    </row>
    <row r="17" spans="2:14" ht="15.75" thickBot="1">
      <c r="B17" s="21" t="s">
        <v>84</v>
      </c>
      <c r="C17" s="152">
        <v>4</v>
      </c>
    </row>
    <row r="18" spans="2:14" ht="15.75" thickBot="1">
      <c r="B18" s="22" t="s">
        <v>95</v>
      </c>
      <c r="C18" s="151">
        <v>5</v>
      </c>
    </row>
    <row r="19" spans="2:14" ht="15.75" thickBot="1">
      <c r="B19" s="21" t="s">
        <v>85</v>
      </c>
      <c r="C19" s="152">
        <v>6</v>
      </c>
    </row>
    <row r="20" spans="2:14" ht="15.75" thickBot="1">
      <c r="B20" s="22" t="s">
        <v>86</v>
      </c>
      <c r="C20" s="151">
        <v>7</v>
      </c>
    </row>
    <row r="21" spans="2:14" ht="15.75" thickBot="1">
      <c r="B21" s="21" t="s">
        <v>87</v>
      </c>
      <c r="C21" s="152">
        <v>8</v>
      </c>
    </row>
    <row r="22" spans="2:14" ht="15.75" thickBot="1">
      <c r="B22" s="22" t="s">
        <v>88</v>
      </c>
      <c r="C22" s="151">
        <v>9</v>
      </c>
    </row>
    <row r="24" spans="2:14">
      <c r="N24" s="161"/>
    </row>
  </sheetData>
  <mergeCells count="1">
    <mergeCell ref="B9:C9"/>
  </mergeCells>
  <phoneticPr fontId="3" type="noConversion"/>
  <hyperlinks>
    <hyperlink ref="C14" location="'#1'!A1" display="'#1'!A1"/>
    <hyperlink ref="C15" location="'#2'!A1" display="'#2'!A1"/>
    <hyperlink ref="C16" location="'#3'!A1" display="'#3'!A1"/>
    <hyperlink ref="C17" location="'#4'!A1" display="'#4'!A1"/>
    <hyperlink ref="C18" location="'#5'!A1" display="'#5'!A1"/>
    <hyperlink ref="C19" location="'#6'!A1" display="'#6'!A1"/>
    <hyperlink ref="C20" location="'#7'!A1" display="'#7'!A1"/>
    <hyperlink ref="C21" location="'#8'!A1" display="'#8'!A1"/>
    <hyperlink ref="C22" location="'#9'!A1" display="'#9'!A1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AM52"/>
  <sheetViews>
    <sheetView showGridLines="0" view="pageBreakPreview" zoomScale="80" zoomScaleNormal="80" zoomScaleSheetLayoutView="80" workbookViewId="0">
      <pane xSplit="2" ySplit="9" topLeftCell="X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L11" sqref="AL11"/>
    </sheetView>
  </sheetViews>
  <sheetFormatPr defaultColWidth="14.42578125" defaultRowHeight="12.75"/>
  <cols>
    <col min="1" max="1" width="1" style="2" customWidth="1"/>
    <col min="2" max="2" width="54" style="2" customWidth="1"/>
    <col min="3" max="3" width="0.42578125" style="2" customWidth="1"/>
    <col min="4" max="4" width="14.5703125" style="2" hidden="1" customWidth="1"/>
    <col min="5" max="7" width="14.28515625" style="2" hidden="1" customWidth="1"/>
    <col min="8" max="8" width="14.28515625" style="2" customWidth="1"/>
    <col min="9" max="9" width="0.42578125" style="2" customWidth="1"/>
    <col min="10" max="13" width="14.42578125" style="2" hidden="1" customWidth="1"/>
    <col min="14" max="14" width="14.42578125" style="2" customWidth="1"/>
    <col min="15" max="15" width="0.42578125" style="2" customWidth="1"/>
    <col min="16" max="19" width="14.42578125" style="2" hidden="1" customWidth="1"/>
    <col min="20" max="20" width="14.42578125" style="2"/>
    <col min="21" max="21" width="1.42578125" style="2" customWidth="1"/>
    <col min="22" max="26" width="15.28515625" style="2" bestFit="1" customWidth="1"/>
    <col min="27" max="27" width="0.42578125" style="2" customWidth="1"/>
    <col min="28" max="30" width="15.28515625" style="2" bestFit="1" customWidth="1"/>
    <col min="31" max="31" width="15.28515625" style="2" customWidth="1"/>
    <col min="32" max="32" width="15.28515625" style="2" bestFit="1" customWidth="1"/>
    <col min="33" max="33" width="0.42578125" style="2" customWidth="1"/>
    <col min="34" max="34" width="15.28515625" style="2" bestFit="1" customWidth="1"/>
    <col min="35" max="35" width="15.28515625" style="2" customWidth="1"/>
    <col min="36" max="37" width="15.28515625" style="2" hidden="1" customWidth="1"/>
    <col min="38" max="38" width="15.28515625" style="2" customWidth="1"/>
    <col min="39" max="16384" width="14.42578125" style="2"/>
  </cols>
  <sheetData>
    <row r="1" spans="2:39">
      <c r="B1" s="48"/>
      <c r="F1" s="2" t="s">
        <v>236</v>
      </c>
      <c r="J1" s="51"/>
      <c r="K1" s="51"/>
      <c r="P1" s="51"/>
      <c r="Q1" s="51"/>
      <c r="R1" s="51"/>
      <c r="S1" s="51"/>
      <c r="T1" s="51"/>
      <c r="V1" s="51"/>
      <c r="W1" s="51"/>
      <c r="X1" s="51"/>
      <c r="Y1" s="51"/>
      <c r="Z1" s="51"/>
      <c r="AB1" s="51"/>
      <c r="AC1" s="51"/>
      <c r="AD1" s="51"/>
      <c r="AE1" s="51"/>
      <c r="AF1" s="51"/>
      <c r="AH1" s="51"/>
      <c r="AI1" s="51"/>
      <c r="AJ1" s="51"/>
      <c r="AK1" s="51"/>
      <c r="AL1" s="51"/>
    </row>
    <row r="2" spans="2:39">
      <c r="J2" s="51"/>
      <c r="K2" s="51"/>
      <c r="L2" s="51"/>
      <c r="M2" s="51"/>
      <c r="P2" s="285"/>
      <c r="Q2" s="302"/>
      <c r="R2" s="302"/>
      <c r="S2" s="302"/>
      <c r="W2" s="302"/>
      <c r="X2" s="51"/>
      <c r="Y2" s="51"/>
      <c r="AC2" s="51"/>
      <c r="AD2" s="51"/>
      <c r="AE2" s="51"/>
      <c r="AH2" s="153" t="s">
        <v>91</v>
      </c>
      <c r="AI2" s="51"/>
      <c r="AJ2" s="51"/>
      <c r="AK2" s="51"/>
    </row>
    <row r="3" spans="2:39">
      <c r="J3" s="51"/>
      <c r="K3" s="51"/>
      <c r="P3" s="51"/>
      <c r="Q3" s="51"/>
      <c r="R3" s="51"/>
      <c r="S3" s="51"/>
      <c r="T3" s="51"/>
      <c r="V3" s="51"/>
      <c r="W3" s="51"/>
      <c r="X3" s="51"/>
      <c r="Y3" s="51"/>
      <c r="Z3" s="51"/>
      <c r="AB3" s="51"/>
      <c r="AC3" s="51"/>
      <c r="AD3" s="51"/>
      <c r="AE3" s="51"/>
      <c r="AF3" s="51"/>
      <c r="AH3" s="51"/>
      <c r="AI3" s="51"/>
      <c r="AJ3" s="51"/>
      <c r="AK3" s="51"/>
      <c r="AL3" s="51"/>
    </row>
    <row r="6" spans="2:39">
      <c r="B6" s="25" t="s">
        <v>57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2:39" s="5" customFormat="1">
      <c r="B7" s="4"/>
    </row>
    <row r="8" spans="2:39">
      <c r="B8" s="6"/>
    </row>
    <row r="9" spans="2:39" s="7" customFormat="1">
      <c r="B9" s="146" t="s">
        <v>194</v>
      </c>
      <c r="D9" s="148" t="s">
        <v>115</v>
      </c>
      <c r="E9" s="148" t="s">
        <v>116</v>
      </c>
      <c r="F9" s="148" t="s">
        <v>117</v>
      </c>
      <c r="G9" s="148" t="s">
        <v>118</v>
      </c>
      <c r="H9" s="148" t="s">
        <v>119</v>
      </c>
      <c r="J9" s="148" t="s">
        <v>268</v>
      </c>
      <c r="K9" s="148" t="s">
        <v>269</v>
      </c>
      <c r="L9" s="148" t="s">
        <v>270</v>
      </c>
      <c r="M9" s="148" t="s">
        <v>271</v>
      </c>
      <c r="N9" s="148" t="s">
        <v>272</v>
      </c>
      <c r="P9" s="148" t="s">
        <v>291</v>
      </c>
      <c r="Q9" s="148" t="s">
        <v>294</v>
      </c>
      <c r="R9" s="148" t="s">
        <v>303</v>
      </c>
      <c r="S9" s="148" t="s">
        <v>306</v>
      </c>
      <c r="T9" s="148" t="s">
        <v>293</v>
      </c>
      <c r="V9" s="148" t="s">
        <v>319</v>
      </c>
      <c r="W9" s="148" t="s">
        <v>324</v>
      </c>
      <c r="X9" s="148" t="s">
        <v>329</v>
      </c>
      <c r="Y9" s="148" t="s">
        <v>332</v>
      </c>
      <c r="Z9" s="148" t="s">
        <v>323</v>
      </c>
      <c r="AB9" s="148" t="s">
        <v>338</v>
      </c>
      <c r="AC9" s="148" t="s">
        <v>342</v>
      </c>
      <c r="AD9" s="148" t="s">
        <v>343</v>
      </c>
      <c r="AE9" s="148" t="s">
        <v>344</v>
      </c>
      <c r="AF9" s="148" t="s">
        <v>341</v>
      </c>
      <c r="AH9" s="148" t="s">
        <v>365</v>
      </c>
      <c r="AI9" s="148" t="s">
        <v>366</v>
      </c>
      <c r="AJ9" s="148" t="s">
        <v>367</v>
      </c>
      <c r="AK9" s="148" t="s">
        <v>369</v>
      </c>
      <c r="AL9" s="148" t="s">
        <v>368</v>
      </c>
    </row>
    <row r="10" spans="2:39" ht="22.5" customHeight="1">
      <c r="B10" s="8"/>
      <c r="D10" s="8"/>
      <c r="E10" s="8"/>
      <c r="F10" s="8"/>
      <c r="G10" s="8"/>
      <c r="H10" s="8"/>
      <c r="J10" s="8"/>
      <c r="K10" s="8"/>
      <c r="L10" s="8"/>
      <c r="M10" s="8"/>
      <c r="N10" s="8"/>
      <c r="P10" s="8"/>
      <c r="Q10" s="8"/>
      <c r="R10" s="8"/>
      <c r="S10" s="8"/>
      <c r="T10" s="8"/>
      <c r="V10" s="8"/>
      <c r="W10" s="8"/>
      <c r="X10" s="8"/>
      <c r="Y10" s="8"/>
      <c r="Z10" s="8"/>
      <c r="AB10" s="8"/>
      <c r="AC10" s="8"/>
      <c r="AD10" s="8"/>
      <c r="AE10" s="8"/>
      <c r="AF10" s="8"/>
      <c r="AH10" s="8"/>
      <c r="AI10" s="8"/>
      <c r="AJ10" s="8"/>
      <c r="AK10" s="8"/>
      <c r="AL10" s="8"/>
    </row>
    <row r="11" spans="2:39" s="3" customFormat="1">
      <c r="B11" s="16" t="s">
        <v>74</v>
      </c>
      <c r="D11" s="18">
        <f>IF(D32&gt;0,SUM(D$28)*1000/D32,0)</f>
        <v>1.4831414847753775E-2</v>
      </c>
      <c r="E11" s="18">
        <f>IF(E32&gt;0,SUM(E$28)*1000/E32,0)</f>
        <v>7.6945838310038456E-2</v>
      </c>
      <c r="F11" s="18">
        <f>IF(F32&gt;0,SUM(F$28)*1000/F32,0)</f>
        <v>9.0639022705672298E-2</v>
      </c>
      <c r="G11" s="18">
        <f>IF(G32&gt;0,SUM(G$28)*1000/G32,0)</f>
        <v>9.2818037647410631E-2</v>
      </c>
      <c r="H11" s="18">
        <f>IF(H32&gt;0,SUM(H$28)*1000/H32,0)</f>
        <v>0.2769093817666653</v>
      </c>
      <c r="J11" s="18">
        <f>IF(J32&gt;0,SUM(J$28)*1000/J32,0)</f>
        <v>5.6697819699431877E-2</v>
      </c>
      <c r="K11" s="18">
        <f>IF(K32&gt;0,SUM(K$28)*1000/K32,0)</f>
        <v>8.5947314428304791E-2</v>
      </c>
      <c r="L11" s="18">
        <f>IF(L32&gt;0,SUM(L$28)*1000/L32,0)</f>
        <v>0.12079306591553206</v>
      </c>
      <c r="M11" s="18">
        <f>IF(M32&gt;0,SUM(M$28)*1000/M32,0)</f>
        <v>0.16173438277728761</v>
      </c>
      <c r="N11" s="18">
        <f>IF(N32&gt;0,SUM(N$28)*1000/N32,0)</f>
        <v>0.42535209870735219</v>
      </c>
      <c r="P11" s="18">
        <f>IF(P32&gt;0,SUM(P$28)*1000/P32,0)</f>
        <v>0.13316981351880899</v>
      </c>
      <c r="Q11" s="18">
        <v>0.18359706360018352</v>
      </c>
      <c r="R11" s="18">
        <v>0.23876775643286907</v>
      </c>
      <c r="S11" s="18">
        <v>0.26081760042150454</v>
      </c>
      <c r="T11" s="18">
        <v>0.81726547272252725</v>
      </c>
      <c r="V11" s="18">
        <f>IF(V32&gt;0,SUM(V$28)*1000/V32,0)</f>
        <v>0.23478754538882665</v>
      </c>
      <c r="W11" s="18">
        <v>0.29595820483182095</v>
      </c>
      <c r="X11" s="18">
        <v>0.31983090407623005</v>
      </c>
      <c r="Y11" s="18">
        <v>0.28434281105831666</v>
      </c>
      <c r="Z11" s="18">
        <v>1.1351955522979367</v>
      </c>
      <c r="AB11" s="18">
        <f>IF(AB32&gt;0,SUM(AB$28)*1000/AB32,0)</f>
        <v>0.2463255155551814</v>
      </c>
      <c r="AC11" s="18">
        <v>0.30266356310493309</v>
      </c>
      <c r="AD11" s="18">
        <v>0.30697446854799176</v>
      </c>
      <c r="AE11" s="18">
        <v>0.31015016347715263</v>
      </c>
      <c r="AF11" s="18">
        <v>1.1656225405332168</v>
      </c>
      <c r="AH11" s="18">
        <f>IF(AH32&gt;0,SUM(AH$28)*1000/AH32,0)</f>
        <v>0.23736196989266514</v>
      </c>
      <c r="AI11" s="18">
        <f>IF(AI32&gt;0,SUM(AI$28)*1000/AI32,0)</f>
        <v>0.24727660714904079</v>
      </c>
      <c r="AJ11" s="18"/>
      <c r="AK11" s="18"/>
      <c r="AL11" s="18">
        <f>IF(AL32&gt;0,SUM(AL$28)*1000/AL32,0)</f>
        <v>0.48461838486210973</v>
      </c>
    </row>
    <row r="12" spans="2:39" s="3" customFormat="1">
      <c r="B12" s="16" t="s">
        <v>75</v>
      </c>
      <c r="D12" s="18">
        <f>IF(D28&gt;0,IF(D33&gt;0,SUM(D$28)*1000/D33,0),D11)</f>
        <v>1.4476896992193086E-2</v>
      </c>
      <c r="E12" s="18">
        <f>IF(E28&gt;0,IF(E33&gt;0,SUM(E$28)*1000/E33,0),E11)</f>
        <v>7.5139321721724592E-2</v>
      </c>
      <c r="F12" s="18">
        <f>IF(F28&gt;0,IF(F33&gt;0,SUM(F$28)*1000/F33,0),F11)</f>
        <v>8.8440619347767299E-2</v>
      </c>
      <c r="G12" s="18">
        <f>IF(G28&gt;0,IF(G33&gt;0,SUM(G$28)*1000/G33,0),G11)</f>
        <v>9.0255280176957928E-2</v>
      </c>
      <c r="H12" s="18">
        <f>IF(H28&gt;0,IF(H33&gt;0,SUM(H$28)*1000/H33,0),H11)</f>
        <v>0.26950871998652309</v>
      </c>
      <c r="J12" s="18">
        <f>IF(J28&gt;0,IF(J33&gt;0,SUM(J$28)*1000/J33,0),J11)</f>
        <v>5.5124845251979013E-2</v>
      </c>
      <c r="K12" s="18">
        <f>IF(K28&gt;0,IF(K33&gt;0,SUM(K$28)*1000/K33,0),K11)</f>
        <v>8.3669888759560052E-2</v>
      </c>
      <c r="L12" s="18">
        <f>IF(L28&gt;0,IF(L33&gt;0,SUM(L$28)*1000/L33,0),L11)</f>
        <v>0.11704081746231079</v>
      </c>
      <c r="M12" s="18">
        <f>IF(M28&gt;0,IF(M33&gt;0,SUM(M$28)*1000/M33,0),M11)</f>
        <v>0.15749408940356399</v>
      </c>
      <c r="N12" s="18">
        <f>IF(N28&gt;0,IF(N33&gt;0,SUM(N$28)*1000/N33,0),N11)</f>
        <v>0.41381675335323659</v>
      </c>
      <c r="P12" s="18">
        <f>IF(P28&gt;0,IF(P33&gt;0,SUM(P$28)*1000/P33,0),P11)</f>
        <v>0.12902473359270919</v>
      </c>
      <c r="Q12" s="18">
        <v>0.17810396635603404</v>
      </c>
      <c r="R12" s="18">
        <v>0.2322285325919313</v>
      </c>
      <c r="S12" s="18">
        <v>0.25379039682816246</v>
      </c>
      <c r="T12" s="18">
        <v>0.79042676691968938</v>
      </c>
      <c r="V12" s="18">
        <f>IF(V28&gt;0,IF(V33&gt;0,SUM(V$28)*1000/V33,0),V11)</f>
        <v>0.22815995543270312</v>
      </c>
      <c r="W12" s="18">
        <v>0.28784890764062676</v>
      </c>
      <c r="X12" s="18">
        <v>0.31114755634945568</v>
      </c>
      <c r="Y12" s="18">
        <v>0.27514251813753438</v>
      </c>
      <c r="Z12" s="18">
        <v>1.0970476269464695</v>
      </c>
      <c r="AB12" s="18">
        <f>IF(AB28&gt;0,IF(AB33&gt;0,SUM(AB$28)*1000/AB33,0),AB11)</f>
        <v>0.23865302447708414</v>
      </c>
      <c r="AC12" s="18">
        <v>0.29341500318246089</v>
      </c>
      <c r="AD12" s="18">
        <v>0.29749846680897929</v>
      </c>
      <c r="AE12" s="18">
        <v>0.29799457455056583</v>
      </c>
      <c r="AF12" s="18">
        <v>1.1163472389008426</v>
      </c>
      <c r="AH12" s="18">
        <f>IF(AH28&gt;0,IF(AH33&gt;0,SUM(AH$28)*1000/AH33,0),AH11)</f>
        <v>0.22801325307259829</v>
      </c>
      <c r="AI12" s="18">
        <f>IF(AI28&gt;0,IF(AI33&gt;0,SUM(AI$28)*1000/AI33,0),AI11)</f>
        <v>0.23925194251367365</v>
      </c>
      <c r="AJ12" s="18"/>
      <c r="AK12" s="18"/>
      <c r="AL12" s="18">
        <f>IF(AL28&gt;0,IF(AL33&gt;0,SUM(AL$28)*1000/AL33,0),AL11)</f>
        <v>0.46659041725780676</v>
      </c>
    </row>
    <row r="13" spans="2:39">
      <c r="B13" s="9"/>
      <c r="D13" s="9"/>
      <c r="E13" s="9"/>
      <c r="F13" s="9"/>
      <c r="G13" s="9"/>
      <c r="H13" s="9"/>
      <c r="J13" s="9"/>
      <c r="K13" s="9"/>
      <c r="L13" s="9"/>
      <c r="M13" s="9"/>
      <c r="N13" s="9"/>
      <c r="P13" s="9"/>
      <c r="Q13" s="9"/>
      <c r="R13" s="9"/>
      <c r="S13" s="9"/>
      <c r="T13" s="9"/>
      <c r="V13" s="9"/>
      <c r="W13" s="9"/>
      <c r="X13" s="9"/>
      <c r="Y13" s="9"/>
      <c r="Z13" s="9"/>
      <c r="AB13" s="9"/>
      <c r="AC13" s="9"/>
      <c r="AD13" s="9"/>
      <c r="AE13" s="9"/>
      <c r="AF13" s="9"/>
      <c r="AH13" s="9"/>
      <c r="AI13" s="9"/>
      <c r="AJ13" s="9"/>
      <c r="AK13" s="9"/>
      <c r="AL13" s="9"/>
    </row>
    <row r="15" spans="2:39" ht="41.45" customHeight="1">
      <c r="B15" s="150" t="s">
        <v>384</v>
      </c>
      <c r="C15" s="7"/>
      <c r="D15" s="148" t="s">
        <v>115</v>
      </c>
      <c r="E15" s="148" t="s">
        <v>116</v>
      </c>
      <c r="F15" s="148" t="s">
        <v>117</v>
      </c>
      <c r="G15" s="148" t="s">
        <v>118</v>
      </c>
      <c r="H15" s="148" t="s">
        <v>119</v>
      </c>
      <c r="I15" s="7"/>
      <c r="J15" s="148" t="s">
        <v>268</v>
      </c>
      <c r="K15" s="148" t="s">
        <v>269</v>
      </c>
      <c r="L15" s="148" t="s">
        <v>270</v>
      </c>
      <c r="M15" s="148" t="s">
        <v>271</v>
      </c>
      <c r="N15" s="148" t="s">
        <v>272</v>
      </c>
      <c r="O15" s="7"/>
      <c r="P15" s="148" t="s">
        <v>291</v>
      </c>
      <c r="Q15" s="148" t="s">
        <v>294</v>
      </c>
      <c r="R15" s="148" t="s">
        <v>303</v>
      </c>
      <c r="S15" s="148" t="s">
        <v>306</v>
      </c>
      <c r="T15" s="148" t="s">
        <v>293</v>
      </c>
      <c r="U15" s="7"/>
      <c r="V15" s="148" t="s">
        <v>319</v>
      </c>
      <c r="W15" s="148" t="s">
        <v>324</v>
      </c>
      <c r="X15" s="148" t="s">
        <v>329</v>
      </c>
      <c r="Y15" s="148" t="s">
        <v>332</v>
      </c>
      <c r="Z15" s="148" t="s">
        <v>323</v>
      </c>
      <c r="AA15" s="7"/>
      <c r="AB15" s="148" t="s">
        <v>338</v>
      </c>
      <c r="AC15" s="148" t="s">
        <v>342</v>
      </c>
      <c r="AD15" s="148" t="s">
        <v>343</v>
      </c>
      <c r="AE15" s="148" t="s">
        <v>344</v>
      </c>
      <c r="AF15" s="148" t="s">
        <v>341</v>
      </c>
      <c r="AG15" s="7"/>
      <c r="AH15" s="148" t="s">
        <v>365</v>
      </c>
      <c r="AI15" s="148" t="s">
        <v>366</v>
      </c>
      <c r="AJ15" s="148" t="s">
        <v>367</v>
      </c>
      <c r="AK15" s="148" t="s">
        <v>369</v>
      </c>
      <c r="AL15" s="148" t="s">
        <v>368</v>
      </c>
      <c r="AM15" s="7"/>
    </row>
    <row r="16" spans="2:39">
      <c r="B16" s="8"/>
      <c r="D16" s="8"/>
      <c r="E16" s="8"/>
      <c r="F16" s="8"/>
      <c r="G16" s="8"/>
      <c r="H16" s="8"/>
      <c r="J16" s="8"/>
      <c r="K16" s="8"/>
      <c r="L16" s="8"/>
      <c r="M16" s="8"/>
      <c r="N16" s="8"/>
      <c r="P16" s="8"/>
      <c r="Q16" s="8"/>
      <c r="R16" s="8"/>
      <c r="S16" s="8"/>
      <c r="T16" s="8"/>
      <c r="V16" s="8"/>
      <c r="W16" s="8"/>
      <c r="X16" s="8"/>
      <c r="Y16" s="8"/>
      <c r="Z16" s="8"/>
      <c r="AB16" s="8"/>
      <c r="AC16" s="8"/>
      <c r="AD16" s="8"/>
      <c r="AE16" s="8"/>
      <c r="AF16" s="8"/>
      <c r="AH16" s="8"/>
      <c r="AI16" s="8"/>
      <c r="AJ16" s="8"/>
      <c r="AK16" s="8"/>
      <c r="AL16" s="8"/>
    </row>
    <row r="17" spans="2:39">
      <c r="B17" s="16" t="s">
        <v>74</v>
      </c>
      <c r="D17" s="18">
        <f t="shared" ref="D17:H18" si="0">IF(D32&gt;0,D$29*1000/D32,0)</f>
        <v>0.22407570566754587</v>
      </c>
      <c r="E17" s="18">
        <f t="shared" si="0"/>
        <v>0.2702212522390755</v>
      </c>
      <c r="F17" s="18">
        <f t="shared" si="0"/>
        <v>0.27196319913926559</v>
      </c>
      <c r="G17" s="18">
        <f t="shared" si="0"/>
        <v>0.277932005443563</v>
      </c>
      <c r="H17" s="18">
        <f t="shared" si="0"/>
        <v>1.0454508563867482</v>
      </c>
      <c r="J17" s="18">
        <f t="shared" ref="J17:N18" si="1">IF(J32&gt;0,J$29*1000/J32,0)</f>
        <v>0.22169225739743792</v>
      </c>
      <c r="K17" s="18">
        <f t="shared" si="1"/>
        <v>0.24322816000839276</v>
      </c>
      <c r="L17" s="18">
        <f t="shared" si="1"/>
        <v>0.27826252351648018</v>
      </c>
      <c r="M17" s="18">
        <f t="shared" si="1"/>
        <v>0.31242554532925343</v>
      </c>
      <c r="N17" s="18">
        <f t="shared" si="1"/>
        <v>1.0553207441599382</v>
      </c>
      <c r="P17" s="18">
        <f t="shared" ref="P17:P18" si="2">IF(P32&gt;0,P$29*1000/P32,0)</f>
        <v>0.28503994963938645</v>
      </c>
      <c r="Q17" s="18">
        <v>0.337699443904313</v>
      </c>
      <c r="R17" s="18">
        <v>0.38803682162773062</v>
      </c>
      <c r="S17" s="18">
        <v>0.408524960228558</v>
      </c>
      <c r="T17" s="18">
        <v>1.4201887501944583</v>
      </c>
      <c r="V17" s="18">
        <f t="shared" ref="V17:V18" si="3">IF(V32&gt;0,V$29*1000/V32,0)</f>
        <v>0.3967254493698113</v>
      </c>
      <c r="W17" s="18">
        <v>0.46331693969325377</v>
      </c>
      <c r="X17" s="18">
        <v>0.48603071526957792</v>
      </c>
      <c r="Y17" s="18">
        <v>0.44137767183819215</v>
      </c>
      <c r="Z17" s="18">
        <v>1.7877148941373411</v>
      </c>
      <c r="AB17" s="18">
        <f t="shared" ref="AB17:AB18" si="4">IF(AB32&gt;0,AB$29*1000/AB32,0)</f>
        <v>0.43713507477246771</v>
      </c>
      <c r="AC17" s="18">
        <v>0.52834979379518665</v>
      </c>
      <c r="AD17" s="18">
        <v>0.51551756582783059</v>
      </c>
      <c r="AE17" s="18">
        <v>0.52463101126232503</v>
      </c>
      <c r="AF17" s="18">
        <v>2.0049415444013059</v>
      </c>
      <c r="AH17" s="18">
        <f t="shared" ref="AH17:AI18" si="5">IF(AH32&gt;0,AH$29*1000/AH32,0)</f>
        <v>0.46592783850426572</v>
      </c>
      <c r="AI17" s="18">
        <f t="shared" si="5"/>
        <v>0.50485946910304613</v>
      </c>
      <c r="AJ17" s="18"/>
      <c r="AK17" s="18"/>
      <c r="AL17" s="18">
        <f t="shared" ref="AL17" si="6">IF(AL32&gt;0,AL$29*1000/AL32,0)</f>
        <v>0.97069386329954421</v>
      </c>
    </row>
    <row r="18" spans="2:39">
      <c r="B18" s="16" t="s">
        <v>75</v>
      </c>
      <c r="D18" s="18">
        <f t="shared" si="0"/>
        <v>0.21871958560267307</v>
      </c>
      <c r="E18" s="18">
        <f t="shared" si="0"/>
        <v>0.26387706020210155</v>
      </c>
      <c r="F18" s="18">
        <f t="shared" si="0"/>
        <v>0.26536687018108795</v>
      </c>
      <c r="G18" s="18">
        <f t="shared" si="0"/>
        <v>0.27025814870965836</v>
      </c>
      <c r="H18" s="18">
        <f t="shared" si="0"/>
        <v>1.0175102061042747</v>
      </c>
      <c r="J18" s="18">
        <f t="shared" si="1"/>
        <v>0.21554182237307654</v>
      </c>
      <c r="K18" s="18">
        <f t="shared" si="1"/>
        <v>0.23678311796549398</v>
      </c>
      <c r="L18" s="18">
        <f t="shared" si="1"/>
        <v>0.26961873162709904</v>
      </c>
      <c r="M18" s="18">
        <f t="shared" si="1"/>
        <v>0.30423448572341888</v>
      </c>
      <c r="N18" s="18">
        <f t="shared" si="1"/>
        <v>1.0267009506283147</v>
      </c>
      <c r="P18" s="18">
        <f t="shared" si="2"/>
        <v>0.27616771844699356</v>
      </c>
      <c r="Q18" s="18">
        <v>0.32759570995407272</v>
      </c>
      <c r="R18" s="18">
        <v>0.37740950882361174</v>
      </c>
      <c r="S18" s="18">
        <v>0.3975180800799461</v>
      </c>
      <c r="T18" s="18">
        <v>1.3735502596144091</v>
      </c>
      <c r="V18" s="18">
        <f t="shared" si="3"/>
        <v>0.38552667134592772</v>
      </c>
      <c r="W18" s="18">
        <v>0.45062198920244984</v>
      </c>
      <c r="X18" s="18">
        <v>0.472835074533207</v>
      </c>
      <c r="Y18" s="18">
        <v>0.42709630543230315</v>
      </c>
      <c r="Z18" s="18">
        <v>1.7276392409221684</v>
      </c>
      <c r="AB18" s="18">
        <f t="shared" si="4"/>
        <v>0.42351929098508412</v>
      </c>
      <c r="AC18" s="18">
        <v>0.51220488795382346</v>
      </c>
      <c r="AD18" s="18">
        <v>0.49960404255215696</v>
      </c>
      <c r="AE18" s="18">
        <v>0.50406936190013096</v>
      </c>
      <c r="AF18" s="18">
        <v>1.9201850336783246</v>
      </c>
      <c r="AH18" s="18">
        <f t="shared" si="5"/>
        <v>0.44757684730406661</v>
      </c>
      <c r="AI18" s="18">
        <f t="shared" si="5"/>
        <v>0.48847567940999365</v>
      </c>
      <c r="AJ18" s="18"/>
      <c r="AK18" s="18"/>
      <c r="AL18" s="18">
        <f t="shared" ref="AL18" si="7">IF(AL33&gt;0,AL$29*1000/AL33,0)</f>
        <v>0.93458372371778009</v>
      </c>
    </row>
    <row r="19" spans="2:39">
      <c r="B19" s="9"/>
      <c r="D19" s="9"/>
      <c r="E19" s="9"/>
      <c r="F19" s="9"/>
      <c r="G19" s="9"/>
      <c r="H19" s="9"/>
      <c r="J19" s="9"/>
      <c r="K19" s="9"/>
      <c r="L19" s="9"/>
      <c r="M19" s="9"/>
      <c r="N19" s="9"/>
      <c r="P19" s="9"/>
      <c r="Q19" s="9"/>
      <c r="R19" s="9"/>
      <c r="S19" s="9"/>
      <c r="T19" s="9"/>
      <c r="V19" s="9"/>
      <c r="W19" s="9"/>
      <c r="X19" s="9"/>
      <c r="Y19" s="9"/>
      <c r="Z19" s="9"/>
      <c r="AB19" s="9"/>
      <c r="AC19" s="9"/>
      <c r="AD19" s="9"/>
      <c r="AE19" s="9"/>
      <c r="AF19" s="9"/>
      <c r="AH19" s="9"/>
      <c r="AI19" s="9"/>
      <c r="AJ19" s="9"/>
      <c r="AK19" s="9"/>
      <c r="AL19" s="9"/>
    </row>
    <row r="21" spans="2:39" ht="63.75" customHeight="1">
      <c r="B21" s="150" t="s">
        <v>391</v>
      </c>
      <c r="C21" s="7"/>
      <c r="D21" s="148" t="s">
        <v>115</v>
      </c>
      <c r="E21" s="148" t="s">
        <v>116</v>
      </c>
      <c r="F21" s="148" t="s">
        <v>117</v>
      </c>
      <c r="G21" s="148" t="s">
        <v>118</v>
      </c>
      <c r="H21" s="148" t="s">
        <v>119</v>
      </c>
      <c r="I21" s="7"/>
      <c r="J21" s="148" t="s">
        <v>268</v>
      </c>
      <c r="K21" s="148" t="s">
        <v>269</v>
      </c>
      <c r="L21" s="148" t="s">
        <v>270</v>
      </c>
      <c r="M21" s="148" t="s">
        <v>271</v>
      </c>
      <c r="N21" s="148" t="s">
        <v>272</v>
      </c>
      <c r="O21" s="7"/>
      <c r="P21" s="148" t="s">
        <v>291</v>
      </c>
      <c r="Q21" s="148" t="s">
        <v>294</v>
      </c>
      <c r="R21" s="148" t="s">
        <v>303</v>
      </c>
      <c r="S21" s="148" t="s">
        <v>306</v>
      </c>
      <c r="T21" s="148" t="s">
        <v>293</v>
      </c>
      <c r="U21" s="7"/>
      <c r="V21" s="148" t="s">
        <v>319</v>
      </c>
      <c r="W21" s="148" t="s">
        <v>324</v>
      </c>
      <c r="X21" s="148" t="s">
        <v>329</v>
      </c>
      <c r="Y21" s="148" t="s">
        <v>332</v>
      </c>
      <c r="Z21" s="148" t="s">
        <v>323</v>
      </c>
      <c r="AA21" s="7"/>
      <c r="AB21" s="148" t="s">
        <v>338</v>
      </c>
      <c r="AC21" s="148" t="s">
        <v>342</v>
      </c>
      <c r="AD21" s="148" t="s">
        <v>343</v>
      </c>
      <c r="AE21" s="148" t="s">
        <v>344</v>
      </c>
      <c r="AF21" s="148" t="s">
        <v>341</v>
      </c>
      <c r="AG21" s="7"/>
      <c r="AH21" s="148" t="s">
        <v>365</v>
      </c>
      <c r="AI21" s="148" t="s">
        <v>366</v>
      </c>
      <c r="AJ21" s="148" t="s">
        <v>367</v>
      </c>
      <c r="AK21" s="148" t="s">
        <v>369</v>
      </c>
      <c r="AL21" s="148" t="s">
        <v>368</v>
      </c>
      <c r="AM21" s="7"/>
    </row>
    <row r="22" spans="2:39">
      <c r="B22" s="8"/>
      <c r="D22" s="8"/>
      <c r="E22" s="8"/>
      <c r="F22" s="8"/>
      <c r="G22" s="8"/>
      <c r="H22" s="8"/>
      <c r="J22" s="8"/>
      <c r="K22" s="8"/>
      <c r="L22" s="8"/>
      <c r="M22" s="8"/>
      <c r="N22" s="8"/>
      <c r="P22" s="8"/>
      <c r="Q22" s="8"/>
      <c r="R22" s="8"/>
      <c r="S22" s="8"/>
      <c r="T22" s="8"/>
      <c r="V22" s="8"/>
      <c r="W22" s="8"/>
      <c r="X22" s="8"/>
      <c r="Y22" s="8"/>
      <c r="Z22" s="8"/>
      <c r="AB22" s="8"/>
      <c r="AC22" s="8"/>
      <c r="AD22" s="8"/>
      <c r="AE22" s="8"/>
      <c r="AF22" s="8"/>
      <c r="AH22" s="8"/>
      <c r="AI22" s="8"/>
      <c r="AJ22" s="8"/>
      <c r="AK22" s="8"/>
      <c r="AL22" s="8"/>
    </row>
    <row r="23" spans="2:39">
      <c r="B23" s="16" t="s">
        <v>74</v>
      </c>
      <c r="D23" s="18">
        <f t="shared" ref="D23:H24" si="8">IF(D32&gt;0,D$30*1000/D32,0)</f>
        <v>0.17433462063926866</v>
      </c>
      <c r="E23" s="18">
        <f t="shared" si="8"/>
        <v>0.18960603660084477</v>
      </c>
      <c r="F23" s="18">
        <f t="shared" si="8"/>
        <v>0.21229450778936082</v>
      </c>
      <c r="G23" s="18">
        <f t="shared" si="8"/>
        <v>0.23124240596290549</v>
      </c>
      <c r="H23" s="18">
        <f t="shared" si="8"/>
        <v>0.80946677232518038</v>
      </c>
      <c r="J23" s="18">
        <f t="shared" ref="J23:N24" si="9">IF(J32&gt;0,J$30*1000/J32,0)</f>
        <v>0.17461194383977441</v>
      </c>
      <c r="K23" s="18">
        <f t="shared" si="9"/>
        <v>0.1976867429575816</v>
      </c>
      <c r="L23" s="18">
        <f t="shared" si="9"/>
        <v>0.23348702881159172</v>
      </c>
      <c r="M23" s="18">
        <f t="shared" si="9"/>
        <v>0.28014651476417435</v>
      </c>
      <c r="N23" s="18">
        <f t="shared" si="9"/>
        <v>0.8858251548588173</v>
      </c>
      <c r="P23" s="18">
        <f t="shared" ref="P23:T24" si="10">IF(P32&gt;0,P$30*1000/P32,0)</f>
        <v>0.24173065360022267</v>
      </c>
      <c r="Q23" s="18">
        <f t="shared" si="10"/>
        <v>0.28075655828239959</v>
      </c>
      <c r="R23" s="18">
        <f t="shared" si="10"/>
        <v>0.34295343241455645</v>
      </c>
      <c r="S23" s="18">
        <f t="shared" si="10"/>
        <v>0.36112942204698845</v>
      </c>
      <c r="T23" s="18">
        <f t="shared" si="10"/>
        <v>1.2274546662878498</v>
      </c>
      <c r="V23" s="18">
        <f t="shared" ref="V23:Z24" si="11">IF(V32&gt;0,V$30*1000/V32,0)</f>
        <v>0.36021370811962444</v>
      </c>
      <c r="W23" s="18">
        <f t="shared" si="11"/>
        <v>0.41775588565550409</v>
      </c>
      <c r="X23" s="18">
        <f t="shared" si="11"/>
        <v>0.45147459499979181</v>
      </c>
      <c r="Y23" s="18">
        <f t="shared" si="11"/>
        <v>0.38827865211095952</v>
      </c>
      <c r="Z23" s="18">
        <f t="shared" si="11"/>
        <v>1.6179337626397932</v>
      </c>
      <c r="AB23" s="18">
        <f t="shared" ref="AB23:AE23" si="12">IF(AB32&gt;0,AB$30*1000/AB32,0)</f>
        <v>0.38191838970948122</v>
      </c>
      <c r="AC23" s="18">
        <f t="shared" si="12"/>
        <v>0.47146661024423248</v>
      </c>
      <c r="AD23" s="18">
        <f t="shared" si="12"/>
        <v>0.46044938735668189</v>
      </c>
      <c r="AE23" s="18">
        <f t="shared" si="12"/>
        <v>0.45573462446083068</v>
      </c>
      <c r="AF23" s="18">
        <f t="shared" ref="AF23" si="13">IF(AF32&gt;0,AF$30*1000/AF32,0)</f>
        <v>1.7689114180019063</v>
      </c>
      <c r="AH23" s="18">
        <f>IF(AH32&gt;0,AH$30*1000/AH32,0)</f>
        <v>0.41174273129773287</v>
      </c>
      <c r="AI23" s="18">
        <f>IF(AI32&gt;0,AI$30*1000/AI32,0)</f>
        <v>0.43173878948643701</v>
      </c>
      <c r="AJ23" s="18"/>
      <c r="AK23" s="18"/>
      <c r="AL23" s="18">
        <f t="shared" ref="AL23" si="14">IF(AL32&gt;0,AL$30*1000/AL32,0)</f>
        <v>0.84343876274157337</v>
      </c>
    </row>
    <row r="24" spans="2:39">
      <c r="B24" s="16" t="s">
        <v>75</v>
      </c>
      <c r="D24" s="18">
        <f t="shared" ref="D24:G24" si="15">IF(D33&gt;0,D$30*1000/D33,0)</f>
        <v>0.17016747027003873</v>
      </c>
      <c r="E24" s="18">
        <f t="shared" si="15"/>
        <v>0.18515450994408489</v>
      </c>
      <c r="F24" s="18">
        <f t="shared" si="15"/>
        <v>0.20714541256682695</v>
      </c>
      <c r="G24" s="18">
        <f t="shared" si="15"/>
        <v>0.22485767495169751</v>
      </c>
      <c r="H24" s="18">
        <f t="shared" si="8"/>
        <v>0.78783301702941388</v>
      </c>
      <c r="J24" s="18">
        <f t="shared" ref="J24:M24" si="16">IF(J33&gt;0,J$30*1000/J33,0)</f>
        <v>0.1697676636304811</v>
      </c>
      <c r="K24" s="18">
        <f t="shared" si="16"/>
        <v>0.19244845406191519</v>
      </c>
      <c r="L24" s="18">
        <f t="shared" si="16"/>
        <v>0.22623411792581155</v>
      </c>
      <c r="M24" s="18">
        <f t="shared" si="16"/>
        <v>0.27280173507152189</v>
      </c>
      <c r="N24" s="18">
        <f t="shared" si="9"/>
        <v>0.86180200059270962</v>
      </c>
      <c r="P24" s="18">
        <f t="shared" ref="P24:S24" si="17">IF(P33&gt;0,P$30*1000/P33,0)</f>
        <v>0.23420647936519798</v>
      </c>
      <c r="Q24" s="18">
        <f t="shared" si="17"/>
        <v>0.27235651611213696</v>
      </c>
      <c r="R24" s="18">
        <f t="shared" si="17"/>
        <v>0.33356083562895472</v>
      </c>
      <c r="S24" s="18">
        <f t="shared" si="17"/>
        <v>0.35139951897231503</v>
      </c>
      <c r="T24" s="18">
        <f t="shared" si="10"/>
        <v>1.1871454940857289</v>
      </c>
      <c r="V24" s="18">
        <f t="shared" ref="V24:Y24" si="18">IF(V33&gt;0,V$30*1000/V33,0)</f>
        <v>0.35004558463574037</v>
      </c>
      <c r="W24" s="18">
        <f t="shared" si="18"/>
        <v>0.40630931456930602</v>
      </c>
      <c r="X24" s="18">
        <f t="shared" si="18"/>
        <v>0.43921714630354741</v>
      </c>
      <c r="Y24" s="18">
        <f t="shared" si="18"/>
        <v>0.37571537568764701</v>
      </c>
      <c r="Z24" s="18">
        <f t="shared" si="11"/>
        <v>1.5635635563120269</v>
      </c>
      <c r="AB24" s="18">
        <f t="shared" ref="AB24:AE24" si="19">IF(AB33&gt;0,AB$30*1000/AB33,0)</f>
        <v>0.3700224826573722</v>
      </c>
      <c r="AC24" s="18">
        <f t="shared" si="19"/>
        <v>0.45705989689044535</v>
      </c>
      <c r="AD24" s="18">
        <f t="shared" si="19"/>
        <v>0.44623576491453731</v>
      </c>
      <c r="AE24" s="18">
        <f t="shared" si="19"/>
        <v>0.43787320310141109</v>
      </c>
      <c r="AF24" s="18">
        <f t="shared" ref="AF24" si="20">IF(AF33&gt;0,AF$30*1000/AF33,0)</f>
        <v>1.6941327991506261</v>
      </c>
      <c r="AH24" s="18">
        <f>IF(AH33&gt;0,AH$30*1000/AH33,0)</f>
        <v>0.39552586977031962</v>
      </c>
      <c r="AI24" s="18">
        <f>IF(AI33&gt;0,AI$30*1000/AI33,0)</f>
        <v>0.41772792515255425</v>
      </c>
      <c r="AJ24" s="18"/>
      <c r="AK24" s="18"/>
      <c r="AL24" s="18">
        <f t="shared" ref="AL24" si="21">IF(AL33&gt;0,AL$30*1000/AL33,0)</f>
        <v>0.81206255588296461</v>
      </c>
    </row>
    <row r="25" spans="2:39">
      <c r="B25" s="9"/>
      <c r="D25" s="9"/>
      <c r="E25" s="9"/>
      <c r="F25" s="9"/>
      <c r="G25" s="9"/>
      <c r="H25" s="9"/>
      <c r="J25" s="9"/>
      <c r="K25" s="9"/>
      <c r="L25" s="9"/>
      <c r="M25" s="9"/>
      <c r="N25" s="9"/>
      <c r="P25" s="9"/>
      <c r="Q25" s="9"/>
      <c r="R25" s="9"/>
      <c r="S25" s="9"/>
      <c r="T25" s="9"/>
      <c r="V25" s="9"/>
      <c r="W25" s="9"/>
      <c r="X25" s="9"/>
      <c r="Y25" s="9"/>
      <c r="Z25" s="9"/>
      <c r="AB25" s="9"/>
      <c r="AC25" s="9"/>
      <c r="AD25" s="9"/>
      <c r="AE25" s="9"/>
      <c r="AF25" s="9"/>
      <c r="AH25" s="9"/>
      <c r="AI25" s="9"/>
      <c r="AJ25" s="9"/>
      <c r="AK25" s="9"/>
      <c r="AL25" s="9"/>
    </row>
    <row r="27" spans="2:39">
      <c r="B27" s="10" t="s">
        <v>55</v>
      </c>
      <c r="D27" s="11"/>
      <c r="E27" s="11"/>
      <c r="F27" s="11"/>
      <c r="G27" s="11"/>
      <c r="H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V27" s="11"/>
      <c r="W27" s="11"/>
      <c r="X27" s="11"/>
      <c r="Y27" s="11"/>
      <c r="Z27" s="11"/>
      <c r="AB27" s="11"/>
      <c r="AC27" s="11"/>
      <c r="AD27" s="11"/>
      <c r="AE27" s="11"/>
      <c r="AF27" s="11"/>
      <c r="AH27" s="11"/>
      <c r="AI27" s="11"/>
      <c r="AJ27" s="11"/>
      <c r="AK27" s="11"/>
      <c r="AL27" s="11"/>
    </row>
    <row r="28" spans="2:39">
      <c r="B28" s="40" t="s">
        <v>388</v>
      </c>
      <c r="C28" s="155">
        <v>0</v>
      </c>
      <c r="D28" s="155">
        <v>659.55522050024138</v>
      </c>
      <c r="E28" s="155">
        <v>3427.4176529215056</v>
      </c>
      <c r="F28" s="155">
        <v>4046.4426663265449</v>
      </c>
      <c r="G28" s="155">
        <v>4399.8938919649445</v>
      </c>
      <c r="H28" s="155">
        <f>SUM(C28:G28)</f>
        <v>12533.309431713236</v>
      </c>
      <c r="I28" s="155" t="e">
        <v>#REF!</v>
      </c>
      <c r="J28" s="155">
        <v>2840.5872448233367</v>
      </c>
      <c r="K28" s="155">
        <v>4318.0394108883993</v>
      </c>
      <c r="L28" s="155">
        <v>6068.3387819630279</v>
      </c>
      <c r="M28" s="155">
        <v>8172.1328454872773</v>
      </c>
      <c r="N28" s="155">
        <v>21399.098283162002</v>
      </c>
      <c r="O28" s="155" t="e">
        <v>#REF!</v>
      </c>
      <c r="P28" s="155">
        <v>6744.7555509114773</v>
      </c>
      <c r="Q28" s="155">
        <v>9336.0814612684044</v>
      </c>
      <c r="R28" s="155">
        <v>12193.342274943221</v>
      </c>
      <c r="S28" s="155">
        <v>13372.740623547703</v>
      </c>
      <c r="T28" s="155">
        <v>41646.919910670804</v>
      </c>
      <c r="U28" s="155"/>
      <c r="V28" s="155">
        <v>12069.101509699409</v>
      </c>
      <c r="W28" s="304">
        <v>15265.175013146865</v>
      </c>
      <c r="X28" s="304">
        <v>16541.018931297524</v>
      </c>
      <c r="Y28" s="304">
        <v>14738.841776491219</v>
      </c>
      <c r="Z28" s="155">
        <v>58614.137230635009</v>
      </c>
      <c r="AA28" s="155" t="e">
        <v>#REF!</v>
      </c>
      <c r="AB28" s="155">
        <v>12761.895878184483</v>
      </c>
      <c r="AC28" s="155">
        <v>15504.02447294808</v>
      </c>
      <c r="AD28" s="304">
        <v>15720.683923804128</v>
      </c>
      <c r="AE28" s="304">
        <v>15893.892927142575</v>
      </c>
      <c r="AF28" s="304">
        <v>59880.497202079263</v>
      </c>
      <c r="AG28" s="155" t="e">
        <v>#REF!</v>
      </c>
      <c r="AH28" s="155">
        <v>12162.05081600658</v>
      </c>
      <c r="AI28" s="155">
        <v>12599.840507509318</v>
      </c>
      <c r="AJ28" s="304"/>
      <c r="AK28" s="304"/>
      <c r="AL28" s="155">
        <v>24761.891323515898</v>
      </c>
    </row>
    <row r="29" spans="2:39" ht="40.5" customHeight="1">
      <c r="B29" s="259" t="s">
        <v>392</v>
      </c>
      <c r="C29" s="3">
        <v>1.0493219994211693</v>
      </c>
      <c r="D29" s="155">
        <v>9964.6799025845012</v>
      </c>
      <c r="E29" s="155">
        <v>12036.532585257886</v>
      </c>
      <c r="F29" s="155">
        <v>12141.387448994608</v>
      </c>
      <c r="G29" s="155">
        <v>13174.931986582622</v>
      </c>
      <c r="H29" s="155">
        <f>SUM(C29:G29)</f>
        <v>47318.581245419045</v>
      </c>
      <c r="I29" s="3" t="e">
        <v>#REF!</v>
      </c>
      <c r="J29" s="155">
        <v>11106.885625895844</v>
      </c>
      <c r="K29" s="155">
        <v>12219.913882593955</v>
      </c>
      <c r="L29" s="155">
        <v>13979.20692072466</v>
      </c>
      <c r="M29" s="155">
        <v>15786.272633632048</v>
      </c>
      <c r="N29" s="155">
        <v>53092.279062846508</v>
      </c>
      <c r="O29" s="3" t="e">
        <v>#REF!</v>
      </c>
      <c r="P29" s="155">
        <v>14436.640945586674</v>
      </c>
      <c r="Q29" s="155">
        <v>17172.330841747484</v>
      </c>
      <c r="R29" s="155">
        <v>19816.18394407575</v>
      </c>
      <c r="S29" s="155">
        <v>20946.049356150783</v>
      </c>
      <c r="T29" s="155">
        <v>72371.205087560695</v>
      </c>
      <c r="U29" s="3"/>
      <c r="V29" s="155">
        <v>20393.414446221421</v>
      </c>
      <c r="W29" s="304">
        <v>23897.341095821834</v>
      </c>
      <c r="X29" s="304">
        <v>25136.542966936067</v>
      </c>
      <c r="Y29" s="304">
        <v>22878.706321732778</v>
      </c>
      <c r="Z29" s="155">
        <v>92306.004830712103</v>
      </c>
      <c r="AA29" s="3" t="e">
        <v>#REF!</v>
      </c>
      <c r="AB29" s="155">
        <v>22647.561688342012</v>
      </c>
      <c r="AC29" s="155">
        <v>27064.863868128206</v>
      </c>
      <c r="AD29" s="304">
        <v>26400.530141421859</v>
      </c>
      <c r="AE29" s="304">
        <v>26885.135335020317</v>
      </c>
      <c r="AF29" s="304">
        <v>102998.09103291239</v>
      </c>
      <c r="AG29" s="3" t="e">
        <v>#REF!</v>
      </c>
      <c r="AH29" s="155">
        <v>23873.403355404556</v>
      </c>
      <c r="AI29" s="155">
        <v>25724.830434810036</v>
      </c>
      <c r="AJ29" s="304"/>
      <c r="AK29" s="304"/>
      <c r="AL29" s="155">
        <v>49598.233790214596</v>
      </c>
    </row>
    <row r="30" spans="2:39" ht="41.45" customHeight="1">
      <c r="B30" s="259" t="s">
        <v>393</v>
      </c>
      <c r="C30" s="3">
        <v>1.0493219994211693</v>
      </c>
      <c r="D30" s="155">
        <v>7752.6864656457947</v>
      </c>
      <c r="E30" s="155">
        <v>8445.66894349418</v>
      </c>
      <c r="F30" s="155">
        <v>9477.5685847272835</v>
      </c>
      <c r="G30" s="155">
        <v>10961.684553431729</v>
      </c>
      <c r="H30" s="155">
        <v>36637.608547298987</v>
      </c>
      <c r="I30" s="3" t="e">
        <v>#REF!</v>
      </c>
      <c r="J30" s="155">
        <v>8748.1399301504716</v>
      </c>
      <c r="K30" s="155">
        <v>9931.8885386822749</v>
      </c>
      <c r="L30" s="155">
        <v>11729.799068213841</v>
      </c>
      <c r="M30" s="155">
        <v>14155.27419426734</v>
      </c>
      <c r="N30" s="155">
        <v>44565.101731313924</v>
      </c>
      <c r="O30" s="3" t="e">
        <v>#REF!</v>
      </c>
      <c r="P30" s="155">
        <v>12243.12120453094</v>
      </c>
      <c r="Q30" s="155">
        <v>14276.732141086452</v>
      </c>
      <c r="R30" s="155">
        <v>17513.874772170155</v>
      </c>
      <c r="S30" s="155">
        <v>18515.967038886571</v>
      </c>
      <c r="T30" s="155">
        <v>62549.695156674112</v>
      </c>
      <c r="U30" s="3"/>
      <c r="V30" s="155">
        <v>18516.552065320382</v>
      </c>
      <c r="W30" s="155">
        <v>21547.355684655726</v>
      </c>
      <c r="X30" s="155">
        <v>23349.369081330286</v>
      </c>
      <c r="Y30" s="155">
        <v>20126.331301827813</v>
      </c>
      <c r="Z30" s="155">
        <v>83539.608133134199</v>
      </c>
      <c r="AA30" s="3" t="e">
        <v>#REF!</v>
      </c>
      <c r="AB30" s="155">
        <v>19786.836586745791</v>
      </c>
      <c r="AC30" s="155">
        <v>24151.007106429308</v>
      </c>
      <c r="AD30" s="155">
        <v>23580.395189810337</v>
      </c>
      <c r="AE30" s="155">
        <v>23354.484947435994</v>
      </c>
      <c r="AF30" s="155">
        <v>90872.723830421426</v>
      </c>
      <c r="AG30" s="3" t="e">
        <v>#REF!</v>
      </c>
      <c r="AH30" s="155">
        <v>21097.044414607859</v>
      </c>
      <c r="AI30" s="155">
        <v>21999.007310689514</v>
      </c>
      <c r="AJ30" s="155"/>
      <c r="AK30" s="155"/>
      <c r="AL30" s="155">
        <v>43096.051725297373</v>
      </c>
    </row>
    <row r="31" spans="2:39">
      <c r="B31" s="13" t="s">
        <v>56</v>
      </c>
      <c r="D31" s="14"/>
      <c r="E31" s="14"/>
      <c r="F31" s="15"/>
      <c r="G31" s="15"/>
      <c r="H31" s="16"/>
      <c r="J31" s="14"/>
      <c r="K31" s="14"/>
      <c r="L31" s="14"/>
      <c r="M31" s="15"/>
      <c r="N31" s="16"/>
      <c r="P31" s="14"/>
      <c r="Q31" s="14"/>
      <c r="R31" s="14"/>
      <c r="S31" s="14"/>
      <c r="T31" s="14"/>
      <c r="V31" s="14"/>
      <c r="W31" s="14"/>
      <c r="X31" s="14"/>
      <c r="Y31" s="14"/>
      <c r="Z31" s="14"/>
      <c r="AB31" s="14"/>
      <c r="AC31" s="14"/>
      <c r="AD31" s="311"/>
      <c r="AE31" s="311"/>
      <c r="AF31" s="311"/>
      <c r="AH31" s="14"/>
      <c r="AI31" s="14"/>
      <c r="AJ31" s="311"/>
      <c r="AK31" s="311"/>
      <c r="AL31" s="14"/>
    </row>
    <row r="32" spans="2:39">
      <c r="B32" s="58" t="s">
        <v>78</v>
      </c>
      <c r="C32" s="2">
        <v>0</v>
      </c>
      <c r="D32" s="155">
        <v>44470148.483516484</v>
      </c>
      <c r="E32" s="155">
        <v>44543249.228260867</v>
      </c>
      <c r="F32" s="241">
        <v>44643494</v>
      </c>
      <c r="G32" s="155">
        <v>47403435.835164838</v>
      </c>
      <c r="H32" s="155">
        <v>45261411.338797815</v>
      </c>
      <c r="I32" s="2" t="e">
        <v>#REF!</v>
      </c>
      <c r="J32" s="155">
        <v>50100467</v>
      </c>
      <c r="K32" s="155">
        <v>50240539.097826086</v>
      </c>
      <c r="L32" s="155">
        <v>50237476.265454546</v>
      </c>
      <c r="M32" s="155">
        <v>50528111</v>
      </c>
      <c r="N32" s="155">
        <v>50309140</v>
      </c>
      <c r="O32" s="2" t="e">
        <v>#REF!</v>
      </c>
      <c r="P32" s="155">
        <v>50647781</v>
      </c>
      <c r="Q32" s="155">
        <v>50850930.173913047</v>
      </c>
      <c r="R32" s="155">
        <v>51067792.641304351</v>
      </c>
      <c r="S32" s="155">
        <v>51272385.766666666</v>
      </c>
      <c r="T32" s="155">
        <v>50958863.797260277</v>
      </c>
      <c r="V32" s="155">
        <v>51404351.494505495</v>
      </c>
      <c r="W32" s="155">
        <v>51578820.130434781</v>
      </c>
      <c r="X32" s="155">
        <v>51718013.239130437</v>
      </c>
      <c r="Y32" s="155">
        <v>51834761.43333333</v>
      </c>
      <c r="Z32" s="155">
        <v>51633515.575342469</v>
      </c>
      <c r="AA32" s="2" t="e">
        <v>#REF!</v>
      </c>
      <c r="AB32" s="155">
        <v>51809070</v>
      </c>
      <c r="AC32" s="155">
        <v>51225275.728260867</v>
      </c>
      <c r="AD32" s="304">
        <v>51211698.478260867</v>
      </c>
      <c r="AE32" s="304">
        <v>51245798.967032969</v>
      </c>
      <c r="AF32" s="304">
        <v>51372116.718579233</v>
      </c>
      <c r="AG32" s="2" t="e">
        <v>#REF!</v>
      </c>
      <c r="AH32" s="155">
        <v>51238413.725274727</v>
      </c>
      <c r="AI32" s="155">
        <v>50954437.836956523</v>
      </c>
      <c r="AJ32" s="304"/>
      <c r="AK32" s="304"/>
      <c r="AL32" s="155">
        <v>51095649.890710384</v>
      </c>
    </row>
    <row r="33" spans="2:39">
      <c r="B33" s="59" t="s">
        <v>79</v>
      </c>
      <c r="C33" s="2">
        <v>0</v>
      </c>
      <c r="D33" s="17">
        <v>45559156.831461728</v>
      </c>
      <c r="E33" s="17">
        <v>45614168.113132656</v>
      </c>
      <c r="F33" s="242">
        <v>45753214.938659266</v>
      </c>
      <c r="G33" s="17">
        <v>48749434.751499802</v>
      </c>
      <c r="H33" s="17">
        <v>46504281.688325226</v>
      </c>
      <c r="I33" s="2" t="e">
        <v>#REF!</v>
      </c>
      <c r="J33" s="251">
        <v>51530072</v>
      </c>
      <c r="K33" s="251">
        <v>51608045.318394467</v>
      </c>
      <c r="L33" s="251">
        <v>51848055.349725664</v>
      </c>
      <c r="M33" s="251">
        <v>51888505</v>
      </c>
      <c r="N33" s="251">
        <v>51711532</v>
      </c>
      <c r="O33" s="2" t="e">
        <v>#REF!</v>
      </c>
      <c r="P33" s="251">
        <v>52274903.912629381</v>
      </c>
      <c r="Q33" s="251">
        <v>52419278.76331152</v>
      </c>
      <c r="R33" s="251">
        <v>52505788.754085571</v>
      </c>
      <c r="S33" s="251">
        <v>52692067.117898785</v>
      </c>
      <c r="T33" s="251">
        <v>52689156.862652525</v>
      </c>
      <c r="V33" s="251">
        <v>52897545</v>
      </c>
      <c r="W33" s="251">
        <v>53031901.834434308</v>
      </c>
      <c r="X33" s="251">
        <v>53161333.244475156</v>
      </c>
      <c r="Y33" s="251">
        <v>53568026.7675815</v>
      </c>
      <c r="Z33" s="251">
        <v>53428981.377756618</v>
      </c>
      <c r="AA33" s="2" t="e">
        <v>#REF!</v>
      </c>
      <c r="AB33" s="251">
        <v>53474687.388300419</v>
      </c>
      <c r="AC33" s="251">
        <v>52839917.198463306</v>
      </c>
      <c r="AD33" s="251">
        <v>52842907.368320048</v>
      </c>
      <c r="AE33" s="251">
        <v>53336182.214436889</v>
      </c>
      <c r="AF33" s="251">
        <v>53639669.733082063</v>
      </c>
      <c r="AG33" s="2" t="e">
        <v>#REF!</v>
      </c>
      <c r="AH33" s="251">
        <v>53339227.663815856</v>
      </c>
      <c r="AI33" s="251">
        <v>52663482.582964674</v>
      </c>
      <c r="AJ33" s="251"/>
      <c r="AK33" s="251"/>
      <c r="AL33" s="251">
        <v>53069866.863198198</v>
      </c>
    </row>
    <row r="37" spans="2:39">
      <c r="B37" s="25" t="s">
        <v>76</v>
      </c>
      <c r="D37" s="25"/>
      <c r="E37" s="25"/>
      <c r="F37" s="25"/>
      <c r="G37" s="25"/>
      <c r="H37" s="25"/>
      <c r="J37" s="25"/>
      <c r="K37" s="25"/>
      <c r="L37" s="25"/>
      <c r="M37" s="25"/>
      <c r="N37" s="25"/>
      <c r="P37" s="25"/>
      <c r="Q37" s="25"/>
      <c r="R37" s="25"/>
      <c r="S37" s="25"/>
      <c r="T37" s="25"/>
      <c r="V37" s="25"/>
      <c r="W37" s="25"/>
      <c r="X37" s="25"/>
      <c r="Y37" s="25"/>
      <c r="Z37" s="25"/>
      <c r="AB37" s="25"/>
      <c r="AC37" s="25"/>
      <c r="AD37" s="25"/>
      <c r="AE37" s="25"/>
      <c r="AF37" s="25"/>
      <c r="AH37" s="25"/>
      <c r="AI37" s="25"/>
      <c r="AJ37" s="25"/>
      <c r="AK37" s="25"/>
      <c r="AL37" s="25"/>
    </row>
    <row r="39" spans="2:39" ht="15" customHeight="1">
      <c r="B39" s="150"/>
      <c r="D39" s="148" t="str">
        <f>D9</f>
        <v>QE Jun-11</v>
      </c>
      <c r="E39" s="148" t="str">
        <f t="shared" ref="E39:H39" si="22">E9</f>
        <v>QE Sep-11</v>
      </c>
      <c r="F39" s="148" t="str">
        <f t="shared" si="22"/>
        <v>QE Dec-11</v>
      </c>
      <c r="G39" s="148" t="str">
        <f t="shared" si="22"/>
        <v>QE Mar-12</v>
      </c>
      <c r="H39" s="148" t="str">
        <f t="shared" si="22"/>
        <v>FY 2011-12</v>
      </c>
      <c r="J39" s="148" t="s">
        <v>268</v>
      </c>
      <c r="K39" s="148" t="s">
        <v>269</v>
      </c>
      <c r="L39" s="148" t="s">
        <v>270</v>
      </c>
      <c r="M39" s="148" t="s">
        <v>271</v>
      </c>
      <c r="N39" s="148" t="s">
        <v>272</v>
      </c>
      <c r="P39" s="148" t="s">
        <v>291</v>
      </c>
      <c r="Q39" s="148" t="s">
        <v>294</v>
      </c>
      <c r="R39" s="148" t="s">
        <v>303</v>
      </c>
      <c r="S39" s="148" t="s">
        <v>306</v>
      </c>
      <c r="T39" s="148" t="s">
        <v>293</v>
      </c>
      <c r="V39" s="148" t="s">
        <v>319</v>
      </c>
      <c r="W39" s="148" t="s">
        <v>324</v>
      </c>
      <c r="X39" s="148" t="s">
        <v>329</v>
      </c>
      <c r="Y39" s="148" t="s">
        <v>332</v>
      </c>
      <c r="Z39" s="148" t="s">
        <v>323</v>
      </c>
      <c r="AB39" s="148" t="s">
        <v>338</v>
      </c>
      <c r="AC39" s="148" t="s">
        <v>342</v>
      </c>
      <c r="AD39" s="148" t="s">
        <v>343</v>
      </c>
      <c r="AE39" s="148" t="s">
        <v>344</v>
      </c>
      <c r="AF39" s="148" t="s">
        <v>341</v>
      </c>
      <c r="AH39" s="148" t="s">
        <v>365</v>
      </c>
      <c r="AI39" s="148" t="s">
        <v>366</v>
      </c>
      <c r="AJ39" s="148" t="s">
        <v>367</v>
      </c>
      <c r="AK39" s="148" t="s">
        <v>369</v>
      </c>
      <c r="AL39" s="316"/>
      <c r="AM39" s="7"/>
    </row>
    <row r="40" spans="2:39">
      <c r="B40" s="8"/>
      <c r="D40" s="8"/>
      <c r="E40" s="8"/>
      <c r="F40" s="8"/>
      <c r="G40" s="8"/>
      <c r="H40" s="8"/>
      <c r="J40" s="8"/>
      <c r="K40" s="8"/>
      <c r="L40" s="8"/>
      <c r="M40" s="8"/>
      <c r="N40" s="8"/>
      <c r="P40" s="8"/>
      <c r="Q40" s="8"/>
      <c r="R40" s="8"/>
      <c r="S40" s="8"/>
      <c r="T40" s="8"/>
      <c r="V40" s="8"/>
      <c r="W40" s="8"/>
      <c r="X40" s="8"/>
      <c r="Y40" s="8"/>
      <c r="Z40" s="8"/>
      <c r="AB40" s="8"/>
      <c r="AC40" s="8"/>
      <c r="AD40" s="8"/>
      <c r="AE40" s="8"/>
      <c r="AF40" s="144"/>
      <c r="AH40" s="8"/>
      <c r="AI40" s="8"/>
      <c r="AJ40" s="8"/>
      <c r="AK40" s="8"/>
      <c r="AL40" s="144"/>
    </row>
    <row r="41" spans="2:39" s="48" customFormat="1">
      <c r="B41" s="181" t="s">
        <v>58</v>
      </c>
      <c r="D41" s="182">
        <v>39</v>
      </c>
      <c r="E41" s="182">
        <v>35</v>
      </c>
      <c r="F41" s="182">
        <v>36</v>
      </c>
      <c r="G41" s="182">
        <v>35</v>
      </c>
      <c r="H41" s="182">
        <v>35</v>
      </c>
      <c r="J41" s="182">
        <v>33</v>
      </c>
      <c r="K41" s="182">
        <v>38</v>
      </c>
      <c r="L41" s="182">
        <v>32</v>
      </c>
      <c r="M41" s="182">
        <v>33</v>
      </c>
      <c r="N41" s="182">
        <v>33</v>
      </c>
      <c r="P41" s="182">
        <v>31</v>
      </c>
      <c r="Q41" s="182">
        <v>30</v>
      </c>
      <c r="R41" s="182">
        <v>31</v>
      </c>
      <c r="S41" s="182">
        <v>30</v>
      </c>
      <c r="T41" s="182">
        <v>30</v>
      </c>
      <c r="V41" s="182">
        <v>32</v>
      </c>
      <c r="W41" s="182">
        <v>30</v>
      </c>
      <c r="X41" s="182">
        <v>28</v>
      </c>
      <c r="Y41" s="182">
        <v>28</v>
      </c>
      <c r="Z41" s="182">
        <f>Y41</f>
        <v>28</v>
      </c>
      <c r="AB41" s="182">
        <v>28</v>
      </c>
      <c r="AC41" s="182">
        <v>27</v>
      </c>
      <c r="AD41" s="182">
        <v>28</v>
      </c>
      <c r="AE41" s="182">
        <v>28</v>
      </c>
      <c r="AF41" s="182">
        <v>28</v>
      </c>
      <c r="AH41" s="182">
        <v>29</v>
      </c>
      <c r="AI41" s="182">
        <v>30</v>
      </c>
      <c r="AJ41" s="182"/>
      <c r="AK41" s="182"/>
      <c r="AL41" s="182"/>
    </row>
    <row r="42" spans="2:39">
      <c r="B42" s="9"/>
      <c r="D42" s="9"/>
      <c r="E42" s="9"/>
      <c r="F42" s="9"/>
      <c r="G42" s="9"/>
      <c r="H42" s="9"/>
      <c r="J42" s="9"/>
      <c r="K42" s="9"/>
      <c r="L42" s="9"/>
      <c r="M42" s="9"/>
      <c r="N42" s="9"/>
      <c r="P42" s="9"/>
      <c r="Q42" s="9"/>
      <c r="R42" s="9"/>
      <c r="S42" s="9"/>
      <c r="T42" s="9"/>
      <c r="V42" s="9"/>
      <c r="W42" s="9"/>
      <c r="X42" s="9"/>
      <c r="Y42" s="9"/>
      <c r="Z42" s="9"/>
      <c r="AB42" s="9"/>
      <c r="AC42" s="9"/>
      <c r="AD42" s="9"/>
      <c r="AE42" s="9"/>
      <c r="AF42" s="59"/>
      <c r="AH42" s="9"/>
      <c r="AI42" s="9"/>
      <c r="AJ42" s="9"/>
      <c r="AK42" s="9"/>
      <c r="AL42" s="59"/>
    </row>
    <row r="43" spans="2:39">
      <c r="B43" s="5"/>
      <c r="D43" s="5"/>
      <c r="E43" s="5"/>
      <c r="F43" s="5"/>
      <c r="G43" s="5"/>
      <c r="H43" s="5"/>
      <c r="J43" s="5"/>
      <c r="K43" s="5"/>
      <c r="L43" s="5"/>
      <c r="M43" s="5"/>
      <c r="N43" s="5"/>
      <c r="P43" s="5"/>
      <c r="Q43" s="5"/>
      <c r="R43" s="5"/>
      <c r="S43" s="5"/>
      <c r="T43" s="5"/>
      <c r="V43" s="5"/>
      <c r="W43" s="5"/>
      <c r="X43" s="5"/>
      <c r="Y43" s="5"/>
      <c r="Z43" s="5"/>
      <c r="AB43" s="5"/>
      <c r="AC43" s="5"/>
      <c r="AD43" s="5"/>
      <c r="AE43" s="5"/>
      <c r="AF43" s="51"/>
      <c r="AH43" s="5"/>
      <c r="AI43" s="5"/>
      <c r="AJ43" s="5"/>
      <c r="AK43" s="5"/>
      <c r="AL43" s="51"/>
    </row>
    <row r="44" spans="2:39">
      <c r="B44" s="318" t="s">
        <v>385</v>
      </c>
      <c r="D44" s="5"/>
      <c r="E44" s="5"/>
      <c r="F44" s="5"/>
      <c r="G44" s="5"/>
      <c r="H44" s="5"/>
      <c r="J44" s="5"/>
      <c r="K44" s="5"/>
      <c r="L44" s="5"/>
      <c r="M44" s="5"/>
      <c r="N44" s="5"/>
      <c r="P44" s="5"/>
      <c r="Q44" s="5"/>
      <c r="R44" s="5"/>
      <c r="S44" s="5"/>
      <c r="T44" s="5"/>
      <c r="V44" s="5"/>
      <c r="W44" s="5"/>
      <c r="X44" s="5"/>
      <c r="Y44" s="5"/>
      <c r="Z44" s="5"/>
      <c r="AB44" s="5"/>
      <c r="AC44" s="5"/>
      <c r="AD44" s="5"/>
      <c r="AE44" s="5"/>
      <c r="AF44" s="51"/>
      <c r="AH44" s="5"/>
      <c r="AI44" s="5"/>
      <c r="AJ44" s="5"/>
      <c r="AK44" s="5"/>
      <c r="AL44" s="51"/>
    </row>
    <row r="45" spans="2:39">
      <c r="B45" s="318" t="s">
        <v>390</v>
      </c>
      <c r="D45" s="5"/>
      <c r="E45" s="5"/>
      <c r="F45" s="5"/>
      <c r="G45" s="5"/>
      <c r="H45" s="5"/>
      <c r="J45" s="5"/>
      <c r="K45" s="5"/>
      <c r="L45" s="5"/>
      <c r="M45" s="5"/>
      <c r="N45" s="5"/>
      <c r="P45" s="5"/>
      <c r="Q45" s="5"/>
      <c r="R45" s="5"/>
      <c r="S45" s="5"/>
      <c r="T45" s="5"/>
      <c r="V45" s="5"/>
      <c r="W45" s="5"/>
      <c r="X45" s="5"/>
      <c r="Y45" s="5"/>
      <c r="Z45" s="5"/>
      <c r="AB45" s="5"/>
      <c r="AC45" s="5"/>
      <c r="AD45" s="5"/>
      <c r="AE45" s="5"/>
      <c r="AF45" s="51"/>
      <c r="AH45" s="5"/>
      <c r="AI45" s="5"/>
      <c r="AJ45" s="5"/>
      <c r="AK45" s="5"/>
      <c r="AL45" s="51"/>
    </row>
    <row r="46" spans="2:39">
      <c r="B46" s="318" t="s">
        <v>387</v>
      </c>
      <c r="D46" s="5"/>
      <c r="E46" s="5"/>
      <c r="F46" s="5"/>
      <c r="G46" s="5"/>
      <c r="H46" s="5"/>
      <c r="J46" s="5"/>
      <c r="K46" s="5"/>
      <c r="L46" s="5"/>
      <c r="M46" s="5"/>
      <c r="N46" s="5"/>
      <c r="P46" s="5"/>
      <c r="Q46" s="5"/>
      <c r="R46" s="5"/>
      <c r="S46" s="5"/>
      <c r="T46" s="5"/>
      <c r="V46" s="5"/>
      <c r="W46" s="5"/>
      <c r="X46" s="5"/>
      <c r="Y46" s="5"/>
      <c r="Z46" s="5"/>
      <c r="AB46" s="5"/>
      <c r="AC46" s="5"/>
      <c r="AD46" s="5"/>
      <c r="AE46" s="5"/>
      <c r="AF46" s="51"/>
      <c r="AH46" s="5"/>
      <c r="AI46" s="5"/>
      <c r="AJ46" s="5"/>
      <c r="AK46" s="5"/>
      <c r="AL46" s="51"/>
    </row>
    <row r="47" spans="2:39">
      <c r="B47" s="318"/>
      <c r="D47" s="5"/>
      <c r="E47" s="5"/>
      <c r="F47" s="5"/>
      <c r="G47" s="5"/>
      <c r="H47" s="5"/>
      <c r="J47" s="5"/>
      <c r="K47" s="5"/>
      <c r="L47" s="5"/>
      <c r="M47" s="5"/>
      <c r="N47" s="5"/>
      <c r="P47" s="5"/>
      <c r="Q47" s="5"/>
      <c r="R47" s="5"/>
      <c r="S47" s="5"/>
      <c r="T47" s="5"/>
      <c r="V47" s="5"/>
      <c r="W47" s="5"/>
      <c r="X47" s="5"/>
      <c r="Y47" s="5"/>
      <c r="Z47" s="5"/>
      <c r="AB47" s="5"/>
      <c r="AC47" s="5"/>
      <c r="AD47" s="5"/>
      <c r="AE47" s="5"/>
      <c r="AF47" s="51"/>
      <c r="AH47" s="5"/>
      <c r="AI47" s="5"/>
      <c r="AJ47" s="5"/>
      <c r="AK47" s="5"/>
      <c r="AL47" s="51"/>
    </row>
    <row r="48" spans="2:39">
      <c r="J48" s="5"/>
      <c r="P48" s="5"/>
      <c r="Q48" s="5"/>
      <c r="R48" s="5"/>
      <c r="S48" s="5"/>
      <c r="T48" s="5"/>
      <c r="V48" s="5"/>
      <c r="W48" s="5"/>
      <c r="X48" s="5"/>
      <c r="Y48" s="5"/>
      <c r="Z48" s="5"/>
      <c r="AB48" s="5"/>
      <c r="AC48" s="5"/>
      <c r="AD48" s="5"/>
      <c r="AE48" s="5"/>
      <c r="AF48" s="5"/>
      <c r="AH48" s="5"/>
      <c r="AI48" s="5"/>
      <c r="AJ48" s="5"/>
      <c r="AK48" s="5"/>
      <c r="AL48" s="5"/>
    </row>
    <row r="49" spans="4:38">
      <c r="J49" s="5"/>
      <c r="P49" s="5"/>
      <c r="Q49" s="5"/>
      <c r="R49" s="5"/>
      <c r="S49" s="5"/>
      <c r="T49" s="5"/>
      <c r="V49" s="5"/>
      <c r="W49" s="5"/>
      <c r="X49" s="5"/>
      <c r="Y49" s="5"/>
      <c r="Z49" s="5"/>
      <c r="AB49" s="5"/>
      <c r="AC49" s="5"/>
      <c r="AD49" s="5"/>
      <c r="AE49" s="5"/>
      <c r="AF49" s="5"/>
      <c r="AH49" s="5"/>
      <c r="AI49" s="5"/>
      <c r="AJ49" s="5"/>
      <c r="AK49" s="5"/>
      <c r="AL49" s="5"/>
    </row>
    <row r="51" spans="4:38">
      <c r="D51" s="7"/>
    </row>
    <row r="52" spans="4:38">
      <c r="D52" s="7"/>
    </row>
  </sheetData>
  <phoneticPr fontId="21" type="noConversion"/>
  <hyperlinks>
    <hyperlink ref="AH2" location="Contents!A1" display="Back"/>
  </hyperlinks>
  <printOptions horizontalCentered="1" verticalCentered="1"/>
  <pageMargins left="0" right="0" top="0" bottom="0" header="0.3" footer="0.3"/>
  <pageSetup paperSize="9"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AR69"/>
  <sheetViews>
    <sheetView showGridLines="0" view="pageBreakPreview" zoomScale="80" zoomScaleNormal="100" zoomScaleSheetLayoutView="80" workbookViewId="0">
      <pane xSplit="2" ySplit="7" topLeftCell="Z8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Q1" sqref="Q1:Q1048576"/>
    </sheetView>
  </sheetViews>
  <sheetFormatPr defaultColWidth="14.42578125" defaultRowHeight="15" customHeight="1"/>
  <cols>
    <col min="1" max="1" width="1" style="2" customWidth="1"/>
    <col min="2" max="2" width="49.42578125" style="2" customWidth="1"/>
    <col min="3" max="3" width="0.85546875" style="2" customWidth="1"/>
    <col min="4" max="7" width="14.42578125" style="2" hidden="1" customWidth="1"/>
    <col min="8" max="8" width="0.85546875" style="2" customWidth="1"/>
    <col min="9" max="9" width="14.85546875" style="2" customWidth="1"/>
    <col min="10" max="10" width="0.85546875" style="2" hidden="1" customWidth="1"/>
    <col min="11" max="14" width="14.42578125" style="2" hidden="1" customWidth="1"/>
    <col min="15" max="15" width="0.85546875" style="2" customWidth="1"/>
    <col min="16" max="16" width="14.42578125" style="2" customWidth="1"/>
    <col min="17" max="17" width="0.85546875" style="2" hidden="1" customWidth="1"/>
    <col min="18" max="21" width="14.42578125" style="2" hidden="1" customWidth="1"/>
    <col min="22" max="22" width="0.85546875" style="2" customWidth="1"/>
    <col min="23" max="23" width="14.42578125" style="2" customWidth="1"/>
    <col min="24" max="24" width="0.85546875" style="2" customWidth="1"/>
    <col min="25" max="28" width="14.42578125" style="2"/>
    <col min="29" max="29" width="0.85546875" style="2" customWidth="1"/>
    <col min="30" max="30" width="14.42578125" style="2" customWidth="1"/>
    <col min="31" max="31" width="0.85546875" style="2" customWidth="1"/>
    <col min="32" max="35" width="14.42578125" style="2"/>
    <col min="36" max="36" width="0.85546875" style="2" customWidth="1"/>
    <col min="37" max="37" width="14.42578125" style="2"/>
    <col min="38" max="38" width="0.85546875" style="2" customWidth="1"/>
    <col min="39" max="39" width="14.42578125" style="2"/>
    <col min="40" max="40" width="14.42578125" style="2" customWidth="1"/>
    <col min="41" max="42" width="14.42578125" style="2" hidden="1" customWidth="1"/>
    <col min="43" max="43" width="0.85546875" style="2" customWidth="1"/>
    <col min="44" max="44" width="14.42578125" style="2" customWidth="1"/>
    <col min="45" max="16384" width="14.42578125" style="2"/>
  </cols>
  <sheetData>
    <row r="2" spans="2:44" ht="15" customHeight="1">
      <c r="AR2" s="153" t="s">
        <v>91</v>
      </c>
    </row>
    <row r="4" spans="2:44" ht="15" customHeight="1">
      <c r="B4" s="24"/>
    </row>
    <row r="5" spans="2:44" ht="15" customHeight="1">
      <c r="B5" s="25" t="s">
        <v>68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2:44" ht="15" customHeight="1">
      <c r="B6" s="26" t="s">
        <v>200</v>
      </c>
    </row>
    <row r="7" spans="2:44" s="28" customFormat="1" ht="15" customHeight="1">
      <c r="B7" s="146" t="s">
        <v>0</v>
      </c>
      <c r="D7" s="147" t="s">
        <v>115</v>
      </c>
      <c r="E7" s="147" t="s">
        <v>116</v>
      </c>
      <c r="F7" s="147" t="s">
        <v>117</v>
      </c>
      <c r="G7" s="147" t="s">
        <v>118</v>
      </c>
      <c r="H7" s="27"/>
      <c r="I7" s="147" t="s">
        <v>119</v>
      </c>
      <c r="K7" s="147" t="s">
        <v>268</v>
      </c>
      <c r="L7" s="147" t="s">
        <v>269</v>
      </c>
      <c r="M7" s="147" t="s">
        <v>270</v>
      </c>
      <c r="N7" s="147" t="s">
        <v>271</v>
      </c>
      <c r="O7" s="27"/>
      <c r="P7" s="147" t="s">
        <v>272</v>
      </c>
      <c r="R7" s="147" t="s">
        <v>291</v>
      </c>
      <c r="S7" s="147" t="s">
        <v>294</v>
      </c>
      <c r="T7" s="147" t="s">
        <v>303</v>
      </c>
      <c r="U7" s="147" t="s">
        <v>306</v>
      </c>
      <c r="V7" s="27"/>
      <c r="W7" s="147" t="s">
        <v>293</v>
      </c>
      <c r="Y7" s="147" t="s">
        <v>319</v>
      </c>
      <c r="Z7" s="147" t="s">
        <v>324</v>
      </c>
      <c r="AA7" s="147" t="s">
        <v>329</v>
      </c>
      <c r="AB7" s="147" t="s">
        <v>332</v>
      </c>
      <c r="AC7" s="27"/>
      <c r="AD7" s="147" t="s">
        <v>323</v>
      </c>
      <c r="AF7" s="147" t="s">
        <v>338</v>
      </c>
      <c r="AG7" s="147" t="s">
        <v>342</v>
      </c>
      <c r="AH7" s="147" t="s">
        <v>343</v>
      </c>
      <c r="AI7" s="147" t="s">
        <v>344</v>
      </c>
      <c r="AK7" s="147" t="s">
        <v>341</v>
      </c>
      <c r="AM7" s="147" t="s">
        <v>365</v>
      </c>
      <c r="AN7" s="147" t="s">
        <v>366</v>
      </c>
      <c r="AO7" s="147" t="s">
        <v>367</v>
      </c>
      <c r="AP7" s="147" t="s">
        <v>369</v>
      </c>
      <c r="AR7" s="147" t="s">
        <v>368</v>
      </c>
    </row>
    <row r="8" spans="2:44" ht="15" customHeight="1">
      <c r="B8" s="8" t="s">
        <v>0</v>
      </c>
      <c r="D8" s="12">
        <v>125662.84505137299</v>
      </c>
      <c r="E8" s="12">
        <v>117898.15212272914</v>
      </c>
      <c r="F8" s="12">
        <v>117227.55920800462</v>
      </c>
      <c r="G8" s="12">
        <v>113333.14018843502</v>
      </c>
      <c r="H8" s="29"/>
      <c r="I8" s="12">
        <f>SUM(D8:G8)</f>
        <v>474121.69657054177</v>
      </c>
      <c r="K8" s="12">
        <v>107814.43204713587</v>
      </c>
      <c r="L8" s="12">
        <v>113075.60734239939</v>
      </c>
      <c r="M8" s="12">
        <v>120171.28733582389</v>
      </c>
      <c r="N8" s="12">
        <v>119201.71001905751</v>
      </c>
      <c r="O8" s="29"/>
      <c r="P8" s="12">
        <f>SUM(K8:N8)</f>
        <v>460263.03674441663</v>
      </c>
      <c r="R8" s="12">
        <v>122146.26018802116</v>
      </c>
      <c r="S8" s="12">
        <v>123079.19822547289</v>
      </c>
      <c r="T8" s="12">
        <v>127142.40889077466</v>
      </c>
      <c r="U8" s="12">
        <v>130253.14526915217</v>
      </c>
      <c r="V8" s="29"/>
      <c r="W8" s="12">
        <f>SUM(R8:U8)</f>
        <v>502621.01257342089</v>
      </c>
      <c r="Y8" s="12">
        <v>131004.46452694193</v>
      </c>
      <c r="Z8" s="12">
        <v>134075.49298960774</v>
      </c>
      <c r="AA8" s="12">
        <v>135955.24992375501</v>
      </c>
      <c r="AB8" s="12">
        <v>132857.92530802923</v>
      </c>
      <c r="AC8" s="29"/>
      <c r="AD8" s="12">
        <f>SUM(Y8:AB8)</f>
        <v>533893.13274833397</v>
      </c>
      <c r="AF8" s="12">
        <v>134131.46181409073</v>
      </c>
      <c r="AG8" s="12">
        <v>141038.81784249938</v>
      </c>
      <c r="AH8" s="12">
        <v>144359.69068824625</v>
      </c>
      <c r="AI8" s="12">
        <v>142649.3252022611</v>
      </c>
      <c r="AK8" s="12">
        <f>SUM(AF8:AI8)</f>
        <v>562179.29554709746</v>
      </c>
      <c r="AM8" s="12">
        <v>147979.53682601635</v>
      </c>
      <c r="AN8" s="12">
        <v>149758.69895601142</v>
      </c>
      <c r="AO8" s="12"/>
      <c r="AP8" s="12"/>
      <c r="AR8" s="12">
        <f>SUM(AM8:AP8)</f>
        <v>297738.23578202777</v>
      </c>
    </row>
    <row r="9" spans="2:44" ht="15" customHeight="1">
      <c r="B9" s="30" t="s">
        <v>1</v>
      </c>
      <c r="D9" s="12">
        <v>95409.508665113201</v>
      </c>
      <c r="E9" s="12">
        <v>85231.007086403421</v>
      </c>
      <c r="F9" s="12">
        <v>82098.004605603986</v>
      </c>
      <c r="G9" s="12">
        <v>78211.389017499212</v>
      </c>
      <c r="H9" s="29"/>
      <c r="I9" s="31">
        <f>SUM(D9:G9)</f>
        <v>340949.90937461983</v>
      </c>
      <c r="K9" s="12">
        <v>73438.057489681101</v>
      </c>
      <c r="L9" s="12">
        <v>75325.120651368343</v>
      </c>
      <c r="M9" s="12">
        <v>80829.392590043251</v>
      </c>
      <c r="N9" s="12">
        <v>81413.350784043432</v>
      </c>
      <c r="O9" s="29"/>
      <c r="P9" s="31">
        <f>SUM(K9:N9)</f>
        <v>311005.92151513614</v>
      </c>
      <c r="R9" s="12">
        <v>84397.427921969764</v>
      </c>
      <c r="S9" s="12">
        <v>79688.556642519907</v>
      </c>
      <c r="T9" s="12">
        <v>81668.463863203913</v>
      </c>
      <c r="U9" s="12">
        <v>81925.744735453758</v>
      </c>
      <c r="V9" s="29"/>
      <c r="W9" s="31">
        <f>SUM(R9:U9)</f>
        <v>327680.19316314737</v>
      </c>
      <c r="Y9" s="12">
        <v>86239.375548186639</v>
      </c>
      <c r="Z9" s="12">
        <v>84544.941295638215</v>
      </c>
      <c r="AA9" s="12">
        <v>85112.952877123418</v>
      </c>
      <c r="AB9" s="12">
        <v>86817.876262317775</v>
      </c>
      <c r="AC9" s="29"/>
      <c r="AD9" s="31">
        <f>SUM(Y9:AB9)</f>
        <v>342715.14598326606</v>
      </c>
      <c r="AF9" s="12">
        <v>88799.716369691625</v>
      </c>
      <c r="AG9" s="12">
        <v>90493.079791198237</v>
      </c>
      <c r="AH9" s="12">
        <v>93817.906983966284</v>
      </c>
      <c r="AI9" s="12">
        <v>92249.187912387075</v>
      </c>
      <c r="AK9" s="12">
        <f>SUM(AF9:AI9)</f>
        <v>365359.89105724322</v>
      </c>
      <c r="AM9" s="12">
        <v>98683.781824079648</v>
      </c>
      <c r="AN9" s="12">
        <v>99694.85124932586</v>
      </c>
      <c r="AO9" s="12"/>
      <c r="AP9" s="12"/>
      <c r="AR9" s="12">
        <f>SUM(AM9:AP9)</f>
        <v>198378.63307340551</v>
      </c>
    </row>
    <row r="10" spans="2:44" s="35" customFormat="1" ht="15" customHeight="1">
      <c r="B10" s="32" t="s">
        <v>2</v>
      </c>
      <c r="D10" s="33">
        <f t="shared" ref="D10:F10" si="0">D8-D9</f>
        <v>30253.336386259791</v>
      </c>
      <c r="E10" s="33">
        <f t="shared" si="0"/>
        <v>32667.145036325717</v>
      </c>
      <c r="F10" s="33">
        <f t="shared" si="0"/>
        <v>35129.554602400633</v>
      </c>
      <c r="G10" s="33">
        <f t="shared" ref="G10" si="1">G8-G9</f>
        <v>35121.751170935808</v>
      </c>
      <c r="H10" s="34"/>
      <c r="I10" s="33">
        <f>I8-I9</f>
        <v>133171.78719592193</v>
      </c>
      <c r="K10" s="33">
        <f t="shared" ref="K10:L10" si="2">K8-K9</f>
        <v>34376.374557454765</v>
      </c>
      <c r="L10" s="33">
        <f t="shared" si="2"/>
        <v>37750.486691031052</v>
      </c>
      <c r="M10" s="33">
        <f t="shared" ref="M10:N10" si="3">M8-M9</f>
        <v>39341.894745780635</v>
      </c>
      <c r="N10" s="33">
        <f t="shared" si="3"/>
        <v>37788.359235014083</v>
      </c>
      <c r="O10" s="34"/>
      <c r="P10" s="33">
        <f>P8-P9</f>
        <v>149257.11522928049</v>
      </c>
      <c r="R10" s="33">
        <f t="shared" ref="R10:U10" si="4">R8-R9</f>
        <v>37748.832266051395</v>
      </c>
      <c r="S10" s="33">
        <f t="shared" ref="S10" si="5">S8-S9</f>
        <v>43390.641582952987</v>
      </c>
      <c r="T10" s="33">
        <f t="shared" si="4"/>
        <v>45473.94502757075</v>
      </c>
      <c r="U10" s="33">
        <f t="shared" si="4"/>
        <v>48327.400533698412</v>
      </c>
      <c r="V10" s="34"/>
      <c r="W10" s="33">
        <f>W8-W9</f>
        <v>174940.81941027351</v>
      </c>
      <c r="Y10" s="33">
        <f t="shared" ref="Y10:Z10" si="6">Y8-Y9</f>
        <v>44765.088978755288</v>
      </c>
      <c r="Z10" s="33">
        <f t="shared" si="6"/>
        <v>49530.551693969523</v>
      </c>
      <c r="AA10" s="33">
        <f t="shared" ref="AA10:AB10" si="7">AA8-AA9</f>
        <v>50842.297046631589</v>
      </c>
      <c r="AB10" s="33">
        <f t="shared" si="7"/>
        <v>46040.04904571145</v>
      </c>
      <c r="AC10" s="34"/>
      <c r="AD10" s="33">
        <f>AD8-AD9</f>
        <v>191177.98676506791</v>
      </c>
      <c r="AF10" s="33">
        <f t="shared" ref="AF10:AG10" si="8">AF8-AF9</f>
        <v>45331.745444399101</v>
      </c>
      <c r="AG10" s="33">
        <f t="shared" si="8"/>
        <v>50545.738051301145</v>
      </c>
      <c r="AH10" s="33">
        <v>50541.783704279966</v>
      </c>
      <c r="AI10" s="33">
        <f t="shared" ref="AI10" si="9">AI8-AI9</f>
        <v>50400.137289874023</v>
      </c>
      <c r="AK10" s="33">
        <f t="shared" ref="AK10" si="10">AK8-AK9</f>
        <v>196819.40448985423</v>
      </c>
      <c r="AM10" s="33">
        <f t="shared" ref="AM10:AP10" si="11">AM8-AM9</f>
        <v>49295.755001936705</v>
      </c>
      <c r="AN10" s="33">
        <f t="shared" si="11"/>
        <v>50063.847706685556</v>
      </c>
      <c r="AO10" s="33">
        <f t="shared" si="11"/>
        <v>0</v>
      </c>
      <c r="AP10" s="33">
        <f t="shared" si="11"/>
        <v>0</v>
      </c>
      <c r="AR10" s="33">
        <f t="shared" ref="AR10" si="12">AR8-AR9</f>
        <v>99359.60270862226</v>
      </c>
    </row>
    <row r="11" spans="2:44" ht="15" customHeight="1">
      <c r="B11" s="8"/>
      <c r="D11" s="36"/>
      <c r="E11" s="36"/>
      <c r="F11" s="36"/>
      <c r="G11" s="36"/>
      <c r="H11" s="29"/>
      <c r="I11" s="12"/>
      <c r="K11" s="36"/>
      <c r="L11" s="36"/>
      <c r="M11" s="36"/>
      <c r="N11" s="36"/>
      <c r="O11" s="29"/>
      <c r="P11" s="12"/>
      <c r="R11" s="36"/>
      <c r="S11" s="36"/>
      <c r="T11" s="36"/>
      <c r="U11" s="36"/>
      <c r="V11" s="29"/>
      <c r="W11" s="12"/>
      <c r="Y11" s="36"/>
      <c r="Z11" s="36"/>
      <c r="AA11" s="36"/>
      <c r="AB11" s="36"/>
      <c r="AC11" s="29"/>
      <c r="AD11" s="12"/>
      <c r="AF11" s="36"/>
      <c r="AG11" s="36"/>
      <c r="AH11" s="36"/>
      <c r="AI11" s="36"/>
      <c r="AK11" s="36"/>
      <c r="AM11" s="36"/>
      <c r="AN11" s="36"/>
      <c r="AO11" s="36"/>
      <c r="AP11" s="36"/>
      <c r="AR11" s="36"/>
    </row>
    <row r="12" spans="2:44" ht="15" customHeight="1">
      <c r="B12" s="37" t="s">
        <v>3</v>
      </c>
      <c r="D12" s="38"/>
      <c r="E12" s="38"/>
      <c r="F12" s="38"/>
      <c r="G12" s="38"/>
      <c r="H12" s="39"/>
      <c r="I12" s="38"/>
      <c r="K12" s="38"/>
      <c r="L12" s="38"/>
      <c r="M12" s="38"/>
      <c r="N12" s="38"/>
      <c r="O12" s="39"/>
      <c r="P12" s="38"/>
      <c r="R12" s="38"/>
      <c r="S12" s="38"/>
      <c r="T12" s="38"/>
      <c r="U12" s="38"/>
      <c r="V12" s="39"/>
      <c r="W12" s="38"/>
      <c r="Y12" s="38"/>
      <c r="Z12" s="38"/>
      <c r="AA12" s="38"/>
      <c r="AB12" s="38"/>
      <c r="AC12" s="39"/>
      <c r="AD12" s="38"/>
      <c r="AF12" s="38"/>
      <c r="AG12" s="38"/>
      <c r="AH12" s="38"/>
      <c r="AI12" s="38"/>
      <c r="AK12" s="38"/>
      <c r="AM12" s="38"/>
      <c r="AN12" s="38"/>
      <c r="AO12" s="38"/>
      <c r="AP12" s="38"/>
      <c r="AR12" s="38"/>
    </row>
    <row r="13" spans="2:44" ht="15" customHeight="1">
      <c r="B13" s="40" t="s">
        <v>196</v>
      </c>
      <c r="D13" s="12">
        <v>6629.0066032350596</v>
      </c>
      <c r="E13" s="12">
        <v>6988.2900821884205</v>
      </c>
      <c r="F13" s="12">
        <v>6446.3171395960062</v>
      </c>
      <c r="G13" s="12">
        <v>6273.2976409998837</v>
      </c>
      <c r="H13" s="29"/>
      <c r="I13" s="41">
        <f>SUM(D13:G13)</f>
        <v>26336.91146601937</v>
      </c>
      <c r="K13" s="12">
        <v>7447.7784525884845</v>
      </c>
      <c r="L13" s="12">
        <v>7218.5383590121</v>
      </c>
      <c r="M13" s="12">
        <v>7772.7370663162656</v>
      </c>
      <c r="N13" s="12">
        <v>7751.9978281375279</v>
      </c>
      <c r="O13" s="29"/>
      <c r="P13" s="41">
        <f>SUM(K13:N13)</f>
        <v>30191.051706054379</v>
      </c>
      <c r="R13" s="12">
        <v>7845.116506895044</v>
      </c>
      <c r="S13" s="12">
        <v>9041.7651396262827</v>
      </c>
      <c r="T13" s="12">
        <v>8863.4372412508656</v>
      </c>
      <c r="U13" s="12">
        <v>9484.9037157983967</v>
      </c>
      <c r="V13" s="29"/>
      <c r="W13" s="41">
        <f t="shared" ref="W13:W16" si="13">SUM(R13:U13)</f>
        <v>35235.22260357059</v>
      </c>
      <c r="Y13" s="12">
        <v>7658.0372563556002</v>
      </c>
      <c r="Z13" s="12">
        <v>8222.4217857806343</v>
      </c>
      <c r="AA13" s="12">
        <v>7672.6404445930102</v>
      </c>
      <c r="AB13" s="12">
        <v>7520.2790986693353</v>
      </c>
      <c r="AC13" s="29"/>
      <c r="AD13" s="41">
        <f>SUM(Y13:AB13)</f>
        <v>31073.378585398579</v>
      </c>
      <c r="AF13" s="12">
        <v>7434.8584895851536</v>
      </c>
      <c r="AG13" s="12">
        <v>8027.993163948132</v>
      </c>
      <c r="AH13" s="12">
        <v>7935.1051550008378</v>
      </c>
      <c r="AI13" s="12">
        <v>7446.3579519758787</v>
      </c>
      <c r="AK13" s="12">
        <f t="shared" ref="AK13:AK16" si="14">SUM(AF13:AI13)</f>
        <v>30844.314760510002</v>
      </c>
      <c r="AM13" s="12">
        <v>7697.6360501214276</v>
      </c>
      <c r="AN13" s="12">
        <v>8024.9057644598233</v>
      </c>
      <c r="AO13" s="12"/>
      <c r="AP13" s="12"/>
      <c r="AR13" s="12">
        <f t="shared" ref="AR13:AR16" si="15">SUM(AM13:AP13)</f>
        <v>15722.541814581251</v>
      </c>
    </row>
    <row r="14" spans="2:44" ht="15" customHeight="1">
      <c r="B14" s="40" t="s">
        <v>197</v>
      </c>
      <c r="D14" s="12">
        <v>12749.005979214699</v>
      </c>
      <c r="E14" s="12">
        <v>13118.246696746499</v>
      </c>
      <c r="F14" s="12">
        <v>12521.055980832018</v>
      </c>
      <c r="G14" s="12">
        <v>12955.766665274537</v>
      </c>
      <c r="H14" s="29"/>
      <c r="I14" s="41">
        <f>SUM(D14:G14)</f>
        <v>51344.075322067758</v>
      </c>
      <c r="K14" s="12">
        <v>12648.971155018238</v>
      </c>
      <c r="L14" s="12">
        <v>15180.434165566539</v>
      </c>
      <c r="M14" s="12">
        <v>15081.023784599523</v>
      </c>
      <c r="N14" s="12">
        <v>14180.979908634155</v>
      </c>
      <c r="O14" s="29"/>
      <c r="P14" s="41">
        <f>SUM(K14:N14)</f>
        <v>57091.409013818455</v>
      </c>
      <c r="R14" s="12">
        <v>14977.9794080847</v>
      </c>
      <c r="S14" s="12">
        <v>13029.306661857912</v>
      </c>
      <c r="T14" s="12">
        <v>13134.215817295502</v>
      </c>
      <c r="U14" s="12">
        <v>14243.513866393596</v>
      </c>
      <c r="V14" s="29"/>
      <c r="W14" s="41">
        <f t="shared" si="13"/>
        <v>55385.015753631713</v>
      </c>
      <c r="Y14" s="12">
        <v>16206.976144986937</v>
      </c>
      <c r="Z14" s="12">
        <v>17044.797046905489</v>
      </c>
      <c r="AA14" s="12">
        <v>18842.802427051756</v>
      </c>
      <c r="AB14" s="12">
        <v>17917.970943389148</v>
      </c>
      <c r="AC14" s="29"/>
      <c r="AD14" s="41">
        <f>SUM(Y14:AB14)</f>
        <v>70012.546562333329</v>
      </c>
      <c r="AF14" s="12">
        <v>18042.694455238227</v>
      </c>
      <c r="AG14" s="12">
        <v>20382.664735087263</v>
      </c>
      <c r="AH14" s="12">
        <v>19710.397360347382</v>
      </c>
      <c r="AI14" s="12">
        <v>20766.658666527928</v>
      </c>
      <c r="AK14" s="12">
        <f t="shared" si="14"/>
        <v>78902.415217200803</v>
      </c>
      <c r="AM14" s="12">
        <v>20863.491005583008</v>
      </c>
      <c r="AN14" s="12">
        <v>22149.3921616753</v>
      </c>
      <c r="AO14" s="12"/>
      <c r="AP14" s="12"/>
      <c r="AR14" s="12">
        <f t="shared" si="15"/>
        <v>43012.883167258304</v>
      </c>
    </row>
    <row r="15" spans="2:44" ht="15" customHeight="1">
      <c r="B15" s="40" t="s">
        <v>328</v>
      </c>
      <c r="D15" s="12">
        <v>-1325.25240528874</v>
      </c>
      <c r="E15" s="12">
        <v>-1837.6931114088788</v>
      </c>
      <c r="F15" s="12">
        <v>1059.5095169727797</v>
      </c>
      <c r="G15" s="12">
        <v>156.16456991344131</v>
      </c>
      <c r="H15" s="29"/>
      <c r="I15" s="41">
        <f>SUM(D15:G15)</f>
        <v>-1947.2714298113976</v>
      </c>
      <c r="K15" s="12">
        <v>2439.6274748060109</v>
      </c>
      <c r="L15" s="12">
        <v>2042.7113038517543</v>
      </c>
      <c r="M15" s="12">
        <v>2067.8023143325877</v>
      </c>
      <c r="N15" s="12">
        <v>-1054.0660006019073</v>
      </c>
      <c r="O15" s="29"/>
      <c r="P15" s="41">
        <f>SUM(K15:N15)</f>
        <v>5496.0750923884452</v>
      </c>
      <c r="R15" s="12">
        <v>543.19971708648495</v>
      </c>
      <c r="S15" s="12">
        <v>4608.9461819277949</v>
      </c>
      <c r="T15" s="12">
        <v>3280.0237115585151</v>
      </c>
      <c r="U15" s="12">
        <v>2740.6753778216189</v>
      </c>
      <c r="V15" s="29"/>
      <c r="W15" s="41">
        <f t="shared" si="13"/>
        <v>11172.844988394414</v>
      </c>
      <c r="Y15" s="12">
        <v>1304.8635462132179</v>
      </c>
      <c r="Z15" s="12">
        <v>-703.96403428909377</v>
      </c>
      <c r="AA15" s="12">
        <v>-1772.6179174362076</v>
      </c>
      <c r="AB15" s="12">
        <v>-3379.4905033337764</v>
      </c>
      <c r="AC15" s="29"/>
      <c r="AD15" s="41">
        <f>SUM(Y15:AB15)</f>
        <v>-4551.2089088458597</v>
      </c>
      <c r="AF15" s="12">
        <v>-1752.8833978693594</v>
      </c>
      <c r="AG15" s="12">
        <v>-3608.8334547020318</v>
      </c>
      <c r="AH15" s="12">
        <v>-2762.6973240976763</v>
      </c>
      <c r="AI15" s="12">
        <v>-2844.9856351488056</v>
      </c>
      <c r="AK15" s="12">
        <f t="shared" si="14"/>
        <v>-10969.399811817873</v>
      </c>
      <c r="AM15" s="12">
        <v>-130.1956310891816</v>
      </c>
      <c r="AN15" s="12">
        <v>-2537.140106045299</v>
      </c>
      <c r="AO15" s="12"/>
      <c r="AP15" s="12"/>
      <c r="AR15" s="12">
        <f t="shared" si="15"/>
        <v>-2667.3357371344805</v>
      </c>
    </row>
    <row r="16" spans="2:44" ht="15" customHeight="1">
      <c r="B16" s="30" t="s">
        <v>198</v>
      </c>
      <c r="D16" s="12">
        <v>7840.0981965792498</v>
      </c>
      <c r="E16" s="12">
        <v>7547.790851260077</v>
      </c>
      <c r="F16" s="12">
        <v>7005.003688851727</v>
      </c>
      <c r="G16" s="12">
        <v>7082.0727550153288</v>
      </c>
      <c r="H16" s="29"/>
      <c r="I16" s="41">
        <f>SUM(D16:G16)</f>
        <v>29474.965491706382</v>
      </c>
      <c r="K16" s="12">
        <v>6598.9777713077274</v>
      </c>
      <c r="L16" s="12">
        <v>6504.7060611540437</v>
      </c>
      <c r="M16" s="12">
        <v>6574.3583947913421</v>
      </c>
      <c r="N16" s="12">
        <v>6671.9579316722084</v>
      </c>
      <c r="O16" s="29"/>
      <c r="P16" s="41">
        <f>SUM(K16:N16)</f>
        <v>26350.000158925322</v>
      </c>
      <c r="R16" s="12">
        <v>6206.6133717839584</v>
      </c>
      <c r="S16" s="12">
        <v>5813.6007022781168</v>
      </c>
      <c r="T16" s="12">
        <v>5823.0641555845177</v>
      </c>
      <c r="U16" s="12">
        <v>5945.8559470199834</v>
      </c>
      <c r="V16" s="29"/>
      <c r="W16" s="41">
        <f t="shared" si="13"/>
        <v>23789.134176666576</v>
      </c>
      <c r="Y16" s="12">
        <v>6099.9779257033633</v>
      </c>
      <c r="Z16" s="12">
        <v>6048.3434995052867</v>
      </c>
      <c r="AA16" s="12">
        <v>6025.5195718909763</v>
      </c>
      <c r="AB16" s="12">
        <v>6018.5658231785592</v>
      </c>
      <c r="AC16" s="29"/>
      <c r="AD16" s="41">
        <f>SUM(Y16:AB16)</f>
        <v>24192.406820278189</v>
      </c>
      <c r="AF16" s="12">
        <v>6171.8816531354623</v>
      </c>
      <c r="AG16" s="12">
        <v>6466.2181941201807</v>
      </c>
      <c r="AH16" s="12">
        <v>6338.7376479051673</v>
      </c>
      <c r="AI16" s="12">
        <v>6221.5029073272008</v>
      </c>
      <c r="AK16" s="12">
        <f t="shared" si="14"/>
        <v>25198.340402488011</v>
      </c>
      <c r="AM16" s="12">
        <v>6325.2010099702611</v>
      </c>
      <c r="AN16" s="12">
        <v>7155.7682952579871</v>
      </c>
      <c r="AO16" s="12"/>
      <c r="AP16" s="12"/>
      <c r="AR16" s="12">
        <f t="shared" si="15"/>
        <v>13480.969305228249</v>
      </c>
    </row>
    <row r="17" spans="2:44" s="35" customFormat="1" ht="15" customHeight="1">
      <c r="B17" s="32" t="s">
        <v>216</v>
      </c>
      <c r="D17" s="33">
        <f t="shared" ref="D17:F17" si="16">D10-D13-D14-D15-D16</f>
        <v>4360.4780125195239</v>
      </c>
      <c r="E17" s="33">
        <f t="shared" si="16"/>
        <v>6850.5105175395984</v>
      </c>
      <c r="F17" s="33">
        <f t="shared" si="16"/>
        <v>8097.6682761481034</v>
      </c>
      <c r="G17" s="33">
        <f t="shared" ref="G17" si="17">G10-G13-G14-G15-G16</f>
        <v>8654.4495397326173</v>
      </c>
      <c r="H17" s="34"/>
      <c r="I17" s="33">
        <f t="shared" ref="I17" si="18">I10-I13-I14-I15-I16</f>
        <v>27963.106345939821</v>
      </c>
      <c r="K17" s="33">
        <f t="shared" ref="K17:L17" si="19">K10-K13-K14-K15-K16</f>
        <v>5241.0197037343023</v>
      </c>
      <c r="L17" s="33">
        <f t="shared" si="19"/>
        <v>6804.0968014466162</v>
      </c>
      <c r="M17" s="33">
        <f t="shared" ref="M17:N17" si="20">M10-M13-M14-M15-M16</f>
        <v>7845.9731857409179</v>
      </c>
      <c r="N17" s="33">
        <f t="shared" si="20"/>
        <v>10237.489567172095</v>
      </c>
      <c r="O17" s="34"/>
      <c r="P17" s="33">
        <f t="shared" ref="P17" si="21">P10-P13-P14-P15-P16</f>
        <v>30128.579258093887</v>
      </c>
      <c r="R17" s="33">
        <f t="shared" ref="R17:U17" si="22">R10-R13-R14-R15-R16</f>
        <v>8175.9232622012078</v>
      </c>
      <c r="S17" s="33">
        <f t="shared" ref="S17" si="23">S10-S13-S14-S15-S16</f>
        <v>10897.022897262887</v>
      </c>
      <c r="T17" s="33">
        <f t="shared" si="22"/>
        <v>14373.204101881347</v>
      </c>
      <c r="U17" s="33">
        <f t="shared" si="22"/>
        <v>15912.451626664817</v>
      </c>
      <c r="V17" s="34"/>
      <c r="W17" s="33">
        <f t="shared" ref="W17:Z17" si="24">W10-W13-W14-W15-W16</f>
        <v>49358.601888010235</v>
      </c>
      <c r="Y17" s="33">
        <f t="shared" si="24"/>
        <v>13495.234105496169</v>
      </c>
      <c r="Z17" s="33">
        <f t="shared" si="24"/>
        <v>18918.953396067205</v>
      </c>
      <c r="AA17" s="33">
        <f t="shared" ref="AA17:AB17" si="25">AA10-AA13-AA14-AA15-AA16</f>
        <v>20073.952520532053</v>
      </c>
      <c r="AB17" s="33">
        <f t="shared" si="25"/>
        <v>17962.723683808184</v>
      </c>
      <c r="AC17" s="34"/>
      <c r="AD17" s="33">
        <f t="shared" ref="AD17" si="26">AD10-AD13-AD14-AD15-AD16</f>
        <v>70450.86370590367</v>
      </c>
      <c r="AF17" s="33">
        <f t="shared" ref="AF17:AG17" si="27">AF10-AF13-AF14-AF15-AF16</f>
        <v>15435.194244309618</v>
      </c>
      <c r="AG17" s="33">
        <f t="shared" si="27"/>
        <v>19277.695412847603</v>
      </c>
      <c r="AH17" s="33">
        <v>19320.240865124251</v>
      </c>
      <c r="AI17" s="33">
        <f t="shared" ref="AI17" si="28">AI10-AI13-AI14-AI15-AI16</f>
        <v>18810.603399191819</v>
      </c>
      <c r="AK17" s="33">
        <f t="shared" ref="AK17" si="29">AK10-AK13-AK14-AK15-AK16</f>
        <v>72843.733921473293</v>
      </c>
      <c r="AM17" s="33">
        <f t="shared" ref="AM17:AO17" si="30">AM10-AM13-AM14-AM15-AM16</f>
        <v>14539.622567351187</v>
      </c>
      <c r="AN17" s="33">
        <f t="shared" si="30"/>
        <v>15270.921591337747</v>
      </c>
      <c r="AO17" s="33">
        <f t="shared" si="30"/>
        <v>0</v>
      </c>
      <c r="AP17" s="33">
        <f t="shared" ref="AP17" si="31">AP10-AP13-AP14-AP15-AP16</f>
        <v>0</v>
      </c>
      <c r="AR17" s="33">
        <f t="shared" ref="AR17" si="32">AR10-AR13-AR14-AR15-AR16</f>
        <v>29810.544158688932</v>
      </c>
    </row>
    <row r="18" spans="2:44" ht="15" customHeight="1">
      <c r="B18" s="8"/>
      <c r="D18" s="12"/>
      <c r="E18" s="12"/>
      <c r="F18" s="12"/>
      <c r="G18" s="12"/>
      <c r="H18" s="29"/>
      <c r="I18" s="12"/>
      <c r="K18" s="12"/>
      <c r="L18" s="12"/>
      <c r="M18" s="12"/>
      <c r="N18" s="12"/>
      <c r="O18" s="29"/>
      <c r="P18" s="12"/>
      <c r="R18" s="12"/>
      <c r="S18" s="12"/>
      <c r="T18" s="12"/>
      <c r="U18" s="12"/>
      <c r="V18" s="29"/>
      <c r="W18" s="12"/>
      <c r="Y18" s="12"/>
      <c r="Z18" s="12"/>
      <c r="AA18" s="12"/>
      <c r="AB18" s="12"/>
      <c r="AC18" s="29"/>
      <c r="AD18" s="12"/>
      <c r="AF18" s="12"/>
      <c r="AG18" s="12"/>
      <c r="AH18" s="12"/>
      <c r="AI18" s="12"/>
      <c r="AK18" s="12"/>
      <c r="AM18" s="12"/>
      <c r="AN18" s="12"/>
      <c r="AO18" s="12"/>
      <c r="AP18" s="12"/>
      <c r="AR18" s="12"/>
    </row>
    <row r="19" spans="2:44" ht="15" customHeight="1">
      <c r="B19" s="40" t="s">
        <v>120</v>
      </c>
      <c r="D19" s="12">
        <v>1176.29818298949</v>
      </c>
      <c r="E19" s="12">
        <v>930.82986493356623</v>
      </c>
      <c r="F19" s="12">
        <v>971.67642402701267</v>
      </c>
      <c r="G19" s="12">
        <v>937.55479999607428</v>
      </c>
      <c r="H19" s="29"/>
      <c r="I19" s="41">
        <f>SUM(D19:G19)</f>
        <v>4016.3592719461431</v>
      </c>
      <c r="K19" s="12">
        <v>1005.2911805238342</v>
      </c>
      <c r="L19" s="12">
        <v>898.93448151340613</v>
      </c>
      <c r="M19" s="12">
        <v>859.19772152217104</v>
      </c>
      <c r="N19" s="12">
        <v>869.79181794206613</v>
      </c>
      <c r="O19" s="29"/>
      <c r="P19" s="41">
        <f>SUM(K19:N19)</f>
        <v>3633.2152015014776</v>
      </c>
      <c r="R19" s="12">
        <v>794.07150046577397</v>
      </c>
      <c r="S19" s="12">
        <v>755.2122203321187</v>
      </c>
      <c r="T19" s="12">
        <v>743.76298058264149</v>
      </c>
      <c r="U19" s="12">
        <v>654.69035242964139</v>
      </c>
      <c r="V19" s="29"/>
      <c r="W19" s="12">
        <f>SUM(R19:U19)</f>
        <v>2947.7370538101754</v>
      </c>
      <c r="Y19" s="12">
        <v>474.98300160343291</v>
      </c>
      <c r="Z19" s="12">
        <v>346.54364784723799</v>
      </c>
      <c r="AA19" s="12">
        <v>319.78256808442251</v>
      </c>
      <c r="AB19" s="12">
        <v>190.8792510943301</v>
      </c>
      <c r="AC19" s="29"/>
      <c r="AD19" s="12">
        <f>SUM(Y19:AB19)</f>
        <v>1332.1884686294236</v>
      </c>
      <c r="AF19" s="12">
        <v>111.98009145680535</v>
      </c>
      <c r="AG19" s="12">
        <v>70.878027145062575</v>
      </c>
      <c r="AH19" s="12">
        <v>50.839866248637435</v>
      </c>
      <c r="AI19" s="12">
        <v>44.209415589326994</v>
      </c>
      <c r="AK19" s="12">
        <f t="shared" ref="AK19:AK20" si="33">SUM(AF19:AI19)</f>
        <v>277.90740043983237</v>
      </c>
      <c r="AM19" s="12">
        <v>67.881520263781766</v>
      </c>
      <c r="AN19" s="12">
        <v>30.100014151360838</v>
      </c>
      <c r="AO19" s="12"/>
      <c r="AP19" s="12"/>
      <c r="AR19" s="12">
        <f t="shared" ref="AR19:AR20" si="34">SUM(AM19:AP19)</f>
        <v>97.981534415142605</v>
      </c>
    </row>
    <row r="20" spans="2:44" ht="15" customHeight="1">
      <c r="B20" s="30" t="s">
        <v>121</v>
      </c>
      <c r="D20" s="12">
        <v>-204.071760390257</v>
      </c>
      <c r="E20" s="12">
        <v>88.360222451605836</v>
      </c>
      <c r="F20" s="12">
        <v>-161.47546932767705</v>
      </c>
      <c r="G20" s="12">
        <v>234.74511041497439</v>
      </c>
      <c r="H20" s="29"/>
      <c r="I20" s="31">
        <f>SUM(D20:G20)</f>
        <v>-42.441896851353846</v>
      </c>
      <c r="K20" s="12">
        <v>-990.85953961987423</v>
      </c>
      <c r="L20" s="12">
        <v>-954.02165202288893</v>
      </c>
      <c r="M20" s="12">
        <v>-1255.0345953624715</v>
      </c>
      <c r="N20" s="12">
        <v>-1567.375409856392</v>
      </c>
      <c r="O20" s="29"/>
      <c r="P20" s="31">
        <f>SUM(K20:N20)</f>
        <v>-4767.2911968616263</v>
      </c>
      <c r="R20" s="12">
        <v>-2173.6337057137639</v>
      </c>
      <c r="S20" s="12">
        <v>-1830.1945983823314</v>
      </c>
      <c r="T20" s="12">
        <v>-2456.6460924849434</v>
      </c>
      <c r="U20" s="12">
        <v>-3064.9586394362896</v>
      </c>
      <c r="V20" s="29"/>
      <c r="W20" s="12">
        <f>SUM(R20:U20)</f>
        <v>-9525.433036017328</v>
      </c>
      <c r="Y20" s="12">
        <v>-3078.1607674893876</v>
      </c>
      <c r="Z20" s="12">
        <v>-2933.7048801228116</v>
      </c>
      <c r="AA20" s="12">
        <v>-3055.9143365378304</v>
      </c>
      <c r="AB20" s="12">
        <v>-2844.4236939253433</v>
      </c>
      <c r="AC20" s="29"/>
      <c r="AD20" s="12">
        <f>SUM(Y20:AB20)</f>
        <v>-11912.203678075373</v>
      </c>
      <c r="AF20" s="12">
        <v>-2160.5080829980111</v>
      </c>
      <c r="AG20" s="12">
        <v>-1807.5755629096739</v>
      </c>
      <c r="AH20" s="12">
        <v>-1896.5987515537888</v>
      </c>
      <c r="AI20" s="12">
        <v>-2629.964179365933</v>
      </c>
      <c r="AK20" s="12">
        <f t="shared" si="33"/>
        <v>-8494.6465768274065</v>
      </c>
      <c r="AM20" s="12">
        <v>-2328.7667646109985</v>
      </c>
      <c r="AN20" s="12">
        <v>-2076.7312185903565</v>
      </c>
      <c r="AO20" s="12"/>
      <c r="AP20" s="12"/>
      <c r="AR20" s="12">
        <f t="shared" si="34"/>
        <v>-4405.4979832013551</v>
      </c>
    </row>
    <row r="21" spans="2:44" s="35" customFormat="1" ht="15" customHeight="1">
      <c r="B21" s="32" t="s">
        <v>195</v>
      </c>
      <c r="D21" s="33">
        <f>D17-D19-D20</f>
        <v>3388.2515899202913</v>
      </c>
      <c r="E21" s="33">
        <f>E17-E19-E20</f>
        <v>5831.3204301544256</v>
      </c>
      <c r="F21" s="33">
        <f>F17-F19-F20</f>
        <v>7287.4673214487684</v>
      </c>
      <c r="G21" s="33">
        <f>G17-G19-G20</f>
        <v>7482.1496293215687</v>
      </c>
      <c r="H21" s="34"/>
      <c r="I21" s="33">
        <f>I17-I19-I20</f>
        <v>23989.188970845029</v>
      </c>
      <c r="K21" s="33">
        <f>K17-K19-K20</f>
        <v>5226.5880628303421</v>
      </c>
      <c r="L21" s="33">
        <f>L17-L19-L20</f>
        <v>6859.1839719560985</v>
      </c>
      <c r="M21" s="33">
        <f>M17-M19-M20</f>
        <v>8241.8100595812175</v>
      </c>
      <c r="N21" s="33">
        <f>N17-N19-N20</f>
        <v>10935.07315908642</v>
      </c>
      <c r="O21" s="34"/>
      <c r="P21" s="33">
        <f>P17-P19-P20</f>
        <v>31262.655253454039</v>
      </c>
      <c r="R21" s="33">
        <f>R17-R19-R20</f>
        <v>9555.485467449198</v>
      </c>
      <c r="S21" s="33">
        <f>S17-S19-S20</f>
        <v>11972.005275313099</v>
      </c>
      <c r="T21" s="33">
        <f>T17-T19-T20</f>
        <v>16086.087213783649</v>
      </c>
      <c r="U21" s="33">
        <f>U17-U19-U20</f>
        <v>18322.719913671466</v>
      </c>
      <c r="V21" s="34"/>
      <c r="W21" s="33">
        <f>W17-W19-W20</f>
        <v>55936.297870217386</v>
      </c>
      <c r="Y21" s="33">
        <f>Y17-Y19-Y20</f>
        <v>16098.411871382124</v>
      </c>
      <c r="Z21" s="33">
        <f>Z17-Z19-Z20</f>
        <v>21506.114628342781</v>
      </c>
      <c r="AA21" s="33">
        <f>AA17-AA19-AA20</f>
        <v>22810.084288985461</v>
      </c>
      <c r="AB21" s="33">
        <f>AB17-AB19-AB20</f>
        <v>20616.268126639196</v>
      </c>
      <c r="AC21" s="34"/>
      <c r="AD21" s="33">
        <f>AD17-AD19-AD20</f>
        <v>81030.878915349618</v>
      </c>
      <c r="AF21" s="33">
        <f>AF17-AF19-AF20</f>
        <v>17483.722235850822</v>
      </c>
      <c r="AG21" s="33">
        <f>AG17-AG19-AG20</f>
        <v>21014.392948612214</v>
      </c>
      <c r="AH21" s="33">
        <v>21165.999750429404</v>
      </c>
      <c r="AI21" s="33">
        <f>AI17-AI19-AI20</f>
        <v>21396.358162968423</v>
      </c>
      <c r="AK21" s="33">
        <f>AK17-AK19-AK20</f>
        <v>81060.473097860871</v>
      </c>
      <c r="AM21" s="33">
        <f>AM17-AM19-AM20</f>
        <v>16800.507811698404</v>
      </c>
      <c r="AN21" s="33">
        <f>AN17-AN19-AN20</f>
        <v>17317.552795776741</v>
      </c>
      <c r="AO21" s="33">
        <f>AO17-AO19-AO20</f>
        <v>0</v>
      </c>
      <c r="AP21" s="33">
        <f>AP17-AP19-AP20</f>
        <v>0</v>
      </c>
      <c r="AR21" s="33">
        <f>AR17-AR19-AR20</f>
        <v>34118.060607475141</v>
      </c>
    </row>
    <row r="22" spans="2:44" s="35" customFormat="1" ht="15" customHeight="1">
      <c r="B22" s="8"/>
      <c r="C22" s="2"/>
      <c r="D22" s="12"/>
      <c r="E22" s="12"/>
      <c r="F22" s="12"/>
      <c r="G22" s="12"/>
      <c r="H22" s="29"/>
      <c r="I22" s="12"/>
      <c r="J22" s="2"/>
      <c r="K22" s="12"/>
      <c r="L22" s="12"/>
      <c r="M22" s="12"/>
      <c r="N22" s="12"/>
      <c r="O22" s="29"/>
      <c r="P22" s="12"/>
      <c r="Q22" s="2"/>
      <c r="R22" s="12"/>
      <c r="S22" s="12"/>
      <c r="T22" s="12"/>
      <c r="U22" s="12"/>
      <c r="V22" s="29"/>
      <c r="W22" s="12"/>
      <c r="X22" s="2"/>
      <c r="Y22" s="12"/>
      <c r="Z22" s="12"/>
      <c r="AA22" s="12"/>
      <c r="AB22" s="12"/>
      <c r="AC22" s="29"/>
      <c r="AD22" s="12"/>
      <c r="AE22" s="2"/>
      <c r="AF22" s="12"/>
      <c r="AG22" s="12"/>
      <c r="AH22" s="12"/>
      <c r="AI22" s="12"/>
      <c r="AJ22" s="2"/>
      <c r="AK22" s="12"/>
      <c r="AL22" s="2"/>
      <c r="AM22" s="12"/>
      <c r="AN22" s="12"/>
      <c r="AO22" s="12"/>
      <c r="AP22" s="12"/>
      <c r="AQ22" s="2"/>
      <c r="AR22" s="12"/>
    </row>
    <row r="23" spans="2:44" s="35" customFormat="1" ht="15" customHeight="1">
      <c r="B23" s="30" t="s">
        <v>4</v>
      </c>
      <c r="C23" s="2"/>
      <c r="D23" s="12">
        <v>2728.6963694200499</v>
      </c>
      <c r="E23" s="12">
        <v>2403.90277723292</v>
      </c>
      <c r="F23" s="12">
        <v>3241.0246551222235</v>
      </c>
      <c r="G23" s="12">
        <v>3082.2557373566237</v>
      </c>
      <c r="H23" s="29"/>
      <c r="I23" s="41">
        <f>SUM(D23:G23)</f>
        <v>11455.879539131816</v>
      </c>
      <c r="J23" s="2"/>
      <c r="K23" s="12">
        <v>2386.0008180070054</v>
      </c>
      <c r="L23" s="12">
        <v>2541.1445610676992</v>
      </c>
      <c r="M23" s="12">
        <v>2173.4712776181896</v>
      </c>
      <c r="N23" s="12">
        <v>2762.9403135991424</v>
      </c>
      <c r="O23" s="29"/>
      <c r="P23" s="41">
        <f>SUM(K23:N23)</f>
        <v>9863.5569702920366</v>
      </c>
      <c r="Q23" s="2"/>
      <c r="R23" s="12">
        <v>2810.7299165377208</v>
      </c>
      <c r="S23" s="12">
        <v>2635.9238140446946</v>
      </c>
      <c r="T23" s="12">
        <v>3892.7449388404275</v>
      </c>
      <c r="U23" s="12">
        <v>4949.9792901237643</v>
      </c>
      <c r="V23" s="29"/>
      <c r="W23" s="41">
        <f>SUM(R23:U23)</f>
        <v>14289.377959546608</v>
      </c>
      <c r="X23" s="2"/>
      <c r="Y23" s="12">
        <v>4029.3103616827166</v>
      </c>
      <c r="Z23" s="12">
        <v>6240.9396151959154</v>
      </c>
      <c r="AA23" s="12">
        <v>6269.0653576879386</v>
      </c>
      <c r="AB23" s="12">
        <v>5877.4263501479772</v>
      </c>
      <c r="AC23" s="29"/>
      <c r="AD23" s="41">
        <f>SUM(Y23:AB23)</f>
        <v>22416.741684714547</v>
      </c>
      <c r="AE23" s="2"/>
      <c r="AF23" s="12">
        <v>4721.8263576663394</v>
      </c>
      <c r="AG23" s="12">
        <v>5510.3684756641351</v>
      </c>
      <c r="AH23" s="12">
        <v>5445.3158266252767</v>
      </c>
      <c r="AI23" s="12">
        <v>5502.4652358258481</v>
      </c>
      <c r="AJ23" s="2"/>
      <c r="AK23" s="12">
        <f>SUM(AF23:AI23)</f>
        <v>21179.975895781601</v>
      </c>
      <c r="AL23" s="2"/>
      <c r="AM23" s="12">
        <v>4638.456995691824</v>
      </c>
      <c r="AN23" s="12">
        <v>4717.712288267423</v>
      </c>
      <c r="AO23" s="12"/>
      <c r="AP23" s="12"/>
      <c r="AQ23" s="2"/>
      <c r="AR23" s="12">
        <f>SUM(AM23:AP23)</f>
        <v>9356.169283959247</v>
      </c>
    </row>
    <row r="24" spans="2:44" s="35" customFormat="1" ht="15" customHeight="1">
      <c r="B24" s="32" t="s">
        <v>194</v>
      </c>
      <c r="D24" s="33">
        <f t="shared" ref="D24:F24" si="35">D21-D23</f>
        <v>659.55522050024138</v>
      </c>
      <c r="E24" s="33">
        <f t="shared" si="35"/>
        <v>3427.4176529215056</v>
      </c>
      <c r="F24" s="33">
        <f t="shared" si="35"/>
        <v>4046.4426663265449</v>
      </c>
      <c r="G24" s="33">
        <f t="shared" ref="G24" si="36">G21-G23</f>
        <v>4399.8938919649445</v>
      </c>
      <c r="H24" s="34"/>
      <c r="I24" s="33">
        <f t="shared" ref="I24" si="37">I21-I23</f>
        <v>12533.309431713213</v>
      </c>
      <c r="K24" s="33">
        <f t="shared" ref="K24:L24" si="38">K21-K23</f>
        <v>2840.5872448233367</v>
      </c>
      <c r="L24" s="33">
        <f t="shared" si="38"/>
        <v>4318.0394108883993</v>
      </c>
      <c r="M24" s="33">
        <f t="shared" ref="M24:N24" si="39">M21-M23</f>
        <v>6068.3387819630279</v>
      </c>
      <c r="N24" s="33">
        <f t="shared" si="39"/>
        <v>8172.1328454872773</v>
      </c>
      <c r="O24" s="34"/>
      <c r="P24" s="33">
        <f t="shared" ref="P24" si="40">P21-P23</f>
        <v>21399.098283162002</v>
      </c>
      <c r="R24" s="33">
        <f t="shared" ref="R24:U24" si="41">R21-R23</f>
        <v>6744.7555509114773</v>
      </c>
      <c r="S24" s="33">
        <f t="shared" ref="S24" si="42">S21-S23</f>
        <v>9336.0814612684044</v>
      </c>
      <c r="T24" s="33">
        <f t="shared" si="41"/>
        <v>12193.342274943221</v>
      </c>
      <c r="U24" s="33">
        <f t="shared" si="41"/>
        <v>13372.740623547703</v>
      </c>
      <c r="V24" s="34"/>
      <c r="W24" s="33">
        <f t="shared" ref="W24:Z24" si="43">W21-W23</f>
        <v>41646.919910670782</v>
      </c>
      <c r="Y24" s="33">
        <f t="shared" si="43"/>
        <v>12069.101509699409</v>
      </c>
      <c r="Z24" s="33">
        <f t="shared" si="43"/>
        <v>15265.175013146865</v>
      </c>
      <c r="AA24" s="33">
        <f t="shared" ref="AA24:AB24" si="44">AA21-AA23</f>
        <v>16541.018931297524</v>
      </c>
      <c r="AB24" s="33">
        <f t="shared" si="44"/>
        <v>14738.841776491219</v>
      </c>
      <c r="AC24" s="34"/>
      <c r="AD24" s="33">
        <f t="shared" ref="AD24" si="45">AD21-AD23</f>
        <v>58614.137230635068</v>
      </c>
      <c r="AF24" s="33">
        <f t="shared" ref="AF24:AG24" si="46">AF21-AF23</f>
        <v>12761.895878184483</v>
      </c>
      <c r="AG24" s="33">
        <f t="shared" si="46"/>
        <v>15504.02447294808</v>
      </c>
      <c r="AH24" s="33">
        <v>15720.683923804128</v>
      </c>
      <c r="AI24" s="33">
        <f t="shared" ref="AI24" si="47">AI21-AI23</f>
        <v>15893.892927142575</v>
      </c>
      <c r="AK24" s="33">
        <f t="shared" ref="AK24" si="48">AK21-AK23</f>
        <v>59880.49720207927</v>
      </c>
      <c r="AM24" s="33">
        <f t="shared" ref="AM24:AO24" si="49">AM21-AM23</f>
        <v>12162.05081600658</v>
      </c>
      <c r="AN24" s="33">
        <f t="shared" si="49"/>
        <v>12599.840507509318</v>
      </c>
      <c r="AO24" s="33">
        <f t="shared" si="49"/>
        <v>0</v>
      </c>
      <c r="AP24" s="33">
        <f t="shared" ref="AP24" si="50">AP21-AP23</f>
        <v>0</v>
      </c>
      <c r="AR24" s="33">
        <f t="shared" ref="AR24" si="51">AR21-AR23</f>
        <v>24761.891323515894</v>
      </c>
    </row>
    <row r="25" spans="2:44" ht="15" customHeight="1">
      <c r="D25" s="7"/>
      <c r="E25" s="7"/>
      <c r="F25" s="7"/>
      <c r="G25" s="7"/>
      <c r="H25" s="43"/>
      <c r="I25" s="7"/>
      <c r="K25" s="7"/>
      <c r="L25" s="7"/>
      <c r="M25" s="7"/>
      <c r="N25" s="7"/>
      <c r="O25" s="43"/>
      <c r="P25" s="7"/>
      <c r="R25" s="7"/>
      <c r="S25" s="7"/>
      <c r="T25" s="7"/>
      <c r="U25" s="7"/>
      <c r="V25" s="43"/>
      <c r="W25" s="7"/>
      <c r="Y25" s="7"/>
      <c r="Z25" s="7"/>
      <c r="AA25" s="7"/>
      <c r="AB25" s="7"/>
      <c r="AC25" s="43"/>
      <c r="AD25" s="7"/>
      <c r="AF25" s="7"/>
      <c r="AG25" s="7"/>
      <c r="AH25" s="7"/>
      <c r="AI25" s="7"/>
      <c r="AK25" s="7"/>
      <c r="AM25" s="7"/>
      <c r="AN25" s="7"/>
      <c r="AO25" s="7"/>
      <c r="AP25" s="7"/>
      <c r="AR25" s="7"/>
    </row>
    <row r="27" spans="2:44" ht="15" customHeight="1">
      <c r="B27" s="26" t="s">
        <v>201</v>
      </c>
      <c r="F27" s="7"/>
      <c r="I27" s="7"/>
      <c r="M27" s="7"/>
      <c r="N27" s="7"/>
      <c r="P27" s="7"/>
      <c r="R27" s="7"/>
      <c r="S27" s="7"/>
      <c r="T27" s="7"/>
      <c r="U27" s="7"/>
      <c r="W27" s="7"/>
      <c r="Y27" s="7"/>
      <c r="Z27" s="7"/>
      <c r="AA27" s="7"/>
      <c r="AB27" s="7"/>
      <c r="AD27" s="7"/>
      <c r="AF27" s="7"/>
      <c r="AG27" s="7"/>
      <c r="AH27" s="7"/>
      <c r="AI27" s="7"/>
      <c r="AK27" s="7"/>
      <c r="AM27" s="7"/>
      <c r="AN27" s="7"/>
      <c r="AO27" s="7"/>
      <c r="AP27" s="7"/>
      <c r="AR27" s="7"/>
    </row>
    <row r="28" spans="2:44" ht="15" hidden="1" customHeight="1">
      <c r="B28" s="45"/>
    </row>
    <row r="29" spans="2:44" s="28" customFormat="1" ht="15" customHeight="1">
      <c r="B29" s="146" t="s">
        <v>13</v>
      </c>
      <c r="D29" s="147" t="s">
        <v>115</v>
      </c>
      <c r="E29" s="147" t="s">
        <v>116</v>
      </c>
      <c r="F29" s="147" t="s">
        <v>117</v>
      </c>
      <c r="G29" s="147" t="s">
        <v>118</v>
      </c>
      <c r="H29" s="27"/>
      <c r="I29" s="147" t="s">
        <v>119</v>
      </c>
      <c r="K29" s="147" t="s">
        <v>268</v>
      </c>
      <c r="L29" s="147" t="s">
        <v>269</v>
      </c>
      <c r="M29" s="147" t="s">
        <v>270</v>
      </c>
      <c r="N29" s="147" t="s">
        <v>271</v>
      </c>
      <c r="O29" s="27"/>
      <c r="P29" s="147" t="s">
        <v>272</v>
      </c>
      <c r="R29" s="147" t="str">
        <f>R7</f>
        <v>QE Jun-13</v>
      </c>
      <c r="S29" s="147" t="str">
        <f>S7</f>
        <v>QE Sep-13</v>
      </c>
      <c r="T29" s="147" t="str">
        <f>T7</f>
        <v>QE Dec-13</v>
      </c>
      <c r="U29" s="147" t="s">
        <v>306</v>
      </c>
      <c r="V29" s="27"/>
      <c r="W29" s="147" t="s">
        <v>293</v>
      </c>
      <c r="Y29" s="147" t="str">
        <f>Y7</f>
        <v>QE Jun-14</v>
      </c>
      <c r="Z29" s="147" t="s">
        <v>324</v>
      </c>
      <c r="AA29" s="147" t="s">
        <v>329</v>
      </c>
      <c r="AB29" s="147" t="s">
        <v>332</v>
      </c>
      <c r="AC29" s="27"/>
      <c r="AD29" s="147" t="s">
        <v>323</v>
      </c>
      <c r="AF29" s="147" t="str">
        <f>AF7</f>
        <v>QE Jun-15</v>
      </c>
      <c r="AG29" s="147" t="str">
        <f>AG7</f>
        <v>QE Sep-15</v>
      </c>
      <c r="AH29" s="147" t="str">
        <f>AH7</f>
        <v>QE Dec-15</v>
      </c>
      <c r="AI29" s="147" t="s">
        <v>344</v>
      </c>
      <c r="AK29" s="147" t="str">
        <f>AK7</f>
        <v>FY 2015-16</v>
      </c>
      <c r="AM29" s="147" t="str">
        <f>AM7</f>
        <v>QE Jun-16</v>
      </c>
      <c r="AN29" s="147" t="str">
        <f>AN7</f>
        <v>QE Sep-16</v>
      </c>
      <c r="AO29" s="147" t="str">
        <f>AO7</f>
        <v>QE Dec-16</v>
      </c>
      <c r="AP29" s="147" t="s">
        <v>344</v>
      </c>
      <c r="AR29" s="147" t="str">
        <f>AR7</f>
        <v>FY 2016-17</v>
      </c>
    </row>
    <row r="30" spans="2:44" ht="15" customHeight="1">
      <c r="B30" s="8" t="s">
        <v>13</v>
      </c>
      <c r="D30" s="12">
        <v>97839.40035057276</v>
      </c>
      <c r="E30" s="12">
        <v>100190.22730178805</v>
      </c>
      <c r="F30" s="12">
        <v>97205.488593650967</v>
      </c>
      <c r="G30" s="12">
        <v>99822.306987309858</v>
      </c>
      <c r="H30" s="29"/>
      <c r="I30" s="12">
        <f>SUM(D30:G30)</f>
        <v>395057.42323332164</v>
      </c>
      <c r="K30" s="12">
        <v>102611.44033024143</v>
      </c>
      <c r="L30" s="12">
        <v>107254.35617173513</v>
      </c>
      <c r="M30" s="12">
        <v>113514.29346268513</v>
      </c>
      <c r="N30" s="12">
        <v>112750.19047874243</v>
      </c>
      <c r="O30" s="29"/>
      <c r="P30" s="12">
        <f>SUM(K30:N30)</f>
        <v>436130.2804434041</v>
      </c>
      <c r="R30" s="12">
        <v>113776.17311755652</v>
      </c>
      <c r="S30" s="12">
        <v>115377.21386920288</v>
      </c>
      <c r="T30" s="12">
        <v>119638.06754396454</v>
      </c>
      <c r="U30" s="12">
        <v>122730.07342914635</v>
      </c>
      <c r="V30" s="29"/>
      <c r="W30" s="12">
        <f>SUM(R30:U30)</f>
        <v>471521.52795987029</v>
      </c>
      <c r="Y30" s="12">
        <v>122063.15945797124</v>
      </c>
      <c r="Z30" s="12">
        <v>126531.10589629012</v>
      </c>
      <c r="AA30" s="12">
        <v>128370.16560363803</v>
      </c>
      <c r="AB30" s="12">
        <v>126051.21559397184</v>
      </c>
      <c r="AC30" s="29"/>
      <c r="AD30" s="12">
        <f>SUM(Y30:AB30)</f>
        <v>503015.64655187121</v>
      </c>
      <c r="AF30" s="12">
        <v>126482.95040721218</v>
      </c>
      <c r="AG30" s="12">
        <v>133306.98025636797</v>
      </c>
      <c r="AH30" s="12">
        <v>135901.64310887019</v>
      </c>
      <c r="AI30" s="12">
        <v>135317.87613893382</v>
      </c>
      <c r="AK30" s="12">
        <f t="shared" ref="AK30:AK31" si="52">SUM(AF30:AI30)</f>
        <v>531009.44991138414</v>
      </c>
      <c r="AM30" s="12">
        <v>140787.57861440736</v>
      </c>
      <c r="AN30" s="12">
        <v>143710.01413099284</v>
      </c>
      <c r="AO30" s="12"/>
      <c r="AP30" s="12"/>
      <c r="AR30" s="12">
        <f t="shared" ref="AR30:AR31" si="53">SUM(AM30:AP30)</f>
        <v>284497.59274540021</v>
      </c>
    </row>
    <row r="31" spans="2:44" ht="15" customHeight="1">
      <c r="B31" s="30" t="s">
        <v>49</v>
      </c>
      <c r="D31" s="12">
        <v>67586.063964312969</v>
      </c>
      <c r="E31" s="12">
        <v>67523.082265462333</v>
      </c>
      <c r="F31" s="12">
        <v>62075.933991250335</v>
      </c>
      <c r="G31" s="12">
        <v>64700.55581637405</v>
      </c>
      <c r="H31" s="29"/>
      <c r="I31" s="31">
        <f>SUM(D31:G31)</f>
        <v>261885.63603739967</v>
      </c>
      <c r="K31" s="12">
        <v>68235.065772786664</v>
      </c>
      <c r="L31" s="12">
        <v>69503.869480704074</v>
      </c>
      <c r="M31" s="12">
        <v>74172.398716904499</v>
      </c>
      <c r="N31" s="12">
        <v>74961.831243728346</v>
      </c>
      <c r="O31" s="29"/>
      <c r="P31" s="31">
        <f>SUM(K31:N31)</f>
        <v>286873.16521412361</v>
      </c>
      <c r="R31" s="12">
        <v>76027.340851505112</v>
      </c>
      <c r="S31" s="12">
        <v>71986.572286249895</v>
      </c>
      <c r="T31" s="12">
        <v>74164.122516393792</v>
      </c>
      <c r="U31" s="12">
        <v>74402.672895447933</v>
      </c>
      <c r="V31" s="29"/>
      <c r="W31" s="31">
        <f>SUM(R31:U31)</f>
        <v>296580.70854959672</v>
      </c>
      <c r="Y31" s="12">
        <v>77298.070479215952</v>
      </c>
      <c r="Z31" s="12">
        <v>77000.554202320593</v>
      </c>
      <c r="AA31" s="12">
        <v>77527.868557006441</v>
      </c>
      <c r="AB31" s="12">
        <v>80011.166548260386</v>
      </c>
      <c r="AC31" s="29"/>
      <c r="AD31" s="31">
        <f>SUM(Y31:AB31)</f>
        <v>311837.65978680336</v>
      </c>
      <c r="AF31" s="12">
        <v>81151.204962813077</v>
      </c>
      <c r="AG31" s="12">
        <v>82761.242205066825</v>
      </c>
      <c r="AH31" s="12">
        <v>85359.859404590228</v>
      </c>
      <c r="AI31" s="12">
        <v>84917.73884905981</v>
      </c>
      <c r="AK31" s="12">
        <f t="shared" si="52"/>
        <v>334190.04542152991</v>
      </c>
      <c r="AM31" s="12">
        <v>91491.823612470675</v>
      </c>
      <c r="AN31" s="12">
        <v>93646.166424307274</v>
      </c>
      <c r="AO31" s="12"/>
      <c r="AP31" s="12"/>
      <c r="AR31" s="12">
        <f t="shared" si="53"/>
        <v>185137.99003677795</v>
      </c>
    </row>
    <row r="32" spans="2:44" s="35" customFormat="1" ht="15" customHeight="1">
      <c r="B32" s="32" t="s">
        <v>2</v>
      </c>
      <c r="D32" s="33">
        <f>D30-D31</f>
        <v>30253.336386259791</v>
      </c>
      <c r="E32" s="33">
        <f>E30-E31</f>
        <v>32667.145036325717</v>
      </c>
      <c r="F32" s="33">
        <f>F30-F31</f>
        <v>35129.554602400633</v>
      </c>
      <c r="G32" s="33">
        <f>G30-G31</f>
        <v>35121.751170935808</v>
      </c>
      <c r="H32" s="34"/>
      <c r="I32" s="33">
        <f>I30-I31</f>
        <v>133171.78719592196</v>
      </c>
      <c r="K32" s="33">
        <f>K30-K31</f>
        <v>34376.374557454765</v>
      </c>
      <c r="L32" s="33">
        <f>L30-L31</f>
        <v>37750.486691031052</v>
      </c>
      <c r="M32" s="33">
        <f>M30-M31</f>
        <v>39341.894745780635</v>
      </c>
      <c r="N32" s="33">
        <f>N30-N31</f>
        <v>37788.359235014083</v>
      </c>
      <c r="O32" s="34"/>
      <c r="P32" s="33">
        <f>P30-P31</f>
        <v>149257.11522928049</v>
      </c>
      <c r="R32" s="33">
        <f>R30-R31</f>
        <v>37748.83226605141</v>
      </c>
      <c r="S32" s="33">
        <f>S30-S31</f>
        <v>43390.641582952987</v>
      </c>
      <c r="T32" s="33">
        <f>T30-T31</f>
        <v>45473.94502757075</v>
      </c>
      <c r="U32" s="33">
        <f>U30-U31</f>
        <v>48327.400533698412</v>
      </c>
      <c r="V32" s="34"/>
      <c r="W32" s="33">
        <f>W30-W31</f>
        <v>174940.81941027357</v>
      </c>
      <c r="Y32" s="33">
        <f>Y30-Y31</f>
        <v>44765.088978755288</v>
      </c>
      <c r="Z32" s="33">
        <f>Z30-Z31</f>
        <v>49530.551693969523</v>
      </c>
      <c r="AA32" s="33">
        <f>AA30-AA31</f>
        <v>50842.297046631589</v>
      </c>
      <c r="AB32" s="33">
        <f>AB30-AB31</f>
        <v>46040.04904571145</v>
      </c>
      <c r="AC32" s="34"/>
      <c r="AD32" s="33">
        <f>AD30-AD31</f>
        <v>191177.98676506785</v>
      </c>
      <c r="AF32" s="33">
        <f>AF30-AF31</f>
        <v>45331.745444399101</v>
      </c>
      <c r="AG32" s="33">
        <f>AG30-AG31</f>
        <v>50545.738051301145</v>
      </c>
      <c r="AH32" s="33">
        <v>50541.783704279966</v>
      </c>
      <c r="AI32" s="33">
        <f>AI30-AI31</f>
        <v>50400.137289874008</v>
      </c>
      <c r="AK32" s="33">
        <f>AK30-AK31</f>
        <v>196819.40448985423</v>
      </c>
      <c r="AM32" s="33">
        <f>AM30-AM31</f>
        <v>49295.75500193669</v>
      </c>
      <c r="AN32" s="33">
        <f>AN30-AN31</f>
        <v>50063.84770668557</v>
      </c>
      <c r="AO32" s="33">
        <f>AO30-AO31</f>
        <v>0</v>
      </c>
      <c r="AP32" s="33">
        <f>AP30-AP31</f>
        <v>0</v>
      </c>
      <c r="AR32" s="33">
        <f>AR30-AR31</f>
        <v>99359.60270862226</v>
      </c>
    </row>
    <row r="33" spans="2:44" ht="15" customHeight="1">
      <c r="B33" s="8"/>
      <c r="D33" s="12"/>
      <c r="E33" s="12"/>
      <c r="F33" s="12"/>
      <c r="G33" s="12"/>
      <c r="H33" s="29"/>
      <c r="I33" s="12"/>
      <c r="K33" s="12"/>
      <c r="L33" s="12"/>
      <c r="M33" s="12"/>
      <c r="N33" s="12"/>
      <c r="O33" s="29"/>
      <c r="P33" s="12"/>
      <c r="R33" s="12"/>
      <c r="S33" s="12"/>
      <c r="T33" s="12"/>
      <c r="U33" s="12"/>
      <c r="V33" s="29"/>
      <c r="W33" s="12"/>
      <c r="Y33" s="12"/>
      <c r="Z33" s="12"/>
      <c r="AA33" s="12"/>
      <c r="AB33" s="12"/>
      <c r="AC33" s="29"/>
      <c r="AD33" s="12"/>
      <c r="AF33" s="12"/>
      <c r="AG33" s="12"/>
      <c r="AH33" s="12"/>
      <c r="AI33" s="12"/>
      <c r="AK33" s="12"/>
      <c r="AM33" s="12"/>
      <c r="AN33" s="12"/>
      <c r="AO33" s="12"/>
      <c r="AP33" s="12"/>
      <c r="AR33" s="12"/>
    </row>
    <row r="34" spans="2:44" ht="15" customHeight="1">
      <c r="B34" s="37" t="s">
        <v>3</v>
      </c>
      <c r="D34" s="38"/>
      <c r="E34" s="38"/>
      <c r="F34" s="38"/>
      <c r="G34" s="38"/>
      <c r="H34" s="39"/>
      <c r="I34" s="38"/>
      <c r="K34" s="38"/>
      <c r="L34" s="38"/>
      <c r="M34" s="38"/>
      <c r="N34" s="38"/>
      <c r="O34" s="39"/>
      <c r="P34" s="38"/>
      <c r="R34" s="38"/>
      <c r="S34" s="38"/>
      <c r="T34" s="38"/>
      <c r="U34" s="38"/>
      <c r="V34" s="39"/>
      <c r="W34" s="38"/>
      <c r="Y34" s="38"/>
      <c r="Z34" s="38"/>
      <c r="AA34" s="38"/>
      <c r="AB34" s="38"/>
      <c r="AC34" s="39"/>
      <c r="AD34" s="38"/>
      <c r="AF34" s="38"/>
      <c r="AG34" s="38"/>
      <c r="AH34" s="38"/>
      <c r="AI34" s="38"/>
      <c r="AK34" s="38"/>
      <c r="AM34" s="38"/>
      <c r="AN34" s="38"/>
      <c r="AO34" s="38"/>
      <c r="AP34" s="38"/>
      <c r="AR34" s="38"/>
    </row>
    <row r="35" spans="2:44" ht="15" customHeight="1">
      <c r="B35" s="40" t="s">
        <v>196</v>
      </c>
      <c r="D35" s="41">
        <f t="shared" ref="D35:F35" si="54">D13</f>
        <v>6629.0066032350596</v>
      </c>
      <c r="E35" s="41">
        <f t="shared" si="54"/>
        <v>6988.2900821884205</v>
      </c>
      <c r="F35" s="41">
        <f t="shared" si="54"/>
        <v>6446.3171395960062</v>
      </c>
      <c r="G35" s="41">
        <f t="shared" ref="G35" si="55">G13</f>
        <v>6273.2976409998837</v>
      </c>
      <c r="H35" s="29"/>
      <c r="I35" s="41">
        <f>SUM(D35:G35)</f>
        <v>26336.91146601937</v>
      </c>
      <c r="K35" s="41">
        <f t="shared" ref="K35:L35" si="56">K13</f>
        <v>7447.7784525884845</v>
      </c>
      <c r="L35" s="41">
        <f t="shared" si="56"/>
        <v>7218.5383590121</v>
      </c>
      <c r="M35" s="41">
        <f t="shared" ref="M35:N35" si="57">M13</f>
        <v>7772.7370663162656</v>
      </c>
      <c r="N35" s="41">
        <f t="shared" si="57"/>
        <v>7751.9978281375279</v>
      </c>
      <c r="O35" s="29"/>
      <c r="P35" s="41">
        <f>SUM(K35:N35)</f>
        <v>30191.051706054379</v>
      </c>
      <c r="R35" s="41">
        <f t="shared" ref="R35:R38" si="58">R13</f>
        <v>7845.116506895044</v>
      </c>
      <c r="S35" s="41">
        <v>9041.7651396262827</v>
      </c>
      <c r="T35" s="41">
        <v>8863.4372412508656</v>
      </c>
      <c r="U35" s="41">
        <v>9484.9037157983967</v>
      </c>
      <c r="V35" s="29"/>
      <c r="W35" s="41">
        <f>SUM(R35:U35)</f>
        <v>35235.22260357059</v>
      </c>
      <c r="Y35" s="41">
        <f t="shared" ref="Y35:Y38" si="59">Y13</f>
        <v>7658.0372563556002</v>
      </c>
      <c r="Z35" s="41">
        <v>8222.4217857806343</v>
      </c>
      <c r="AA35" s="41">
        <v>7672.6404445930102</v>
      </c>
      <c r="AB35" s="41">
        <v>7520.2790986693353</v>
      </c>
      <c r="AC35" s="29"/>
      <c r="AD35" s="41">
        <f>SUM(Y35:AB35)</f>
        <v>31073.378585398579</v>
      </c>
      <c r="AF35" s="41">
        <f t="shared" ref="AF35:AG38" si="60">AF13</f>
        <v>7434.8584895851536</v>
      </c>
      <c r="AG35" s="41">
        <f t="shared" si="60"/>
        <v>8027.993163948132</v>
      </c>
      <c r="AH35" s="12">
        <v>7935.1051550008378</v>
      </c>
      <c r="AI35" s="12">
        <v>7446.3579519758787</v>
      </c>
      <c r="AK35" s="12">
        <f t="shared" ref="AK35:AK38" si="61">SUM(AF35:AI35)</f>
        <v>30844.314760510002</v>
      </c>
      <c r="AM35" s="41">
        <f t="shared" ref="AM35:AN35" si="62">AM13</f>
        <v>7697.6360501214276</v>
      </c>
      <c r="AN35" s="41">
        <f t="shared" si="62"/>
        <v>8024.9057644598233</v>
      </c>
      <c r="AO35" s="41">
        <f t="shared" ref="AO35:AP35" si="63">AO13</f>
        <v>0</v>
      </c>
      <c r="AP35" s="41">
        <f t="shared" si="63"/>
        <v>0</v>
      </c>
      <c r="AR35" s="12">
        <f t="shared" ref="AR35:AR38" si="64">SUM(AM35:AP35)</f>
        <v>15722.541814581251</v>
      </c>
    </row>
    <row r="36" spans="2:44" ht="15" customHeight="1">
      <c r="B36" s="40" t="s">
        <v>197</v>
      </c>
      <c r="D36" s="41">
        <f t="shared" ref="D36:F36" si="65">D14</f>
        <v>12749.005979214699</v>
      </c>
      <c r="E36" s="41">
        <f t="shared" si="65"/>
        <v>13118.246696746499</v>
      </c>
      <c r="F36" s="41">
        <f t="shared" si="65"/>
        <v>12521.055980832018</v>
      </c>
      <c r="G36" s="41">
        <f t="shared" ref="G36" si="66">G14</f>
        <v>12955.766665274537</v>
      </c>
      <c r="H36" s="29"/>
      <c r="I36" s="41">
        <f>SUM(D36:G36)</f>
        <v>51344.075322067758</v>
      </c>
      <c r="K36" s="41">
        <f t="shared" ref="K36:L36" si="67">K14</f>
        <v>12648.971155018238</v>
      </c>
      <c r="L36" s="41">
        <f t="shared" si="67"/>
        <v>15180.434165566539</v>
      </c>
      <c r="M36" s="41">
        <f t="shared" ref="M36:N36" si="68">M14</f>
        <v>15081.023784599523</v>
      </c>
      <c r="N36" s="41">
        <f t="shared" si="68"/>
        <v>14180.979908634155</v>
      </c>
      <c r="O36" s="29"/>
      <c r="P36" s="41">
        <f>SUM(K36:N36)</f>
        <v>57091.409013818455</v>
      </c>
      <c r="R36" s="41">
        <f t="shared" si="58"/>
        <v>14977.9794080847</v>
      </c>
      <c r="S36" s="41">
        <v>13029.306661857912</v>
      </c>
      <c r="T36" s="41">
        <v>13134.215817295502</v>
      </c>
      <c r="U36" s="41">
        <v>14243.513866393596</v>
      </c>
      <c r="V36" s="29"/>
      <c r="W36" s="41">
        <f>SUM(R36:U36)</f>
        <v>55385.015753631713</v>
      </c>
      <c r="Y36" s="41">
        <f t="shared" si="59"/>
        <v>16206.976144986937</v>
      </c>
      <c r="Z36" s="41">
        <v>17044.797046905489</v>
      </c>
      <c r="AA36" s="41">
        <v>18842.802427051756</v>
      </c>
      <c r="AB36" s="41">
        <v>17917.970943389148</v>
      </c>
      <c r="AC36" s="29"/>
      <c r="AD36" s="41">
        <f>SUM(Y36:AB36)</f>
        <v>70012.546562333329</v>
      </c>
      <c r="AF36" s="41">
        <f t="shared" si="60"/>
        <v>18042.694455238227</v>
      </c>
      <c r="AG36" s="41">
        <f t="shared" si="60"/>
        <v>20382.664735087263</v>
      </c>
      <c r="AH36" s="12">
        <v>19710.397360347382</v>
      </c>
      <c r="AI36" s="12">
        <v>20766.658666527928</v>
      </c>
      <c r="AK36" s="12">
        <f t="shared" si="61"/>
        <v>78902.415217200803</v>
      </c>
      <c r="AM36" s="41">
        <f t="shared" ref="AM36:AN36" si="69">AM14</f>
        <v>20863.491005583008</v>
      </c>
      <c r="AN36" s="41">
        <f t="shared" si="69"/>
        <v>22149.3921616753</v>
      </c>
      <c r="AO36" s="41">
        <f t="shared" ref="AO36:AP36" si="70">AO14</f>
        <v>0</v>
      </c>
      <c r="AP36" s="41">
        <f t="shared" si="70"/>
        <v>0</v>
      </c>
      <c r="AR36" s="12">
        <f t="shared" si="64"/>
        <v>43012.883167258304</v>
      </c>
    </row>
    <row r="37" spans="2:44" ht="15" customHeight="1">
      <c r="B37" s="40" t="s">
        <v>328</v>
      </c>
      <c r="D37" s="41">
        <f t="shared" ref="D37:F38" si="71">D15</f>
        <v>-1325.25240528874</v>
      </c>
      <c r="E37" s="41">
        <f t="shared" si="71"/>
        <v>-1837.6931114088788</v>
      </c>
      <c r="F37" s="41">
        <f t="shared" si="71"/>
        <v>1059.5095169727797</v>
      </c>
      <c r="G37" s="41">
        <f t="shared" ref="G37" si="72">G15</f>
        <v>156.16456991344131</v>
      </c>
      <c r="H37" s="29"/>
      <c r="I37" s="41">
        <f>SUM(D37:G37)</f>
        <v>-1947.2714298113976</v>
      </c>
      <c r="K37" s="41">
        <f t="shared" ref="K37:L37" si="73">K15</f>
        <v>2439.6274748060109</v>
      </c>
      <c r="L37" s="41">
        <f t="shared" si="73"/>
        <v>2042.7113038517543</v>
      </c>
      <c r="M37" s="41">
        <f t="shared" ref="M37:N37" si="74">M15</f>
        <v>2067.8023143325877</v>
      </c>
      <c r="N37" s="41">
        <f t="shared" si="74"/>
        <v>-1054.0660006019073</v>
      </c>
      <c r="O37" s="29"/>
      <c r="P37" s="41">
        <f>SUM(K37:N37)</f>
        <v>5496.0750923884452</v>
      </c>
      <c r="R37" s="41">
        <f t="shared" si="58"/>
        <v>543.19971708648495</v>
      </c>
      <c r="S37" s="41">
        <v>4608.9461819277949</v>
      </c>
      <c r="T37" s="41">
        <v>3280.0237115585151</v>
      </c>
      <c r="U37" s="41">
        <v>2740.6753778216189</v>
      </c>
      <c r="V37" s="29"/>
      <c r="W37" s="41">
        <f>SUM(R37:U37)</f>
        <v>11172.844988394414</v>
      </c>
      <c r="Y37" s="41">
        <f t="shared" si="59"/>
        <v>1304.8635462132179</v>
      </c>
      <c r="Z37" s="41">
        <v>-703.96403428909377</v>
      </c>
      <c r="AA37" s="41">
        <v>-1772.6179174362076</v>
      </c>
      <c r="AB37" s="41">
        <v>-3379.4905033337764</v>
      </c>
      <c r="AC37" s="29"/>
      <c r="AD37" s="41">
        <f>SUM(Y37:AB37)</f>
        <v>-4551.2089088458597</v>
      </c>
      <c r="AF37" s="41">
        <f t="shared" si="60"/>
        <v>-1752.8833978693594</v>
      </c>
      <c r="AG37" s="41">
        <f t="shared" si="60"/>
        <v>-3608.8334547020318</v>
      </c>
      <c r="AH37" s="12">
        <v>-2762.6973240976763</v>
      </c>
      <c r="AI37" s="12">
        <v>-2844.9856351488056</v>
      </c>
      <c r="AK37" s="12">
        <f t="shared" si="61"/>
        <v>-10969.399811817873</v>
      </c>
      <c r="AM37" s="41">
        <f t="shared" ref="AM37:AN37" si="75">AM15</f>
        <v>-130.1956310891816</v>
      </c>
      <c r="AN37" s="41">
        <f t="shared" si="75"/>
        <v>-2537.140106045299</v>
      </c>
      <c r="AO37" s="41">
        <f t="shared" ref="AO37:AP37" si="76">AO15</f>
        <v>0</v>
      </c>
      <c r="AP37" s="41">
        <f t="shared" si="76"/>
        <v>0</v>
      </c>
      <c r="AR37" s="12">
        <f t="shared" si="64"/>
        <v>-2667.3357371344805</v>
      </c>
    </row>
    <row r="38" spans="2:44" ht="15" customHeight="1">
      <c r="B38" s="30" t="s">
        <v>198</v>
      </c>
      <c r="D38" s="31">
        <f t="shared" si="71"/>
        <v>7840.0981965792498</v>
      </c>
      <c r="E38" s="31">
        <f t="shared" si="71"/>
        <v>7547.790851260077</v>
      </c>
      <c r="F38" s="41">
        <f t="shared" si="71"/>
        <v>7005.003688851727</v>
      </c>
      <c r="G38" s="41">
        <f t="shared" ref="G38" si="77">G16</f>
        <v>7082.0727550153288</v>
      </c>
      <c r="H38" s="29"/>
      <c r="I38" s="31">
        <f>SUM(D38:G38)</f>
        <v>29474.965491706382</v>
      </c>
      <c r="K38" s="31">
        <f t="shared" ref="K38:L38" si="78">K16</f>
        <v>6598.9777713077274</v>
      </c>
      <c r="L38" s="31">
        <f t="shared" si="78"/>
        <v>6504.7060611540437</v>
      </c>
      <c r="M38" s="31">
        <f t="shared" ref="M38:N38" si="79">M16</f>
        <v>6574.3583947913421</v>
      </c>
      <c r="N38" s="31">
        <f t="shared" si="79"/>
        <v>6671.9579316722084</v>
      </c>
      <c r="O38" s="29"/>
      <c r="P38" s="31">
        <f>SUM(K38:N38)</f>
        <v>26350.000158925322</v>
      </c>
      <c r="R38" s="31">
        <f t="shared" si="58"/>
        <v>6206.6133717839584</v>
      </c>
      <c r="S38" s="31">
        <v>5813.6007022781168</v>
      </c>
      <c r="T38" s="31">
        <v>5823.0641555845177</v>
      </c>
      <c r="U38" s="31">
        <v>5945.8559470199834</v>
      </c>
      <c r="V38" s="29"/>
      <c r="W38" s="41">
        <f>SUM(R38:U38)</f>
        <v>23789.134176666576</v>
      </c>
      <c r="Y38" s="31">
        <f t="shared" si="59"/>
        <v>6099.9779257033633</v>
      </c>
      <c r="Z38" s="31">
        <v>6048.3434995052867</v>
      </c>
      <c r="AA38" s="31">
        <v>6025.5195718909763</v>
      </c>
      <c r="AB38" s="31">
        <v>6018.5658231785592</v>
      </c>
      <c r="AC38" s="29"/>
      <c r="AD38" s="41">
        <f>SUM(Y38:AB38)</f>
        <v>24192.406820278189</v>
      </c>
      <c r="AF38" s="31">
        <f t="shared" si="60"/>
        <v>6171.8816531354623</v>
      </c>
      <c r="AG38" s="31">
        <f t="shared" si="60"/>
        <v>6466.2181941201807</v>
      </c>
      <c r="AH38" s="12">
        <v>6338.7376479051673</v>
      </c>
      <c r="AI38" s="12">
        <v>6221.5029073272008</v>
      </c>
      <c r="AK38" s="12">
        <f t="shared" si="61"/>
        <v>25198.340402488011</v>
      </c>
      <c r="AM38" s="31">
        <f t="shared" ref="AM38:AN38" si="80">AM16</f>
        <v>6325.2010099702611</v>
      </c>
      <c r="AN38" s="31">
        <f t="shared" si="80"/>
        <v>7155.7682952579871</v>
      </c>
      <c r="AO38" s="31">
        <f t="shared" ref="AO38:AP38" si="81">AO16</f>
        <v>0</v>
      </c>
      <c r="AP38" s="31">
        <f t="shared" si="81"/>
        <v>0</v>
      </c>
      <c r="AR38" s="12">
        <f t="shared" si="64"/>
        <v>13480.969305228249</v>
      </c>
    </row>
    <row r="39" spans="2:44" s="35" customFormat="1" ht="15" customHeight="1">
      <c r="B39" s="32" t="s">
        <v>216</v>
      </c>
      <c r="D39" s="33">
        <f t="shared" ref="D39:F39" si="82">D32-D35-D36-D37-D38</f>
        <v>4360.4780125195239</v>
      </c>
      <c r="E39" s="33">
        <f t="shared" si="82"/>
        <v>6850.5105175395984</v>
      </c>
      <c r="F39" s="33">
        <f t="shared" si="82"/>
        <v>8097.6682761481034</v>
      </c>
      <c r="G39" s="33">
        <f t="shared" ref="G39" si="83">G32-G35-G36-G37-G38</f>
        <v>8654.4495397326173</v>
      </c>
      <c r="H39" s="34"/>
      <c r="I39" s="33">
        <f t="shared" ref="I39" si="84">I32-I35-I36-I37-I38</f>
        <v>27963.10634593985</v>
      </c>
      <c r="K39" s="33">
        <f t="shared" ref="K39:L39" si="85">K32-K35-K36-K37-K38</f>
        <v>5241.0197037343023</v>
      </c>
      <c r="L39" s="33">
        <f t="shared" si="85"/>
        <v>6804.0968014466162</v>
      </c>
      <c r="M39" s="33">
        <f t="shared" ref="M39:N39" si="86">M32-M35-M36-M37-M38</f>
        <v>7845.9731857409179</v>
      </c>
      <c r="N39" s="33">
        <f t="shared" si="86"/>
        <v>10237.489567172095</v>
      </c>
      <c r="O39" s="34"/>
      <c r="P39" s="33">
        <f t="shared" ref="P39" si="87">P32-P35-P36-P37-P38</f>
        <v>30128.579258093887</v>
      </c>
      <c r="R39" s="33">
        <f t="shared" ref="R39:U39" si="88">R32-R35-R36-R37-R38</f>
        <v>8175.9232622012223</v>
      </c>
      <c r="S39" s="33">
        <f t="shared" ref="S39" si="89">S32-S35-S36-S37-S38</f>
        <v>10897.022897262887</v>
      </c>
      <c r="T39" s="33">
        <f t="shared" si="88"/>
        <v>14373.204101881347</v>
      </c>
      <c r="U39" s="33">
        <f t="shared" si="88"/>
        <v>15912.451626664817</v>
      </c>
      <c r="V39" s="34"/>
      <c r="W39" s="33">
        <f t="shared" ref="W39:Z39" si="90">W32-W35-W36-W37-W38</f>
        <v>49358.601888010293</v>
      </c>
      <c r="Y39" s="33">
        <f t="shared" si="90"/>
        <v>13495.234105496169</v>
      </c>
      <c r="Z39" s="33">
        <f t="shared" si="90"/>
        <v>18918.953396067205</v>
      </c>
      <c r="AA39" s="33">
        <f t="shared" ref="AA39:AB39" si="91">AA32-AA35-AA36-AA37-AA38</f>
        <v>20073.952520532053</v>
      </c>
      <c r="AB39" s="33">
        <f t="shared" si="91"/>
        <v>17962.723683808184</v>
      </c>
      <c r="AC39" s="34"/>
      <c r="AD39" s="33">
        <f t="shared" ref="AD39" si="92">AD32-AD35-AD36-AD37-AD38</f>
        <v>70450.863705903612</v>
      </c>
      <c r="AF39" s="33">
        <f t="shared" ref="AF39:AG39" si="93">AF32-AF35-AF36-AF37-AF38</f>
        <v>15435.194244309618</v>
      </c>
      <c r="AG39" s="33">
        <f t="shared" si="93"/>
        <v>19277.695412847603</v>
      </c>
      <c r="AH39" s="33">
        <v>19320.240865124251</v>
      </c>
      <c r="AI39" s="33">
        <f t="shared" ref="AI39" si="94">AI32-AI35-AI36-AI37-AI38</f>
        <v>18810.603399191805</v>
      </c>
      <c r="AK39" s="33">
        <f t="shared" ref="AK39" si="95">AK32-AK35-AK36-AK37-AK38</f>
        <v>72843.733921473293</v>
      </c>
      <c r="AM39" s="33">
        <f t="shared" ref="AM39:AO39" si="96">AM32-AM35-AM36-AM37-AM38</f>
        <v>14539.622567351173</v>
      </c>
      <c r="AN39" s="33">
        <f t="shared" si="96"/>
        <v>15270.921591337761</v>
      </c>
      <c r="AO39" s="33">
        <f t="shared" si="96"/>
        <v>0</v>
      </c>
      <c r="AP39" s="33">
        <f t="shared" ref="AP39" si="97">AP32-AP35-AP36-AP37-AP38</f>
        <v>0</v>
      </c>
      <c r="AR39" s="33">
        <f t="shared" ref="AR39" si="98">AR32-AR35-AR36-AR37-AR38</f>
        <v>29810.544158688932</v>
      </c>
    </row>
    <row r="40" spans="2:44" ht="15" customHeight="1">
      <c r="B40" s="8"/>
      <c r="D40" s="12"/>
      <c r="E40" s="12"/>
      <c r="F40" s="12"/>
      <c r="G40" s="12"/>
      <c r="H40" s="29"/>
      <c r="I40" s="12"/>
      <c r="K40" s="12"/>
      <c r="L40" s="12"/>
      <c r="M40" s="12"/>
      <c r="N40" s="12"/>
      <c r="O40" s="29"/>
      <c r="P40" s="12"/>
      <c r="R40" s="12"/>
      <c r="S40" s="12"/>
      <c r="T40" s="12"/>
      <c r="U40" s="12"/>
      <c r="V40" s="29"/>
      <c r="W40" s="12"/>
      <c r="Y40" s="12"/>
      <c r="Z40" s="12"/>
      <c r="AA40" s="12"/>
      <c r="AB40" s="12"/>
      <c r="AC40" s="29"/>
      <c r="AD40" s="12"/>
      <c r="AF40" s="12"/>
      <c r="AG40" s="12"/>
      <c r="AH40" s="12"/>
      <c r="AI40" s="12"/>
      <c r="AK40" s="12"/>
      <c r="AM40" s="12"/>
      <c r="AN40" s="12"/>
      <c r="AO40" s="12"/>
      <c r="AP40" s="12"/>
      <c r="AR40" s="12"/>
    </row>
    <row r="41" spans="2:44" ht="15" customHeight="1">
      <c r="B41" s="40" t="s">
        <v>120</v>
      </c>
      <c r="D41" s="41">
        <f t="shared" ref="D41:F41" si="99">D19</f>
        <v>1176.29818298949</v>
      </c>
      <c r="E41" s="41">
        <f t="shared" si="99"/>
        <v>930.82986493356623</v>
      </c>
      <c r="F41" s="41">
        <f t="shared" si="99"/>
        <v>971.67642402701267</v>
      </c>
      <c r="G41" s="41">
        <f t="shared" ref="G41" si="100">G19</f>
        <v>937.55479999607428</v>
      </c>
      <c r="H41" s="29"/>
      <c r="I41" s="41">
        <f>SUM(D41:G41)</f>
        <v>4016.3592719461431</v>
      </c>
      <c r="K41" s="41">
        <f t="shared" ref="K41:L41" si="101">K19</f>
        <v>1005.2911805238342</v>
      </c>
      <c r="L41" s="41">
        <f t="shared" si="101"/>
        <v>898.93448151340613</v>
      </c>
      <c r="M41" s="41">
        <f t="shared" ref="M41:N41" si="102">M19</f>
        <v>859.19772152217104</v>
      </c>
      <c r="N41" s="41">
        <f t="shared" si="102"/>
        <v>869.79181794206613</v>
      </c>
      <c r="O41" s="29"/>
      <c r="P41" s="41">
        <f>SUM(K41:N41)</f>
        <v>3633.2152015014776</v>
      </c>
      <c r="R41" s="41">
        <f t="shared" ref="R41:R42" si="103">R19</f>
        <v>794.07150046577397</v>
      </c>
      <c r="S41" s="41">
        <v>755.2122203321187</v>
      </c>
      <c r="T41" s="41">
        <v>743.76298058264149</v>
      </c>
      <c r="U41" s="41">
        <v>654.69035242964139</v>
      </c>
      <c r="V41" s="29"/>
      <c r="W41" s="12">
        <f>SUM(R41:U41)</f>
        <v>2947.7370538101754</v>
      </c>
      <c r="Y41" s="41">
        <f t="shared" ref="Y41:Y42" si="104">Y19</f>
        <v>474.98300160343291</v>
      </c>
      <c r="Z41" s="41">
        <v>346.54364784723799</v>
      </c>
      <c r="AA41" s="41">
        <v>319.78256808442251</v>
      </c>
      <c r="AB41" s="41">
        <v>190.8792510943301</v>
      </c>
      <c r="AC41" s="29"/>
      <c r="AD41" s="12">
        <f>SUM(Y41:AB41)</f>
        <v>1332.1884686294236</v>
      </c>
      <c r="AF41" s="41">
        <f t="shared" ref="AF41:AG42" si="105">AF19</f>
        <v>111.98009145680535</v>
      </c>
      <c r="AG41" s="41">
        <f t="shared" si="105"/>
        <v>70.878027145062575</v>
      </c>
      <c r="AH41" s="12">
        <v>50.839866248637435</v>
      </c>
      <c r="AI41" s="12">
        <v>44.209415589326994</v>
      </c>
      <c r="AK41" s="12">
        <f t="shared" ref="AK41:AK42" si="106">SUM(AF41:AI41)</f>
        <v>277.90740043983237</v>
      </c>
      <c r="AM41" s="41">
        <f t="shared" ref="AM41:AN41" si="107">AM19</f>
        <v>67.881520263781766</v>
      </c>
      <c r="AN41" s="41">
        <f t="shared" si="107"/>
        <v>30.100014151360838</v>
      </c>
      <c r="AO41" s="41">
        <f t="shared" ref="AO41:AP41" si="108">AO19</f>
        <v>0</v>
      </c>
      <c r="AP41" s="41">
        <f t="shared" si="108"/>
        <v>0</v>
      </c>
      <c r="AR41" s="12">
        <f t="shared" ref="AR41:AR42" si="109">SUM(AM41:AP41)</f>
        <v>97.981534415142605</v>
      </c>
    </row>
    <row r="42" spans="2:44" ht="15" customHeight="1">
      <c r="B42" s="30" t="s">
        <v>121</v>
      </c>
      <c r="D42" s="31">
        <f t="shared" ref="D42:F42" si="110">D20</f>
        <v>-204.071760390257</v>
      </c>
      <c r="E42" s="31">
        <f t="shared" si="110"/>
        <v>88.360222451605836</v>
      </c>
      <c r="F42" s="31">
        <f t="shared" si="110"/>
        <v>-161.47546932767705</v>
      </c>
      <c r="G42" s="31">
        <f t="shared" ref="G42" si="111">G20</f>
        <v>234.74511041497439</v>
      </c>
      <c r="H42" s="29"/>
      <c r="I42" s="31">
        <f>SUM(D42:G42)</f>
        <v>-42.441896851353846</v>
      </c>
      <c r="K42" s="31">
        <f t="shared" ref="K42:L42" si="112">K20</f>
        <v>-990.85953961987423</v>
      </c>
      <c r="L42" s="31">
        <f t="shared" si="112"/>
        <v>-954.02165202288893</v>
      </c>
      <c r="M42" s="31">
        <f t="shared" ref="M42:N42" si="113">M20</f>
        <v>-1255.0345953624715</v>
      </c>
      <c r="N42" s="31">
        <f t="shared" si="113"/>
        <v>-1567.375409856392</v>
      </c>
      <c r="O42" s="29"/>
      <c r="P42" s="31">
        <f>SUM(K42:N42)</f>
        <v>-4767.2911968616263</v>
      </c>
      <c r="R42" s="31">
        <f t="shared" si="103"/>
        <v>-2173.6337057137639</v>
      </c>
      <c r="S42" s="31">
        <v>-1830.1945983823314</v>
      </c>
      <c r="T42" s="31">
        <v>-2456.6460924849434</v>
      </c>
      <c r="U42" s="31">
        <v>-3064.9586394362896</v>
      </c>
      <c r="V42" s="29"/>
      <c r="W42" s="12">
        <f>SUM(R42:U42)</f>
        <v>-9525.433036017328</v>
      </c>
      <c r="Y42" s="31">
        <f t="shared" si="104"/>
        <v>-3078.1607674893876</v>
      </c>
      <c r="Z42" s="31">
        <v>-2933.7048801228116</v>
      </c>
      <c r="AA42" s="31">
        <v>-3055.9143365378304</v>
      </c>
      <c r="AB42" s="31">
        <v>-2844.4236939253433</v>
      </c>
      <c r="AC42" s="29"/>
      <c r="AD42" s="12">
        <f>SUM(Y42:AB42)</f>
        <v>-11912.203678075373</v>
      </c>
      <c r="AF42" s="31">
        <f t="shared" si="105"/>
        <v>-2160.5080829980111</v>
      </c>
      <c r="AG42" s="31">
        <f t="shared" si="105"/>
        <v>-1807.5755629096739</v>
      </c>
      <c r="AH42" s="12">
        <v>-1896.5987515537888</v>
      </c>
      <c r="AI42" s="12">
        <v>-2629.964179365933</v>
      </c>
      <c r="AK42" s="12">
        <f t="shared" si="106"/>
        <v>-8494.6465768274065</v>
      </c>
      <c r="AM42" s="31">
        <f t="shared" ref="AM42:AN42" si="114">AM20</f>
        <v>-2328.7667646109985</v>
      </c>
      <c r="AN42" s="31">
        <f t="shared" si="114"/>
        <v>-2076.7312185903565</v>
      </c>
      <c r="AO42" s="31">
        <f t="shared" ref="AO42:AP42" si="115">AO20</f>
        <v>0</v>
      </c>
      <c r="AP42" s="31">
        <f t="shared" si="115"/>
        <v>0</v>
      </c>
      <c r="AR42" s="12">
        <f t="shared" si="109"/>
        <v>-4405.4979832013551</v>
      </c>
    </row>
    <row r="43" spans="2:44" s="35" customFormat="1" ht="15" customHeight="1">
      <c r="B43" s="32" t="s">
        <v>195</v>
      </c>
      <c r="D43" s="33">
        <f>D39-D41-D42</f>
        <v>3388.2515899202913</v>
      </c>
      <c r="E43" s="33">
        <f>E39-E41-E42</f>
        <v>5831.3204301544256</v>
      </c>
      <c r="F43" s="33">
        <f>F39-F41-F42</f>
        <v>7287.4673214487684</v>
      </c>
      <c r="G43" s="33">
        <f>G39-G41-G42</f>
        <v>7482.1496293215687</v>
      </c>
      <c r="H43" s="34"/>
      <c r="I43" s="33">
        <f>I39-I41-I42</f>
        <v>23989.188970845058</v>
      </c>
      <c r="K43" s="33">
        <f>K39-K41-K42</f>
        <v>5226.5880628303421</v>
      </c>
      <c r="L43" s="33">
        <f>L39-L41-L42</f>
        <v>6859.1839719560985</v>
      </c>
      <c r="M43" s="33">
        <f>M39-M41-M42</f>
        <v>8241.8100595812175</v>
      </c>
      <c r="N43" s="33">
        <f>N39-N41-N42</f>
        <v>10935.07315908642</v>
      </c>
      <c r="O43" s="34"/>
      <c r="P43" s="33">
        <f>P39-P41-P42</f>
        <v>31262.655253454039</v>
      </c>
      <c r="R43" s="33">
        <f>R39-R41-R42</f>
        <v>9555.4854674492126</v>
      </c>
      <c r="S43" s="33">
        <f>S39-S41-S42</f>
        <v>11972.005275313099</v>
      </c>
      <c r="T43" s="33">
        <f>T39-T41-T42</f>
        <v>16086.087213783649</v>
      </c>
      <c r="U43" s="33">
        <f>U39-U41-U42</f>
        <v>18322.719913671466</v>
      </c>
      <c r="V43" s="34"/>
      <c r="W43" s="33">
        <f>W39-W41-W42</f>
        <v>55936.297870217444</v>
      </c>
      <c r="Y43" s="33">
        <f>Y39-Y41-Y42</f>
        <v>16098.411871382124</v>
      </c>
      <c r="Z43" s="33">
        <f>Z39-Z41-Z42</f>
        <v>21506.114628342781</v>
      </c>
      <c r="AA43" s="33">
        <f>AA39-AA41-AA42</f>
        <v>22810.084288985461</v>
      </c>
      <c r="AB43" s="33">
        <f>AB39-AB41-AB42</f>
        <v>20616.268126639196</v>
      </c>
      <c r="AC43" s="34"/>
      <c r="AD43" s="33">
        <f>AD39-AD41-AD42</f>
        <v>81030.87891534956</v>
      </c>
      <c r="AF43" s="33">
        <f>AF39-AF41-AF42</f>
        <v>17483.722235850822</v>
      </c>
      <c r="AG43" s="33">
        <f>AG39-AG41-AG42</f>
        <v>21014.392948612214</v>
      </c>
      <c r="AH43" s="33">
        <v>21165.999750429404</v>
      </c>
      <c r="AI43" s="33">
        <f>AI39-AI41-AI42</f>
        <v>21396.358162968409</v>
      </c>
      <c r="AK43" s="33">
        <f>AK39-AK41-AK42</f>
        <v>81060.473097860871</v>
      </c>
      <c r="AM43" s="33">
        <f>AM39-AM41-AM42</f>
        <v>16800.50781169839</v>
      </c>
      <c r="AN43" s="33">
        <f>AN39-AN41-AN42</f>
        <v>17317.552795776755</v>
      </c>
      <c r="AO43" s="33">
        <f>AO39-AO41-AO42</f>
        <v>0</v>
      </c>
      <c r="AP43" s="33">
        <f>AP39-AP41-AP42</f>
        <v>0</v>
      </c>
      <c r="AR43" s="33">
        <f>AR39-AR41-AR42</f>
        <v>34118.060607475141</v>
      </c>
    </row>
    <row r="44" spans="2:44" ht="15" customHeight="1">
      <c r="B44" s="8"/>
      <c r="D44" s="42"/>
      <c r="E44" s="42"/>
      <c r="F44" s="42"/>
      <c r="G44" s="42"/>
      <c r="H44" s="39"/>
      <c r="I44" s="42"/>
      <c r="K44" s="42"/>
      <c r="L44" s="42"/>
      <c r="M44" s="42"/>
      <c r="N44" s="42"/>
      <c r="O44" s="39"/>
      <c r="P44" s="42"/>
      <c r="R44" s="42"/>
      <c r="S44" s="42"/>
      <c r="T44" s="42"/>
      <c r="U44" s="42"/>
      <c r="V44" s="39"/>
      <c r="W44" s="12"/>
      <c r="Y44" s="42"/>
      <c r="Z44" s="42"/>
      <c r="AA44" s="42"/>
      <c r="AB44" s="42"/>
      <c r="AC44" s="39"/>
      <c r="AD44" s="12"/>
      <c r="AF44" s="42"/>
      <c r="AG44" s="42"/>
      <c r="AH44" s="42"/>
      <c r="AI44" s="42"/>
      <c r="AK44" s="42"/>
      <c r="AM44" s="42"/>
      <c r="AN44" s="42"/>
      <c r="AO44" s="42"/>
      <c r="AP44" s="42"/>
      <c r="AR44" s="42"/>
    </row>
    <row r="45" spans="2:44" ht="15" customHeight="1">
      <c r="B45" s="30" t="s">
        <v>4</v>
      </c>
      <c r="D45" s="31">
        <f>D23</f>
        <v>2728.6963694200499</v>
      </c>
      <c r="E45" s="31">
        <f>E23</f>
        <v>2403.90277723292</v>
      </c>
      <c r="F45" s="31">
        <f>F23</f>
        <v>3241.0246551222235</v>
      </c>
      <c r="G45" s="31">
        <f>G23</f>
        <v>3082.2557373566237</v>
      </c>
      <c r="H45" s="29"/>
      <c r="I45" s="31">
        <f>SUM(D45:G45)</f>
        <v>11455.879539131816</v>
      </c>
      <c r="K45" s="31">
        <f>K23</f>
        <v>2386.0008180070054</v>
      </c>
      <c r="L45" s="31">
        <f>L23</f>
        <v>2541.1445610676992</v>
      </c>
      <c r="M45" s="31">
        <f>M23</f>
        <v>2173.4712776181896</v>
      </c>
      <c r="N45" s="31">
        <f>N23</f>
        <v>2762.9403135991424</v>
      </c>
      <c r="O45" s="29"/>
      <c r="P45" s="31">
        <f>SUM(K45:N45)</f>
        <v>9863.5569702920366</v>
      </c>
      <c r="R45" s="31">
        <f>R23</f>
        <v>2810.7299165377208</v>
      </c>
      <c r="S45" s="31">
        <v>2635.9238140446946</v>
      </c>
      <c r="T45" s="31">
        <v>3892.7449388404275</v>
      </c>
      <c r="U45" s="31">
        <v>4949.9792901237643</v>
      </c>
      <c r="V45" s="29"/>
      <c r="W45" s="41">
        <f>SUM(R45:U45)</f>
        <v>14289.377959546608</v>
      </c>
      <c r="Y45" s="31">
        <f>Y23</f>
        <v>4029.3103616827166</v>
      </c>
      <c r="Z45" s="31">
        <v>6240.9396151959154</v>
      </c>
      <c r="AA45" s="31">
        <v>6269.0653576879386</v>
      </c>
      <c r="AB45" s="31">
        <v>5877.4263501479772</v>
      </c>
      <c r="AC45" s="29"/>
      <c r="AD45" s="41">
        <f>SUM(Y45:AB45)</f>
        <v>22416.741684714547</v>
      </c>
      <c r="AF45" s="31">
        <f>AF23</f>
        <v>4721.8263576663394</v>
      </c>
      <c r="AG45" s="31">
        <f>AG23</f>
        <v>5510.3684756641351</v>
      </c>
      <c r="AH45" s="12">
        <v>5445.3158266252767</v>
      </c>
      <c r="AI45" s="12">
        <v>5502.4652358258481</v>
      </c>
      <c r="AK45" s="12">
        <f>SUM(AF45:AI45)</f>
        <v>21179.975895781601</v>
      </c>
      <c r="AM45" s="31">
        <f>AM23</f>
        <v>4638.456995691824</v>
      </c>
      <c r="AN45" s="31">
        <f>AN23</f>
        <v>4717.712288267423</v>
      </c>
      <c r="AO45" s="31">
        <f>AO23</f>
        <v>0</v>
      </c>
      <c r="AP45" s="31">
        <f>AP23</f>
        <v>0</v>
      </c>
      <c r="AR45" s="12">
        <f>SUM(AM45:AP45)</f>
        <v>9356.169283959247</v>
      </c>
    </row>
    <row r="46" spans="2:44" s="35" customFormat="1" ht="15" customHeight="1">
      <c r="B46" s="32" t="s">
        <v>194</v>
      </c>
      <c r="D46" s="33">
        <f>D43-D45</f>
        <v>659.55522050024138</v>
      </c>
      <c r="E46" s="33">
        <f>E43-E45</f>
        <v>3427.4176529215056</v>
      </c>
      <c r="F46" s="33">
        <f>F43-F45</f>
        <v>4046.4426663265449</v>
      </c>
      <c r="G46" s="33">
        <f>G43-G45</f>
        <v>4399.8938919649445</v>
      </c>
      <c r="H46" s="34"/>
      <c r="I46" s="33">
        <f>I43-I45</f>
        <v>12533.309431713242</v>
      </c>
      <c r="K46" s="33">
        <f>K43-K45</f>
        <v>2840.5872448233367</v>
      </c>
      <c r="L46" s="33">
        <f>L43-L45</f>
        <v>4318.0394108883993</v>
      </c>
      <c r="M46" s="33">
        <f>M43-M45</f>
        <v>6068.3387819630279</v>
      </c>
      <c r="N46" s="33">
        <f>N43-N45</f>
        <v>8172.1328454872773</v>
      </c>
      <c r="O46" s="34"/>
      <c r="P46" s="33">
        <f>P43-P45</f>
        <v>21399.098283162002</v>
      </c>
      <c r="R46" s="33">
        <f>R43-R45</f>
        <v>6744.7555509114918</v>
      </c>
      <c r="S46" s="33">
        <f>S43-S45</f>
        <v>9336.0814612684044</v>
      </c>
      <c r="T46" s="33">
        <f>T43-T45</f>
        <v>12193.342274943221</v>
      </c>
      <c r="U46" s="33">
        <f>U43-U45</f>
        <v>13372.740623547703</v>
      </c>
      <c r="V46" s="34"/>
      <c r="W46" s="33">
        <f t="shared" ref="W46" si="116">W43-W45</f>
        <v>41646.91991067084</v>
      </c>
      <c r="Y46" s="33">
        <f>Y43-Y45</f>
        <v>12069.101509699409</v>
      </c>
      <c r="Z46" s="33">
        <f>Z43-Z45</f>
        <v>15265.175013146865</v>
      </c>
      <c r="AA46" s="33">
        <f>AA43-AA45</f>
        <v>16541.018931297524</v>
      </c>
      <c r="AB46" s="33">
        <f>AB43-AB45</f>
        <v>14738.841776491219</v>
      </c>
      <c r="AC46" s="34"/>
      <c r="AD46" s="33">
        <f t="shared" ref="AD46" si="117">AD43-AD45</f>
        <v>58614.137230635009</v>
      </c>
      <c r="AF46" s="33">
        <f>AF43-AF45</f>
        <v>12761.895878184483</v>
      </c>
      <c r="AG46" s="33">
        <f>AG43-AG45</f>
        <v>15504.02447294808</v>
      </c>
      <c r="AH46" s="33">
        <v>15720.683923804128</v>
      </c>
      <c r="AI46" s="33">
        <f>AI43-AI45</f>
        <v>15893.89292714256</v>
      </c>
      <c r="AK46" s="33">
        <f>AK43-AK45</f>
        <v>59880.49720207927</v>
      </c>
      <c r="AM46" s="33">
        <f>AM43-AM45</f>
        <v>12162.050816006566</v>
      </c>
      <c r="AN46" s="33">
        <f>AN43-AN45</f>
        <v>12599.840507509332</v>
      </c>
      <c r="AO46" s="33">
        <f>AO43-AO45</f>
        <v>0</v>
      </c>
      <c r="AP46" s="33">
        <f>AP43-AP45</f>
        <v>0</v>
      </c>
      <c r="AR46" s="33">
        <f>AR43-AR45</f>
        <v>24761.891323515894</v>
      </c>
    </row>
    <row r="47" spans="2:44" ht="15" customHeight="1">
      <c r="B47" s="46"/>
      <c r="D47" s="174"/>
      <c r="E47" s="174"/>
      <c r="F47" s="174"/>
      <c r="G47" s="174"/>
      <c r="H47" s="47"/>
      <c r="I47" s="47"/>
      <c r="K47" s="174"/>
      <c r="L47" s="174"/>
      <c r="M47" s="174"/>
      <c r="N47" s="174"/>
      <c r="O47" s="47"/>
      <c r="P47" s="47"/>
      <c r="R47" s="174"/>
      <c r="S47" s="174"/>
      <c r="T47" s="174"/>
      <c r="U47" s="174"/>
      <c r="V47" s="47"/>
      <c r="W47" s="47"/>
      <c r="Y47" s="174"/>
      <c r="Z47" s="174"/>
      <c r="AA47" s="174"/>
      <c r="AB47" s="174"/>
      <c r="AC47" s="47"/>
      <c r="AD47" s="47"/>
      <c r="AF47" s="174"/>
      <c r="AG47" s="174"/>
      <c r="AH47" s="174"/>
      <c r="AI47" s="174"/>
      <c r="AK47" s="174"/>
      <c r="AM47" s="174"/>
      <c r="AN47" s="174"/>
      <c r="AO47" s="174"/>
      <c r="AP47" s="174"/>
      <c r="AR47" s="174"/>
    </row>
    <row r="48" spans="2:44" ht="15" customHeight="1">
      <c r="B48" s="46"/>
      <c r="D48" s="174"/>
      <c r="E48" s="174"/>
      <c r="F48" s="174"/>
      <c r="G48" s="174"/>
      <c r="H48" s="47"/>
      <c r="I48" s="47"/>
      <c r="K48" s="174"/>
      <c r="L48" s="174"/>
      <c r="M48" s="174"/>
      <c r="N48" s="174"/>
      <c r="O48" s="47"/>
      <c r="P48" s="47"/>
      <c r="R48" s="174"/>
      <c r="S48" s="174"/>
      <c r="T48" s="174"/>
      <c r="U48" s="174"/>
      <c r="V48" s="47"/>
      <c r="W48" s="47"/>
      <c r="Y48" s="174"/>
      <c r="Z48" s="174"/>
      <c r="AA48" s="174"/>
      <c r="AB48" s="174"/>
      <c r="AC48" s="47"/>
      <c r="AD48" s="47"/>
      <c r="AF48" s="174"/>
      <c r="AG48" s="174"/>
      <c r="AH48" s="174"/>
      <c r="AI48" s="174"/>
      <c r="AK48" s="174"/>
      <c r="AM48" s="174"/>
      <c r="AN48" s="174"/>
      <c r="AO48" s="174"/>
      <c r="AP48" s="174"/>
      <c r="AR48" s="174"/>
    </row>
    <row r="49" spans="2:44" ht="15" customHeight="1">
      <c r="B49" s="24" t="s">
        <v>65</v>
      </c>
      <c r="D49" s="48"/>
      <c r="E49" s="48"/>
      <c r="F49" s="48"/>
      <c r="G49" s="48"/>
      <c r="K49" s="48"/>
      <c r="L49" s="48"/>
      <c r="M49" s="48"/>
      <c r="N49" s="48"/>
      <c r="R49" s="48"/>
      <c r="S49" s="48"/>
      <c r="T49" s="48"/>
      <c r="U49" s="48"/>
      <c r="Y49" s="48"/>
      <c r="Z49" s="48"/>
      <c r="AA49" s="48"/>
      <c r="AB49" s="48"/>
      <c r="AF49" s="48"/>
      <c r="AG49" s="48"/>
      <c r="AH49" s="48"/>
      <c r="AI49" s="48"/>
      <c r="AK49" s="48"/>
      <c r="AM49" s="48"/>
      <c r="AN49" s="48"/>
      <c r="AO49" s="48"/>
      <c r="AP49" s="48"/>
      <c r="AR49" s="48"/>
    </row>
    <row r="50" spans="2:44" s="28" customFormat="1" ht="15" customHeight="1">
      <c r="B50" s="146"/>
      <c r="D50" s="147" t="s">
        <v>115</v>
      </c>
      <c r="E50" s="147" t="s">
        <v>116</v>
      </c>
      <c r="F50" s="147" t="s">
        <v>117</v>
      </c>
      <c r="G50" s="147" t="s">
        <v>118</v>
      </c>
      <c r="H50" s="27"/>
      <c r="I50" s="147" t="s">
        <v>119</v>
      </c>
      <c r="K50" s="147" t="s">
        <v>268</v>
      </c>
      <c r="L50" s="147" t="s">
        <v>269</v>
      </c>
      <c r="M50" s="147" t="s">
        <v>270</v>
      </c>
      <c r="N50" s="147" t="s">
        <v>271</v>
      </c>
      <c r="O50" s="27"/>
      <c r="P50" s="147" t="s">
        <v>272</v>
      </c>
      <c r="R50" s="147" t="str">
        <f>R29</f>
        <v>QE Jun-13</v>
      </c>
      <c r="S50" s="147" t="str">
        <f>S29</f>
        <v>QE Sep-13</v>
      </c>
      <c r="T50" s="147" t="str">
        <f>T29</f>
        <v>QE Dec-13</v>
      </c>
      <c r="U50" s="147" t="s">
        <v>306</v>
      </c>
      <c r="V50" s="27"/>
      <c r="W50" s="147" t="s">
        <v>293</v>
      </c>
      <c r="Y50" s="147" t="str">
        <f>Y29</f>
        <v>QE Jun-14</v>
      </c>
      <c r="Z50" s="147" t="s">
        <v>324</v>
      </c>
      <c r="AA50" s="147" t="s">
        <v>329</v>
      </c>
      <c r="AB50" s="147" t="s">
        <v>332</v>
      </c>
      <c r="AC50" s="27"/>
      <c r="AD50" s="147" t="s">
        <v>323</v>
      </c>
      <c r="AF50" s="147" t="str">
        <f>AF29</f>
        <v>QE Jun-15</v>
      </c>
      <c r="AG50" s="147" t="str">
        <f>AG29</f>
        <v>QE Sep-15</v>
      </c>
      <c r="AH50" s="147" t="str">
        <f>AH29</f>
        <v>QE Dec-15</v>
      </c>
      <c r="AI50" s="147" t="s">
        <v>344</v>
      </c>
      <c r="AK50" s="147" t="str">
        <f>AK29</f>
        <v>FY 2015-16</v>
      </c>
      <c r="AM50" s="147" t="str">
        <f>AM29</f>
        <v>QE Jun-16</v>
      </c>
      <c r="AN50" s="147" t="str">
        <f>AN29</f>
        <v>QE Sep-16</v>
      </c>
      <c r="AO50" s="147" t="str">
        <f>AO29</f>
        <v>QE Dec-16</v>
      </c>
      <c r="AP50" s="147" t="s">
        <v>344</v>
      </c>
      <c r="AR50" s="147" t="str">
        <f>AR29</f>
        <v>FY 2016-17</v>
      </c>
    </row>
    <row r="51" spans="2:44" ht="15" customHeight="1">
      <c r="B51" s="12" t="s">
        <v>97</v>
      </c>
      <c r="D51" s="31">
        <v>1465.0264855050102</v>
      </c>
      <c r="E51" s="31">
        <v>1061.3240810763039</v>
      </c>
      <c r="F51" s="31">
        <v>1089.9410938163371</v>
      </c>
      <c r="G51" s="31">
        <v>1692.9653396023489</v>
      </c>
      <c r="H51" s="29"/>
      <c r="I51" s="12">
        <f>SUM(D51:G51)</f>
        <v>5309.2569999999996</v>
      </c>
      <c r="K51" s="31">
        <v>1667.3206097647803</v>
      </c>
      <c r="L51" s="31">
        <v>1397.168410551513</v>
      </c>
      <c r="M51" s="31">
        <v>1336.5097439702918</v>
      </c>
      <c r="N51" s="31">
        <v>942.18185647256189</v>
      </c>
      <c r="O51" s="29"/>
      <c r="P51" s="12">
        <f>SUM(K51:N51)</f>
        <v>5343.1806207591471</v>
      </c>
      <c r="R51" s="31">
        <v>1485.2720228912383</v>
      </c>
      <c r="S51" s="31">
        <v>2022.6486782009626</v>
      </c>
      <c r="T51" s="31">
        <v>1799.7775135480108</v>
      </c>
      <c r="U51" s="31">
        <f>((215.431614959868)+205.845443461116)+1206.17572716211</f>
        <v>1627.4527855830938</v>
      </c>
      <c r="V51" s="29"/>
      <c r="W51" s="12">
        <f>SUM(R51:U51)</f>
        <v>6935.1510002233053</v>
      </c>
      <c r="Y51" s="31">
        <v>2224.335010818651</v>
      </c>
      <c r="Z51" s="31">
        <v>2583.8225831696809</v>
      </c>
      <c r="AA51" s="31">
        <v>2570.0044637475667</v>
      </c>
      <c r="AB51" s="31">
        <v>2121.2987220629984</v>
      </c>
      <c r="AC51" s="29"/>
      <c r="AD51" s="12">
        <f>SUM(Y51:AB51)</f>
        <v>9499.4607797988974</v>
      </c>
      <c r="AF51" s="31">
        <v>3713.7841570220648</v>
      </c>
      <c r="AG51" s="31">
        <v>5094.6212010599438</v>
      </c>
      <c r="AH51" s="31">
        <v>4341.1085697125645</v>
      </c>
      <c r="AI51" s="31">
        <v>4769.7395005505423</v>
      </c>
      <c r="AK51" s="12">
        <f t="shared" ref="AK51:AK53" si="118">SUM(AF51:AI51)</f>
        <v>17919.253428345117</v>
      </c>
      <c r="AM51" s="31">
        <v>5386.151529427716</v>
      </c>
      <c r="AN51" s="31">
        <v>5969.2216320427306</v>
      </c>
      <c r="AO51" s="31"/>
      <c r="AP51" s="31"/>
      <c r="AR51" s="12">
        <f t="shared" ref="AR51:AR53" si="119">SUM(AM51:AP51)</f>
        <v>11355.373161470447</v>
      </c>
    </row>
    <row r="52" spans="2:44" ht="15" customHeight="1">
      <c r="B52" s="15" t="s">
        <v>60</v>
      </c>
      <c r="D52" s="31">
        <v>7840.0981965792498</v>
      </c>
      <c r="E52" s="31">
        <v>7547.790851260077</v>
      </c>
      <c r="F52" s="31">
        <v>7005.003688851727</v>
      </c>
      <c r="G52" s="31">
        <v>7082.0727550153288</v>
      </c>
      <c r="H52" s="29"/>
      <c r="I52" s="15">
        <f>SUM(D52:G52)</f>
        <v>29474.965491706382</v>
      </c>
      <c r="K52" s="31">
        <v>6598.9777713077274</v>
      </c>
      <c r="L52" s="31">
        <v>6504.7060611540437</v>
      </c>
      <c r="M52" s="31">
        <v>6574.3583947913421</v>
      </c>
      <c r="N52" s="31">
        <v>6671.9579316722084</v>
      </c>
      <c r="O52" s="29"/>
      <c r="P52" s="15">
        <f>SUM(K52:N52)</f>
        <v>26350.000158925322</v>
      </c>
      <c r="R52" s="31">
        <v>6206.6133717839584</v>
      </c>
      <c r="S52" s="31">
        <v>5813.6007022781168</v>
      </c>
      <c r="T52" s="31">
        <v>5823.0641555845177</v>
      </c>
      <c r="U52" s="31">
        <v>5945.8559470199834</v>
      </c>
      <c r="V52" s="29"/>
      <c r="W52" s="15">
        <f>SUM(R52:U52)</f>
        <v>23789.134176666576</v>
      </c>
      <c r="Y52" s="31">
        <f>Y38</f>
        <v>6099.9779257033633</v>
      </c>
      <c r="Z52" s="31">
        <v>6048.3434995052867</v>
      </c>
      <c r="AA52" s="31">
        <v>6025.5195718909763</v>
      </c>
      <c r="AB52" s="31">
        <v>6018.5658231785592</v>
      </c>
      <c r="AC52" s="29"/>
      <c r="AD52" s="15">
        <f>SUM(Y52:AB52)</f>
        <v>24192.406820278189</v>
      </c>
      <c r="AF52" s="31">
        <v>6171.8816531354623</v>
      </c>
      <c r="AG52" s="31">
        <v>6466.2181941201807</v>
      </c>
      <c r="AH52" s="31">
        <v>6338.7376479051673</v>
      </c>
      <c r="AI52" s="31">
        <v>6221.5029073272008</v>
      </c>
      <c r="AK52" s="12">
        <f t="shared" si="118"/>
        <v>25198.340402488011</v>
      </c>
      <c r="AM52" s="31">
        <v>6325.2010099702611</v>
      </c>
      <c r="AN52" s="31">
        <v>7155.7682952579871</v>
      </c>
      <c r="AO52" s="31"/>
      <c r="AP52" s="31"/>
      <c r="AR52" s="12">
        <f t="shared" si="119"/>
        <v>13480.969305228249</v>
      </c>
    </row>
    <row r="53" spans="2:44" s="51" customFormat="1" ht="25.5">
      <c r="B53" s="319" t="s">
        <v>386</v>
      </c>
      <c r="D53" s="31">
        <v>-2211.9934369387088</v>
      </c>
      <c r="E53" s="31">
        <v>-3590.8636417637072</v>
      </c>
      <c r="F53" s="31">
        <v>-2663.8188642673249</v>
      </c>
      <c r="G53" s="31">
        <v>-2213.2474331508865</v>
      </c>
      <c r="H53" s="53"/>
      <c r="I53" s="15">
        <f>SUM(D53:G53)</f>
        <v>-10679.923376120627</v>
      </c>
      <c r="K53" s="31">
        <v>-2358.7456957453728</v>
      </c>
      <c r="L53" s="31">
        <v>-2288.02534391168</v>
      </c>
      <c r="M53" s="31">
        <v>-2249.4078525108212</v>
      </c>
      <c r="N53" s="31">
        <v>-1630.9984393647078</v>
      </c>
      <c r="O53" s="53"/>
      <c r="P53" s="15">
        <f>SUM(K53:N53)</f>
        <v>-8527.1773315325827</v>
      </c>
      <c r="R53" s="31">
        <v>-2193.519741055733</v>
      </c>
      <c r="S53" s="31">
        <v>-2895.5987006610317</v>
      </c>
      <c r="T53" s="31">
        <v>-2302.3091719055956</v>
      </c>
      <c r="U53" s="31">
        <v>-2430.0823172642126</v>
      </c>
      <c r="V53" s="53"/>
      <c r="W53" s="15">
        <f>SUM(R53:U53)</f>
        <v>-9821.509930886572</v>
      </c>
      <c r="Y53" s="31">
        <v>-1876.8623809010419</v>
      </c>
      <c r="Z53" s="31">
        <v>-2349.9854111661084</v>
      </c>
      <c r="AA53" s="31">
        <v>-1787.1738856057818</v>
      </c>
      <c r="AB53" s="31">
        <v>-2752.3750199049655</v>
      </c>
      <c r="AC53" s="53"/>
      <c r="AD53" s="15">
        <f>SUM(Y53:AB53)</f>
        <v>-8766.3966975778967</v>
      </c>
      <c r="AF53" s="31">
        <v>-2860.7251015962183</v>
      </c>
      <c r="AG53" s="31">
        <v>-2913.856761698893</v>
      </c>
      <c r="AH53" s="31">
        <v>-2820.1349516115215</v>
      </c>
      <c r="AI53" s="31">
        <v>-3530.6503875843268</v>
      </c>
      <c r="AK53" s="12">
        <f t="shared" si="118"/>
        <v>-12125.367202490959</v>
      </c>
      <c r="AM53" s="31">
        <v>-2776.3589407966974</v>
      </c>
      <c r="AN53" s="31">
        <v>-3725.8231241205231</v>
      </c>
      <c r="AO53" s="31"/>
      <c r="AP53" s="31"/>
      <c r="AR53" s="12">
        <f t="shared" si="119"/>
        <v>-6502.1820649172205</v>
      </c>
    </row>
    <row r="54" spans="2:44" s="35" customFormat="1" ht="15" customHeight="1">
      <c r="B54" s="54"/>
      <c r="D54" s="33">
        <f>SUM(D51:D53)</f>
        <v>7093.1312451455524</v>
      </c>
      <c r="E54" s="33">
        <f t="shared" ref="E54" si="120">SUM(E51:E53)</f>
        <v>5018.2512905726735</v>
      </c>
      <c r="F54" s="33">
        <f t="shared" ref="F54" si="121">SUM(F51:F53)</f>
        <v>5431.1259184007395</v>
      </c>
      <c r="G54" s="33">
        <f t="shared" ref="G54" si="122">SUM(G51:G53)</f>
        <v>6561.7906614667909</v>
      </c>
      <c r="H54" s="34"/>
      <c r="I54" s="33">
        <f t="shared" ref="I54" si="123">SUM(I51:I53)</f>
        <v>24104.299115585753</v>
      </c>
      <c r="K54" s="33">
        <f>SUM(K51:K53)</f>
        <v>5907.5526853271349</v>
      </c>
      <c r="L54" s="33">
        <f t="shared" ref="L54" si="124">SUM(L51:L53)</f>
        <v>5613.8491277938774</v>
      </c>
      <c r="M54" s="33">
        <f t="shared" ref="M54:N54" si="125">SUM(M51:M53)</f>
        <v>5661.4602862508127</v>
      </c>
      <c r="N54" s="33">
        <f t="shared" si="125"/>
        <v>5983.1413487800619</v>
      </c>
      <c r="O54" s="34"/>
      <c r="P54" s="33">
        <f t="shared" ref="P54" si="126">SUM(P51:P53)</f>
        <v>23166.003448151889</v>
      </c>
      <c r="R54" s="33">
        <f t="shared" ref="R54:U54" si="127">SUM(R51:R53)</f>
        <v>5498.365653619464</v>
      </c>
      <c r="S54" s="33">
        <f t="shared" ref="S54" si="128">SUM(S51:S53)</f>
        <v>4940.6506798180471</v>
      </c>
      <c r="T54" s="33">
        <f t="shared" si="127"/>
        <v>5320.5324972269327</v>
      </c>
      <c r="U54" s="33">
        <f t="shared" si="127"/>
        <v>5143.2264153388642</v>
      </c>
      <c r="V54" s="34"/>
      <c r="W54" s="33">
        <f t="shared" ref="W54" si="129">SUM(W51:W53)</f>
        <v>20902.775246003308</v>
      </c>
      <c r="Y54" s="33">
        <f>SUM(Y51:Y53)</f>
        <v>6447.4505556209715</v>
      </c>
      <c r="Z54" s="33">
        <f t="shared" ref="Z54:AB54" si="130">SUM(Z51:Z53)</f>
        <v>6282.1806715088605</v>
      </c>
      <c r="AA54" s="33">
        <f t="shared" ref="AA54" si="131">SUM(AA51:AA53)</f>
        <v>6808.350150032762</v>
      </c>
      <c r="AB54" s="33">
        <f t="shared" si="130"/>
        <v>5387.4895253365921</v>
      </c>
      <c r="AC54" s="34"/>
      <c r="AD54" s="33">
        <f t="shared" ref="AD54" si="132">SUM(AD51:AD53)</f>
        <v>24925.47090249919</v>
      </c>
      <c r="AF54" s="33">
        <f>SUM(AF51:AF53)</f>
        <v>7024.9407085613084</v>
      </c>
      <c r="AG54" s="33">
        <f>SUM(AG51:AG53)</f>
        <v>8646.9826334812315</v>
      </c>
      <c r="AH54" s="33">
        <f>SUM(AH51:AH53)</f>
        <v>7859.7112660062094</v>
      </c>
      <c r="AI54" s="33">
        <f>SUM(AI51:AI53)</f>
        <v>7460.5920202934176</v>
      </c>
      <c r="AK54" s="33">
        <f>SUM(AK51:AK53)</f>
        <v>30992.226628342163</v>
      </c>
      <c r="AM54" s="33">
        <f>SUM(AM51:AM53)</f>
        <v>8934.9935986012788</v>
      </c>
      <c r="AN54" s="33">
        <f>SUM(AN51:AN53)</f>
        <v>9399.1668031801946</v>
      </c>
      <c r="AO54" s="33">
        <f>SUM(AO51:AO53)</f>
        <v>0</v>
      </c>
      <c r="AP54" s="33">
        <f>SUM(AP51:AP53)</f>
        <v>0</v>
      </c>
      <c r="AR54" s="33">
        <f>SUM(AR51:AR53)</f>
        <v>18334.160401781475</v>
      </c>
    </row>
    <row r="56" spans="2:44" s="35" customFormat="1" ht="38.25">
      <c r="B56" s="227" t="s">
        <v>199</v>
      </c>
      <c r="D56" s="33">
        <f>D17+D54</f>
        <v>11453.609257665077</v>
      </c>
      <c r="E56" s="33">
        <f>E17+E54</f>
        <v>11868.761808112271</v>
      </c>
      <c r="F56" s="33">
        <f>F17+F54</f>
        <v>13528.794194548842</v>
      </c>
      <c r="G56" s="33">
        <f>G17+G54</f>
        <v>15216.240201199409</v>
      </c>
      <c r="H56" s="34"/>
      <c r="I56" s="33">
        <f>I17+I54</f>
        <v>52067.405461525574</v>
      </c>
      <c r="K56" s="33">
        <f>K17+K54</f>
        <v>11148.572389061437</v>
      </c>
      <c r="L56" s="33">
        <f>L17+L54</f>
        <v>12417.945929240494</v>
      </c>
      <c r="M56" s="33">
        <f>M17+M54</f>
        <v>13507.433471991731</v>
      </c>
      <c r="N56" s="33">
        <f>N17+N54</f>
        <v>16220.630915952157</v>
      </c>
      <c r="O56" s="34"/>
      <c r="P56" s="33">
        <f>P17+P54</f>
        <v>53294.582706245776</v>
      </c>
      <c r="R56" s="33">
        <f>R17+R54</f>
        <v>13674.288915820671</v>
      </c>
      <c r="S56" s="33">
        <f>S17+S54</f>
        <v>15837.673577080934</v>
      </c>
      <c r="T56" s="33">
        <f>T17+T54</f>
        <v>19693.736599108281</v>
      </c>
      <c r="U56" s="33">
        <f>U17+U54</f>
        <v>21055.678042003681</v>
      </c>
      <c r="V56" s="34"/>
      <c r="W56" s="33">
        <f>W17+W54</f>
        <v>70261.377134013543</v>
      </c>
      <c r="Y56" s="33">
        <f>Y17+Y54</f>
        <v>19942.684661117142</v>
      </c>
      <c r="Z56" s="33">
        <f>Z17+Z54</f>
        <v>25201.134067576066</v>
      </c>
      <c r="AA56" s="33">
        <f>AA17+AA54</f>
        <v>26882.302670564815</v>
      </c>
      <c r="AB56" s="33">
        <f>AB17+AB54</f>
        <v>23350.213209144778</v>
      </c>
      <c r="AC56" s="34"/>
      <c r="AD56" s="33">
        <f>AD17+AD54</f>
        <v>95376.33460840286</v>
      </c>
      <c r="AF56" s="33">
        <f>AF17+AF54</f>
        <v>22460.134952870925</v>
      </c>
      <c r="AG56" s="33">
        <f>AG17+AG54</f>
        <v>27924.678046328834</v>
      </c>
      <c r="AH56" s="33">
        <v>30000.087082741982</v>
      </c>
      <c r="AI56" s="33">
        <f>AI17+AI54</f>
        <v>26271.195419485237</v>
      </c>
      <c r="AK56" s="33">
        <f>AK17+AK54</f>
        <v>103835.96054981546</v>
      </c>
      <c r="AM56" s="33">
        <f>AM17+AM54</f>
        <v>23474.616165952466</v>
      </c>
      <c r="AN56" s="33">
        <f>AN17+AN54</f>
        <v>24670.088394517941</v>
      </c>
      <c r="AO56" s="33">
        <f>AO17+AO54</f>
        <v>0</v>
      </c>
      <c r="AP56" s="33">
        <f>AP17+AP54</f>
        <v>0</v>
      </c>
      <c r="AR56" s="33">
        <f>AR17+AR54</f>
        <v>48144.704560470404</v>
      </c>
    </row>
    <row r="57" spans="2:44" ht="15" customHeight="1">
      <c r="B57" s="55" t="s">
        <v>50</v>
      </c>
      <c r="D57" s="107">
        <f>IF(D30&gt;0,D56/D30,0)</f>
        <v>0.11706540735762008</v>
      </c>
      <c r="E57" s="107">
        <f>IF(E30&gt;0,E56/E30,0)</f>
        <v>0.1184622705003131</v>
      </c>
      <c r="F57" s="107">
        <f>IF(F30&gt;0,F56/F30,0)</f>
        <v>0.13917726653382084</v>
      </c>
      <c r="G57" s="107">
        <f>IF(G30&gt;0,G56/G30,0)</f>
        <v>0.15243326527340034</v>
      </c>
      <c r="H57" s="44"/>
      <c r="I57" s="56">
        <f>IF(I30&gt;0,I56/I30,0)</f>
        <v>0.13179705632508637</v>
      </c>
      <c r="K57" s="107">
        <f>IF(K30&gt;0,K56/K30,0)</f>
        <v>0.10864843484489861</v>
      </c>
      <c r="L57" s="107">
        <f>IF(L30&gt;0,L56/L30,0)</f>
        <v>0.11578034098080774</v>
      </c>
      <c r="M57" s="107">
        <f>IF(M30&gt;0,M56/M30,0)</f>
        <v>0.11899323917680858</v>
      </c>
      <c r="N57" s="107">
        <f>IF(N30&gt;0,N56/N30,0)</f>
        <v>0.14386344579178645</v>
      </c>
      <c r="O57" s="44"/>
      <c r="P57" s="56">
        <f>IF(P30&gt;0,P56/P30,0)</f>
        <v>0.12219876742349176</v>
      </c>
      <c r="R57" s="107">
        <f>IF(R30&gt;0,R56/R30,0)</f>
        <v>0.12018587496076211</v>
      </c>
      <c r="S57" s="107">
        <f>IF(S30&gt;0,S56/S30,0)</f>
        <v>0.13726864296649838</v>
      </c>
      <c r="T57" s="107">
        <f>IF(T30&gt;0,T56/T30,0)</f>
        <v>0.16461095538734974</v>
      </c>
      <c r="U57" s="107">
        <f>IF(U30&gt;0,U56/U30,0)</f>
        <v>0.17156086893535019</v>
      </c>
      <c r="V57" s="44"/>
      <c r="W57" s="56">
        <f>IF(W30&gt;0,W56/W30,0)</f>
        <v>0.14900990297943145</v>
      </c>
      <c r="Y57" s="107">
        <f>IF(Y30&gt;0,Y56/Y30,0)</f>
        <v>0.16338004644213558</v>
      </c>
      <c r="Z57" s="107">
        <f>IF(Z30&gt;0,Z56/Z30,0)</f>
        <v>0.19916947606726768</v>
      </c>
      <c r="AA57" s="107">
        <f>IF(AA30&gt;0,AA56/AA30,0)</f>
        <v>0.20941238600227347</v>
      </c>
      <c r="AB57" s="107">
        <f>IF(AB30&gt;0,AB56/AB30,0)</f>
        <v>0.18524385583363989</v>
      </c>
      <c r="AC57" s="44"/>
      <c r="AD57" s="56">
        <f>IF(AD30&gt;0,AD56/AD30,0)</f>
        <v>0.18960908127251982</v>
      </c>
      <c r="AF57" s="107">
        <f>IF(AF30&gt;0,AF56/AF30,0)</f>
        <v>0.17757440730596863</v>
      </c>
      <c r="AG57" s="107">
        <f>IF(AG30&gt;0,AG56/AG30,0)</f>
        <v>0.20947648797254106</v>
      </c>
      <c r="AH57" s="107">
        <v>0.22074852368568529</v>
      </c>
      <c r="AI57" s="107">
        <f>IF(AI30&gt;0,AI56/AI30,0)</f>
        <v>0.19414430797385576</v>
      </c>
      <c r="AK57" s="107">
        <f>IF(AK30&gt;0,AK56/AK30,0)</f>
        <v>0.19554446830869732</v>
      </c>
      <c r="AM57" s="107">
        <f>IF(AM30&gt;0,AM56/AM30,0)</f>
        <v>0.16673783580187387</v>
      </c>
      <c r="AN57" s="107">
        <f>IF(AN30&gt;0,AN56/AN30,0)</f>
        <v>0.17166575721042623</v>
      </c>
      <c r="AO57" s="107">
        <f>IF(AO30&gt;0,AO56/AO30,0)</f>
        <v>0</v>
      </c>
      <c r="AP57" s="107">
        <f>IF(AP30&gt;0,AP56/AP30,0)</f>
        <v>0</v>
      </c>
      <c r="AR57" s="107">
        <f>IF(AR30&gt;0,AR56/AR30,0)</f>
        <v>0.16922710697083329</v>
      </c>
    </row>
    <row r="59" spans="2:44" s="35" customFormat="1" ht="45.6" customHeight="1">
      <c r="B59" s="227" t="s">
        <v>384</v>
      </c>
      <c r="D59" s="33">
        <f>D46+D51+D52</f>
        <v>9964.6799025845012</v>
      </c>
      <c r="E59" s="33">
        <f>E46+E51+E52</f>
        <v>12036.532585257886</v>
      </c>
      <c r="F59" s="33">
        <f>F46+F51+F52</f>
        <v>12141.38744899461</v>
      </c>
      <c r="G59" s="33">
        <f>G46+G51+G52</f>
        <v>13174.931986582622</v>
      </c>
      <c r="H59" s="34"/>
      <c r="I59" s="33">
        <f>I46+I51+I52</f>
        <v>47317.531923419621</v>
      </c>
      <c r="K59" s="33">
        <f>K46+K51+K52</f>
        <v>11106.885625895844</v>
      </c>
      <c r="L59" s="33">
        <f>L46+L51+L52</f>
        <v>12219.913882593955</v>
      </c>
      <c r="M59" s="33">
        <f>M46+M51+M52</f>
        <v>13979.20692072466</v>
      </c>
      <c r="N59" s="33">
        <f>N46+N51+N52</f>
        <v>15786.272633632048</v>
      </c>
      <c r="O59" s="34"/>
      <c r="P59" s="33">
        <f>P46+P51+P52</f>
        <v>53092.279062846472</v>
      </c>
      <c r="R59" s="33">
        <f>R46+R51+R52</f>
        <v>14436.640945586689</v>
      </c>
      <c r="S59" s="33">
        <f>S46+S51+S52</f>
        <v>17172.330841747484</v>
      </c>
      <c r="T59" s="33">
        <f>T46+T51+T52</f>
        <v>19816.18394407575</v>
      </c>
      <c r="U59" s="33">
        <f>U46+U51+U52</f>
        <v>20946.049356150779</v>
      </c>
      <c r="V59" s="34"/>
      <c r="W59" s="33">
        <f>W46+W51+W52</f>
        <v>72371.205087560724</v>
      </c>
      <c r="Y59" s="33">
        <f>Y46+Y51+Y52</f>
        <v>20393.414446221424</v>
      </c>
      <c r="Z59" s="33">
        <f>Z46+Z51+Z52</f>
        <v>23897.34109582183</v>
      </c>
      <c r="AA59" s="33">
        <f>AA46+AA51+AA52</f>
        <v>25136.542966936067</v>
      </c>
      <c r="AB59" s="33">
        <f>AB46+AB51+AB52</f>
        <v>22878.706321732778</v>
      </c>
      <c r="AC59" s="34"/>
      <c r="AD59" s="33">
        <f>AD46+AD51+AD52</f>
        <v>92306.004830712103</v>
      </c>
      <c r="AF59" s="33">
        <f>AF46+AF51+AF52</f>
        <v>22647.561688342008</v>
      </c>
      <c r="AG59" s="33">
        <f>AG46+AG51+AG52</f>
        <v>27064.863868128206</v>
      </c>
      <c r="AH59" s="33">
        <f>AH46+AH51+AH52</f>
        <v>26400.530141421859</v>
      </c>
      <c r="AI59" s="33">
        <f>AI46+AI51+AI52</f>
        <v>26885.135335020306</v>
      </c>
      <c r="AJ59" s="34"/>
      <c r="AK59" s="33">
        <f>AK46+AK51+AK52</f>
        <v>102998.0910329124</v>
      </c>
      <c r="AM59" s="33">
        <f>AM46+AM51+AM52</f>
        <v>23873.403355404542</v>
      </c>
      <c r="AN59" s="33">
        <f>AN46+AN51+AN52</f>
        <v>25724.83043481005</v>
      </c>
      <c r="AO59" s="33">
        <f>AO46+AO51+AO52</f>
        <v>0</v>
      </c>
      <c r="AP59" s="33">
        <f>AP46+AP51+AP52</f>
        <v>0</v>
      </c>
      <c r="AQ59" s="34"/>
      <c r="AR59" s="33">
        <f>AR46+AR51+AR52</f>
        <v>49598.233790214596</v>
      </c>
    </row>
    <row r="60" spans="2:44" ht="15" customHeight="1">
      <c r="B60" s="55" t="s">
        <v>50</v>
      </c>
      <c r="D60" s="107">
        <f>IF(D30&gt;0,D59/D30,0)</f>
        <v>0.10184731168506356</v>
      </c>
      <c r="E60" s="107">
        <f t="shared" ref="E60" si="133">IF(E30&gt;0,E59/E30,0)</f>
        <v>0.12013679287304177</v>
      </c>
      <c r="F60" s="107">
        <f t="shared" ref="F60" si="134">IF(F30&gt;0,F59/F30,0)</f>
        <v>0.12490434053317059</v>
      </c>
      <c r="G60" s="107">
        <f t="shared" ref="G60" si="135">IF(G30&gt;0,G59/G30,0)</f>
        <v>0.13198384593793766</v>
      </c>
      <c r="H60" s="44"/>
      <c r="I60" s="56">
        <f>IF(I30&gt;0,I59/I30,0)</f>
        <v>0.11977380790911958</v>
      </c>
      <c r="K60" s="107">
        <f>IF(K30&gt;0,K59/K30,0)</f>
        <v>0.10824217640986028</v>
      </c>
      <c r="L60" s="107">
        <f t="shared" ref="L60" si="136">IF(L30&gt;0,L59/L30,0)</f>
        <v>0.1139339633257179</v>
      </c>
      <c r="M60" s="107">
        <f t="shared" ref="M60" si="137">IF(M30&gt;0,M59/M30,0)</f>
        <v>0.12314931004983933</v>
      </c>
      <c r="N60" s="107">
        <f t="shared" ref="N60" si="138">IF(N30&gt;0,N59/N30,0)</f>
        <v>0.14001105068295511</v>
      </c>
      <c r="O60" s="44"/>
      <c r="P60" s="56">
        <f>IF(P30&gt;0,P59/P30,0)</f>
        <v>0.1217349068467998</v>
      </c>
      <c r="R60" s="107">
        <f>IF(R30&gt;0,R59/R30,0)</f>
        <v>0.12688632909695752</v>
      </c>
      <c r="S60" s="107">
        <f t="shared" ref="S60" si="139">IF(S30&gt;0,S59/S30,0)</f>
        <v>0.14883641462529038</v>
      </c>
      <c r="T60" s="107">
        <f t="shared" ref="T60" si="140">IF(T30&gt;0,T59/T30,0)</f>
        <v>0.16563443685508969</v>
      </c>
      <c r="U60" s="107">
        <f t="shared" ref="U60" si="141">IF(U30&gt;0,U59/U30,0)</f>
        <v>0.17066761854618465</v>
      </c>
      <c r="V60" s="44"/>
      <c r="W60" s="56">
        <f>IF(W30&gt;0,W59/W30,0)</f>
        <v>0.15348441332188761</v>
      </c>
      <c r="Y60" s="107">
        <f>IF(Y30&gt;0,Y59/Y30,0)</f>
        <v>0.16707264121934579</v>
      </c>
      <c r="Z60" s="107">
        <f t="shared" ref="Z60" si="142">IF(Z30&gt;0,Z59/Z30,0)</f>
        <v>0.18886534600755828</v>
      </c>
      <c r="AA60" s="107">
        <f t="shared" ref="AA60" si="143">IF(AA30&gt;0,AA59/AA30,0)</f>
        <v>0.19581296673363249</v>
      </c>
      <c r="AB60" s="107">
        <f t="shared" ref="AB60" si="144">IF(AB30&gt;0,AB59/AB30,0)</f>
        <v>0.18150325813142662</v>
      </c>
      <c r="AC60" s="44"/>
      <c r="AD60" s="56">
        <f>IF(AD30&gt;0,AD59/AD30,0)</f>
        <v>0.18350523579825356</v>
      </c>
      <c r="AF60" s="107">
        <f>IF(AF30&gt;0,AF59/AF30,0)</f>
        <v>0.17905624129914843</v>
      </c>
      <c r="AG60" s="107">
        <f t="shared" ref="AG60" si="145">IF(AG30&gt;0,AG59/AG30,0)</f>
        <v>0.20302660682943</v>
      </c>
      <c r="AH60" s="107">
        <f t="shared" ref="AH60" si="146">IF(AH30&gt;0,AH59/AH30,0)</f>
        <v>0.19426203787891302</v>
      </c>
      <c r="AI60" s="107">
        <f t="shared" ref="AI60" si="147">IF(AI30&gt;0,AI59/AI30,0)</f>
        <v>0.19868132801180496</v>
      </c>
      <c r="AJ60" s="44"/>
      <c r="AK60" s="56">
        <f>IF(AK30&gt;0,AK59/AK30,0)</f>
        <v>0.19396658769462749</v>
      </c>
      <c r="AM60" s="107">
        <f>IF(AM30&gt;0,AM59/AM30,0)</f>
        <v>0.16957038106884154</v>
      </c>
      <c r="AN60" s="107">
        <f t="shared" ref="AN60" si="148">IF(AN30&gt;0,AN59/AN30,0)</f>
        <v>0.17900513468297108</v>
      </c>
      <c r="AO60" s="107">
        <f t="shared" ref="AO60" si="149">IF(AO30&gt;0,AO59/AO30,0)</f>
        <v>0</v>
      </c>
      <c r="AP60" s="107">
        <f t="shared" ref="AP60" si="150">IF(AP30&gt;0,AP59/AP30,0)</f>
        <v>0</v>
      </c>
      <c r="AQ60" s="44"/>
      <c r="AR60" s="56">
        <f>IF(AR30&gt;0,AR59/AR30,0)</f>
        <v>0.17433621603470142</v>
      </c>
    </row>
    <row r="62" spans="2:44" s="35" customFormat="1" ht="51">
      <c r="B62" s="227" t="s">
        <v>389</v>
      </c>
      <c r="D62" s="33">
        <f>D46+D54</f>
        <v>7752.6864656457938</v>
      </c>
      <c r="E62" s="33">
        <f>E46+E54</f>
        <v>8445.66894349418</v>
      </c>
      <c r="F62" s="33">
        <f>F46+F54</f>
        <v>9477.5685847272835</v>
      </c>
      <c r="G62" s="33">
        <f>G46+G54</f>
        <v>10961.684553431736</v>
      </c>
      <c r="H62" s="34"/>
      <c r="I62" s="33">
        <f>I46+I54</f>
        <v>36637.608547298994</v>
      </c>
      <c r="K62" s="33">
        <f>K46+K54</f>
        <v>8748.1399301504716</v>
      </c>
      <c r="L62" s="33">
        <f>L46+L54</f>
        <v>9931.8885386822767</v>
      </c>
      <c r="M62" s="33">
        <f>M46+M54</f>
        <v>11729.799068213841</v>
      </c>
      <c r="N62" s="33">
        <f>N46+N54</f>
        <v>14155.274194267338</v>
      </c>
      <c r="O62" s="34"/>
      <c r="P62" s="33">
        <f>P46+P54</f>
        <v>44565.101731313887</v>
      </c>
      <c r="R62" s="33">
        <f>R46+R54</f>
        <v>12243.121204530955</v>
      </c>
      <c r="S62" s="33">
        <f>S46+S54</f>
        <v>14276.732141086452</v>
      </c>
      <c r="T62" s="33">
        <f>T46+T54</f>
        <v>17513.874772170155</v>
      </c>
      <c r="U62" s="33">
        <f>U46+U54</f>
        <v>18515.967038886567</v>
      </c>
      <c r="V62" s="34"/>
      <c r="W62" s="33">
        <f>W46+W54</f>
        <v>62549.695156674148</v>
      </c>
      <c r="Y62" s="33">
        <f>Y46+Y54</f>
        <v>18516.552065320378</v>
      </c>
      <c r="Z62" s="33">
        <f>Z46+Z54</f>
        <v>21547.355684655726</v>
      </c>
      <c r="AA62" s="33">
        <f>AA46+AA54</f>
        <v>23349.369081330286</v>
      </c>
      <c r="AB62" s="33">
        <f>AB46+AB54</f>
        <v>20126.331301827813</v>
      </c>
      <c r="AC62" s="34"/>
      <c r="AD62" s="33">
        <f>AD46+AD54</f>
        <v>83539.608133134199</v>
      </c>
      <c r="AF62" s="33">
        <f>AF46+AF54</f>
        <v>19786.836586745791</v>
      </c>
      <c r="AG62" s="33">
        <f>AG46+AG54</f>
        <v>24151.007106429312</v>
      </c>
      <c r="AH62" s="33">
        <f>AH46+AH54</f>
        <v>23580.395189810337</v>
      </c>
      <c r="AI62" s="33">
        <f>AI46+AI54</f>
        <v>23354.48494743598</v>
      </c>
      <c r="AK62" s="33">
        <f>AK46+AK54</f>
        <v>90872.723830421426</v>
      </c>
      <c r="AM62" s="33">
        <f>AM46+AM54</f>
        <v>21097.044414607844</v>
      </c>
      <c r="AN62" s="33">
        <f>AN46+AN54</f>
        <v>21999.007310689529</v>
      </c>
      <c r="AO62" s="33">
        <f>AO46+AO54</f>
        <v>0</v>
      </c>
      <c r="AP62" s="33">
        <f>AP46+AP54</f>
        <v>0</v>
      </c>
      <c r="AR62" s="33">
        <f>AR46+AR54</f>
        <v>43096.051725297366</v>
      </c>
    </row>
    <row r="63" spans="2:44" ht="15" customHeight="1">
      <c r="B63" s="55" t="s">
        <v>50</v>
      </c>
      <c r="D63" s="107">
        <f>IF(D30&gt;0,D62/D30,0)</f>
        <v>7.9238900053217765E-2</v>
      </c>
      <c r="E63" s="107">
        <f>IF(E30&gt;0,E62/E30,0)</f>
        <v>8.4296334791761213E-2</v>
      </c>
      <c r="F63" s="107">
        <f>IF(F30&gt;0,F62/F30,0)</f>
        <v>9.7500344083927756E-2</v>
      </c>
      <c r="G63" s="107">
        <f>IF(G30&gt;0,G62/G30,0)</f>
        <v>0.10981197373874825</v>
      </c>
      <c r="H63" s="44"/>
      <c r="I63" s="56">
        <f>IF(I30&gt;0,I62/I30,0)</f>
        <v>9.2739957263531167E-2</v>
      </c>
      <c r="K63" s="107">
        <f>IF(K30&gt;0,K62/K30,0)</f>
        <v>8.5255015444630086E-2</v>
      </c>
      <c r="L63" s="107">
        <f>IF(L30&gt;0,L62/L30,0)</f>
        <v>9.2601260155619106E-2</v>
      </c>
      <c r="M63" s="107">
        <f>IF(M30&gt;0,M62/M30,0)</f>
        <v>0.10333323417169228</v>
      </c>
      <c r="N63" s="107">
        <f>IF(N30&gt;0,N62/N30,0)</f>
        <v>0.12554545703349504</v>
      </c>
      <c r="O63" s="44"/>
      <c r="P63" s="56">
        <f>IF(P30&gt;0,P62/P30,0)</f>
        <v>0.10218300294582969</v>
      </c>
      <c r="R63" s="107">
        <f>IF(R30&gt;0,R62/R30,0)</f>
        <v>0.10760707509366695</v>
      </c>
      <c r="S63" s="107">
        <f>IF(S30&gt;0,S62/S30,0)</f>
        <v>0.12373961601526656</v>
      </c>
      <c r="T63" s="107">
        <f>IF(T30&gt;0,T62/T30,0)</f>
        <v>0.14639048533389395</v>
      </c>
      <c r="U63" s="107">
        <f>IF(U30&gt;0,U62/U30,0)</f>
        <v>0.15086739966448462</v>
      </c>
      <c r="V63" s="44"/>
      <c r="W63" s="56">
        <f>IF(W30&gt;0,W62/W30,0)</f>
        <v>0.13265501455958456</v>
      </c>
      <c r="Y63" s="107">
        <f>IF(Y30&gt;0,Y62/Y30,0)</f>
        <v>0.15169648358722021</v>
      </c>
      <c r="Z63" s="107">
        <f>IF(Z30&gt;0,Z62/Z30,0)</f>
        <v>0.17029295312029272</v>
      </c>
      <c r="AA63" s="107">
        <f>IF(AA30&gt;0,AA62/AA30,0)</f>
        <v>0.18189093214559632</v>
      </c>
      <c r="AB63" s="107">
        <f>IF(AB30&gt;0,AB62/AB30,0)</f>
        <v>0.15966788742964186</v>
      </c>
      <c r="AC63" s="44"/>
      <c r="AD63" s="56">
        <f>IF(AD30&gt;0,AD62/AD30,0)</f>
        <v>0.16607755386098025</v>
      </c>
      <c r="AF63" s="107">
        <f>IF(AF30&gt;0,AF62/AF30,0)</f>
        <v>0.15643876524892897</v>
      </c>
      <c r="AG63" s="107">
        <f>IF(AG30&gt;0,AG62/AG30,0)</f>
        <v>0.18116836087640381</v>
      </c>
      <c r="AH63" s="107">
        <v>0.19426203787891302</v>
      </c>
      <c r="AI63" s="107">
        <f>IF(AI30&gt;0,AI62/AI30,0)</f>
        <v>0.17258979828694193</v>
      </c>
      <c r="AK63" s="107">
        <f>IF(AK30&gt;0,AK62/AK30,0)</f>
        <v>0.17113202758554755</v>
      </c>
      <c r="AM63" s="107">
        <f>IF(AM30&gt;0,AM62/AM30,0)</f>
        <v>0.14985018296528113</v>
      </c>
      <c r="AN63" s="107">
        <f>IF(AN30&gt;0,AN62/AN30,0)</f>
        <v>0.15307915348639001</v>
      </c>
      <c r="AO63" s="107">
        <f>IF(AO30&gt;0,AO62/AO30,0)</f>
        <v>0</v>
      </c>
      <c r="AP63" s="107">
        <f>IF(AP30&gt;0,AP62/AP30,0)</f>
        <v>0</v>
      </c>
      <c r="AR63" s="107">
        <f>IF(AR30&gt;0,AR62/AR30,0)</f>
        <v>0.15148125265110576</v>
      </c>
    </row>
    <row r="65" spans="2:2" ht="12.75">
      <c r="B65" s="318" t="s">
        <v>385</v>
      </c>
    </row>
    <row r="66" spans="2:2" ht="12.75">
      <c r="B66" s="318" t="s">
        <v>390</v>
      </c>
    </row>
    <row r="67" spans="2:2" ht="12.75">
      <c r="B67" s="318" t="s">
        <v>387</v>
      </c>
    </row>
    <row r="68" spans="2:2" ht="12.75">
      <c r="B68" s="318"/>
    </row>
    <row r="69" spans="2:2" ht="12.75">
      <c r="B69" s="317"/>
    </row>
  </sheetData>
  <phoneticPr fontId="3" type="noConversion"/>
  <hyperlinks>
    <hyperlink ref="AR2" location="Contents!A1" display="Back"/>
  </hyperlinks>
  <printOptions horizontalCentered="1" verticalCentered="1"/>
  <pageMargins left="0.25" right="0.25" top="0.75" bottom="0.75" header="0.3" footer="0.3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F75"/>
  <sheetViews>
    <sheetView showGridLines="0" view="pageBreakPreview" zoomScale="80" zoomScaleNormal="100" zoomScaleSheetLayoutView="80" workbookViewId="0">
      <pane xSplit="2" ySplit="9" topLeftCell="G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D14" sqref="AD14"/>
    </sheetView>
  </sheetViews>
  <sheetFormatPr defaultColWidth="14.42578125" defaultRowHeight="12.75"/>
  <cols>
    <col min="1" max="1" width="1" style="105" customWidth="1"/>
    <col min="2" max="2" width="42.7109375" style="105" customWidth="1"/>
    <col min="3" max="3" width="0.85546875" style="105" customWidth="1"/>
    <col min="4" max="4" width="13.85546875" style="105" hidden="1" customWidth="1"/>
    <col min="5" max="5" width="13.42578125" style="105" hidden="1" customWidth="1"/>
    <col min="6" max="6" width="13.85546875" style="105" hidden="1" customWidth="1"/>
    <col min="7" max="7" width="13.85546875" style="105" customWidth="1"/>
    <col min="8" max="8" width="0.85546875" style="105" customWidth="1"/>
    <col min="9" max="9" width="13.85546875" style="105" hidden="1" customWidth="1"/>
    <col min="10" max="10" width="13.42578125" style="105" hidden="1" customWidth="1"/>
    <col min="11" max="11" width="14.42578125" style="105" hidden="1" customWidth="1"/>
    <col min="12" max="12" width="13.85546875" style="105" customWidth="1"/>
    <col min="13" max="13" width="0.85546875" style="105" customWidth="1"/>
    <col min="14" max="16" width="13.85546875" style="105" hidden="1" customWidth="1"/>
    <col min="17" max="17" width="13.85546875" style="105" customWidth="1"/>
    <col min="18" max="18" width="0.85546875" style="105" customWidth="1"/>
    <col min="19" max="22" width="13.85546875" style="105" customWidth="1"/>
    <col min="23" max="23" width="0.85546875" style="105" customWidth="1"/>
    <col min="24" max="26" width="13.85546875" style="105" customWidth="1"/>
    <col min="27" max="27" width="14.42578125" style="105"/>
    <col min="28" max="28" width="0.85546875" style="105" customWidth="1"/>
    <col min="29" max="30" width="13.85546875" style="105" customWidth="1"/>
    <col min="31" max="31" width="13.85546875" style="105" hidden="1" customWidth="1"/>
    <col min="32" max="32" width="14.42578125" style="105" hidden="1" customWidth="1"/>
    <col min="33" max="16384" width="14.42578125" style="105"/>
  </cols>
  <sheetData>
    <row r="2" spans="2:32">
      <c r="AD2" s="153" t="s">
        <v>91</v>
      </c>
    </row>
    <row r="6" spans="2:32" ht="18" customHeight="1">
      <c r="B6" s="25" t="s">
        <v>66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2:32">
      <c r="B7" s="130"/>
    </row>
    <row r="8" spans="2:32">
      <c r="B8" s="130"/>
    </row>
    <row r="9" spans="2:32" s="222" customFormat="1" ht="30.75" customHeight="1">
      <c r="B9" s="150"/>
      <c r="D9" s="148" t="s">
        <v>212</v>
      </c>
      <c r="E9" s="148" t="s">
        <v>134</v>
      </c>
      <c r="F9" s="148" t="s">
        <v>135</v>
      </c>
      <c r="G9" s="148" t="s">
        <v>315</v>
      </c>
      <c r="I9" s="148" t="s">
        <v>314</v>
      </c>
      <c r="J9" s="148" t="s">
        <v>313</v>
      </c>
      <c r="K9" s="148" t="s">
        <v>312</v>
      </c>
      <c r="L9" s="148" t="s">
        <v>311</v>
      </c>
      <c r="N9" s="148" t="s">
        <v>310</v>
      </c>
      <c r="O9" s="148" t="s">
        <v>309</v>
      </c>
      <c r="P9" s="148" t="s">
        <v>308</v>
      </c>
      <c r="Q9" s="148" t="s">
        <v>307</v>
      </c>
      <c r="S9" s="148" t="s">
        <v>320</v>
      </c>
      <c r="T9" s="148" t="s">
        <v>325</v>
      </c>
      <c r="U9" s="148" t="s">
        <v>331</v>
      </c>
      <c r="V9" s="148" t="s">
        <v>333</v>
      </c>
      <c r="X9" s="148" t="s">
        <v>339</v>
      </c>
      <c r="Y9" s="148" t="s">
        <v>355</v>
      </c>
      <c r="Z9" s="148" t="s">
        <v>358</v>
      </c>
      <c r="AA9" s="148" t="s">
        <v>359</v>
      </c>
      <c r="AC9" s="148" t="s">
        <v>370</v>
      </c>
      <c r="AD9" s="148" t="s">
        <v>371</v>
      </c>
      <c r="AE9" s="148" t="s">
        <v>372</v>
      </c>
      <c r="AF9" s="148" t="s">
        <v>373</v>
      </c>
    </row>
    <row r="10" spans="2:32">
      <c r="B10" s="132"/>
      <c r="D10" s="132"/>
      <c r="E10" s="132"/>
      <c r="F10" s="132"/>
      <c r="G10" s="132"/>
      <c r="I10" s="132"/>
      <c r="J10" s="132"/>
      <c r="K10" s="132"/>
      <c r="L10" s="132"/>
      <c r="N10" s="132"/>
      <c r="O10" s="132"/>
      <c r="P10" s="132"/>
      <c r="Q10" s="132"/>
      <c r="S10" s="132"/>
      <c r="T10" s="132"/>
      <c r="U10" s="132"/>
      <c r="V10" s="132"/>
      <c r="X10" s="132"/>
      <c r="Y10" s="132"/>
      <c r="Z10" s="132"/>
      <c r="AA10" s="132"/>
      <c r="AC10" s="132"/>
      <c r="AD10" s="132"/>
      <c r="AE10" s="132"/>
      <c r="AF10" s="132"/>
    </row>
    <row r="11" spans="2:32">
      <c r="B11" s="137" t="s">
        <v>169</v>
      </c>
      <c r="D11" s="15"/>
      <c r="E11" s="15"/>
      <c r="F11" s="15"/>
      <c r="G11" s="15"/>
      <c r="I11" s="15"/>
      <c r="J11" s="15"/>
      <c r="K11" s="15"/>
      <c r="L11" s="15"/>
      <c r="N11" s="15"/>
      <c r="O11" s="15"/>
      <c r="P11" s="15"/>
      <c r="Q11" s="15"/>
      <c r="S11" s="15"/>
      <c r="T11" s="15"/>
      <c r="U11" s="15"/>
      <c r="V11" s="15"/>
      <c r="X11" s="15"/>
      <c r="Y11" s="15"/>
      <c r="Z11" s="15"/>
      <c r="AA11" s="15"/>
      <c r="AC11" s="15"/>
      <c r="AD11" s="15"/>
      <c r="AE11" s="15"/>
      <c r="AF11" s="15"/>
    </row>
    <row r="12" spans="2:32">
      <c r="B12" s="303" t="s">
        <v>122</v>
      </c>
      <c r="D12" s="15"/>
      <c r="E12" s="15"/>
      <c r="F12" s="15"/>
      <c r="G12" s="15"/>
      <c r="I12" s="15"/>
      <c r="J12" s="15"/>
      <c r="K12" s="15"/>
      <c r="L12" s="15"/>
      <c r="N12" s="15"/>
      <c r="O12" s="15"/>
      <c r="P12" s="15"/>
      <c r="Q12" s="15"/>
      <c r="S12" s="15"/>
      <c r="T12" s="15"/>
      <c r="U12" s="15"/>
      <c r="V12" s="15"/>
      <c r="X12" s="15"/>
      <c r="Y12" s="15"/>
      <c r="Z12" s="15"/>
      <c r="AA12" s="15"/>
      <c r="AC12" s="15"/>
      <c r="AD12" s="15"/>
      <c r="AE12" s="15"/>
      <c r="AF12" s="15"/>
    </row>
    <row r="13" spans="2:32">
      <c r="B13" s="138" t="s">
        <v>5</v>
      </c>
      <c r="D13" s="15">
        <v>20289.802214300587</v>
      </c>
      <c r="E13" s="15">
        <v>16134.007302592945</v>
      </c>
      <c r="F13" s="15">
        <v>23326.623061596907</v>
      </c>
      <c r="G13" s="15">
        <v>46725.222698141159</v>
      </c>
      <c r="I13" s="15">
        <v>52215</v>
      </c>
      <c r="J13" s="15">
        <v>32848.735694535906</v>
      </c>
      <c r="K13" s="15">
        <v>26696.58972997835</v>
      </c>
      <c r="L13" s="15">
        <v>27878.309634724072</v>
      </c>
      <c r="N13" s="15">
        <v>23437.363539069498</v>
      </c>
      <c r="O13" s="15">
        <v>29741.993190672962</v>
      </c>
      <c r="P13" s="15">
        <v>28297.065963703571</v>
      </c>
      <c r="Q13" s="15">
        <v>33690.805096907978</v>
      </c>
      <c r="S13" s="15">
        <v>31462.550756505145</v>
      </c>
      <c r="T13" s="15">
        <v>31373.349927285803</v>
      </c>
      <c r="U13" s="15">
        <v>34502.258164578394</v>
      </c>
      <c r="V13" s="15">
        <v>32447.88034509986</v>
      </c>
      <c r="X13" s="15">
        <v>42265.248302803586</v>
      </c>
      <c r="Y13" s="15">
        <v>39310.554439904066</v>
      </c>
      <c r="Z13" s="15">
        <v>39330.62106759259</v>
      </c>
      <c r="AA13" s="15">
        <v>41854.15635372141</v>
      </c>
      <c r="AC13" s="15">
        <v>64413.537025928083</v>
      </c>
      <c r="AD13" s="15">
        <v>53895.960551219672</v>
      </c>
      <c r="AE13" s="15"/>
      <c r="AF13" s="15"/>
    </row>
    <row r="14" spans="2:32">
      <c r="B14" s="138" t="s">
        <v>123</v>
      </c>
      <c r="D14" s="15">
        <v>11.61850279329609</v>
      </c>
      <c r="E14" s="15">
        <v>0</v>
      </c>
      <c r="F14" s="15">
        <v>11402.186204297021</v>
      </c>
      <c r="G14" s="15">
        <v>26383.938127383532</v>
      </c>
      <c r="I14" s="15">
        <v>12751</v>
      </c>
      <c r="J14" s="15">
        <v>27434.476269605515</v>
      </c>
      <c r="K14" s="15">
        <v>59630.336685046677</v>
      </c>
      <c r="L14" s="15">
        <v>46472.915008383185</v>
      </c>
      <c r="N14" s="15">
        <v>79030.256272482307</v>
      </c>
      <c r="O14" s="15">
        <v>78674.535603092387</v>
      </c>
      <c r="P14" s="15">
        <v>94210.770102464638</v>
      </c>
      <c r="Q14" s="15">
        <v>83817.328854208405</v>
      </c>
      <c r="S14" s="15">
        <v>124971.57247598434</v>
      </c>
      <c r="T14" s="15">
        <v>122355.04376843812</v>
      </c>
      <c r="U14" s="15">
        <v>119505.10828030933</v>
      </c>
      <c r="V14" s="15">
        <v>133542.26386432562</v>
      </c>
      <c r="X14" s="15">
        <v>92974.109414347316</v>
      </c>
      <c r="Y14" s="15">
        <v>89797.812825015906</v>
      </c>
      <c r="Z14" s="15">
        <v>109846.15080907758</v>
      </c>
      <c r="AA14" s="15">
        <v>132989.182234582</v>
      </c>
      <c r="AC14" s="15">
        <v>82088.341706340841</v>
      </c>
      <c r="AD14" s="15">
        <v>105661.71706309187</v>
      </c>
      <c r="AE14" s="15"/>
      <c r="AF14" s="15"/>
    </row>
    <row r="15" spans="2:32">
      <c r="B15" s="138" t="s">
        <v>164</v>
      </c>
      <c r="D15" s="15">
        <v>70493.899674069689</v>
      </c>
      <c r="E15" s="15">
        <v>55950.816143422635</v>
      </c>
      <c r="F15" s="15">
        <v>66998.859049990118</v>
      </c>
      <c r="G15" s="15">
        <v>66421.46478834319</v>
      </c>
      <c r="I15" s="15">
        <v>58276</v>
      </c>
      <c r="J15" s="15">
        <v>69315.069026893747</v>
      </c>
      <c r="K15" s="15">
        <v>61584.468642123065</v>
      </c>
      <c r="L15" s="15">
        <v>64437.588586353661</v>
      </c>
      <c r="N15" s="15">
        <v>57601.415117064011</v>
      </c>
      <c r="O15" s="15">
        <v>58378.962502072187</v>
      </c>
      <c r="P15" s="15">
        <v>61962.703396821002</v>
      </c>
      <c r="Q15" s="15">
        <v>61983.298337843305</v>
      </c>
      <c r="S15" s="15">
        <v>66538.865622405647</v>
      </c>
      <c r="T15" s="15">
        <v>63830.432960707825</v>
      </c>
      <c r="U15" s="15">
        <v>59672.903999368144</v>
      </c>
      <c r="V15" s="15">
        <v>55768.187180028559</v>
      </c>
      <c r="X15" s="15">
        <v>54298.219837549223</v>
      </c>
      <c r="Y15" s="15">
        <v>55508.906403587644</v>
      </c>
      <c r="Z15" s="15">
        <v>56733.214990830711</v>
      </c>
      <c r="AA15" s="15">
        <v>54910.657655973628</v>
      </c>
      <c r="AC15" s="15">
        <v>58137.166519954182</v>
      </c>
      <c r="AD15" s="15">
        <v>57615.879497531329</v>
      </c>
      <c r="AE15" s="15"/>
      <c r="AF15" s="15"/>
    </row>
    <row r="16" spans="2:32">
      <c r="B16" s="138" t="s">
        <v>124</v>
      </c>
      <c r="D16" s="15">
        <v>31096.14828140628</v>
      </c>
      <c r="E16" s="15">
        <v>37606.004509277394</v>
      </c>
      <c r="F16" s="15">
        <v>34479.581131033949</v>
      </c>
      <c r="G16" s="15">
        <v>35878.327092005056</v>
      </c>
      <c r="I16" s="15">
        <v>33771</v>
      </c>
      <c r="J16" s="15">
        <v>33988.097682543106</v>
      </c>
      <c r="K16" s="15">
        <v>35823.642350269234</v>
      </c>
      <c r="L16" s="15">
        <v>25530.828461936195</v>
      </c>
      <c r="N16" s="15">
        <v>28283.487896509476</v>
      </c>
      <c r="O16" s="15">
        <v>30670.090929224443</v>
      </c>
      <c r="P16" s="15">
        <v>31929.524337513853</v>
      </c>
      <c r="Q16" s="15">
        <v>34716.367567313617</v>
      </c>
      <c r="S16" s="15">
        <v>32863.810021858815</v>
      </c>
      <c r="T16" s="15">
        <v>33868.612983576888</v>
      </c>
      <c r="U16" s="15">
        <v>40040.103906859527</v>
      </c>
      <c r="V16" s="15">
        <v>39674.733265443676</v>
      </c>
      <c r="X16" s="15">
        <v>47520.732965025047</v>
      </c>
      <c r="Y16" s="15">
        <v>45682.979513257531</v>
      </c>
      <c r="Z16" s="15">
        <v>44059.988941332391</v>
      </c>
      <c r="AA16" s="15">
        <v>44317.291973548956</v>
      </c>
      <c r="AC16" s="15">
        <v>45542.760305236974</v>
      </c>
      <c r="AD16" s="15">
        <v>45000.135613609542</v>
      </c>
      <c r="AE16" s="15"/>
      <c r="AF16" s="15"/>
    </row>
    <row r="17" spans="2:32">
      <c r="B17" s="138" t="s">
        <v>6</v>
      </c>
      <c r="D17" s="15">
        <v>7944.2877188349985</v>
      </c>
      <c r="E17" s="15">
        <v>12114.003499820001</v>
      </c>
      <c r="F17" s="15">
        <v>9825.1161347210018</v>
      </c>
      <c r="G17" s="15">
        <v>20705.755782379998</v>
      </c>
      <c r="I17" s="15">
        <v>24564</v>
      </c>
      <c r="J17" s="15">
        <v>21102.583240618002</v>
      </c>
      <c r="K17" s="15">
        <v>24306.510706659999</v>
      </c>
      <c r="L17" s="15">
        <v>19876.622030385999</v>
      </c>
      <c r="N17" s="15">
        <v>19705.267917551999</v>
      </c>
      <c r="O17" s="15">
        <v>18029.377437947998</v>
      </c>
      <c r="P17" s="15">
        <v>13840.595576990998</v>
      </c>
      <c r="Q17" s="15">
        <v>15936.097907269997</v>
      </c>
      <c r="S17" s="15">
        <v>14563.526019842</v>
      </c>
      <c r="T17" s="15">
        <v>13973.013227048001</v>
      </c>
      <c r="U17" s="15">
        <v>11992.15685745</v>
      </c>
      <c r="V17" s="15">
        <v>12736.951430510002</v>
      </c>
      <c r="X17" s="15">
        <v>11947.414853196</v>
      </c>
      <c r="Y17" s="15">
        <v>12499.940778533999</v>
      </c>
      <c r="Z17" s="15">
        <v>13157.260496639999</v>
      </c>
      <c r="AA17" s="15">
        <v>11894.462591256</v>
      </c>
      <c r="AC17" s="15">
        <v>11308.662068199999</v>
      </c>
      <c r="AD17" s="15">
        <v>11014.541174295999</v>
      </c>
      <c r="AE17" s="15"/>
      <c r="AF17" s="15"/>
    </row>
    <row r="18" spans="2:32">
      <c r="B18" s="138" t="s">
        <v>125</v>
      </c>
      <c r="D18" s="15">
        <v>20794.996135012017</v>
      </c>
      <c r="E18" s="15">
        <v>22754.447142392259</v>
      </c>
      <c r="F18" s="15">
        <v>22236.306642470794</v>
      </c>
      <c r="G18" s="15">
        <v>21923.793954676825</v>
      </c>
      <c r="I18" s="15">
        <v>24928</v>
      </c>
      <c r="J18" s="15">
        <v>24005.968644489461</v>
      </c>
      <c r="K18" s="15">
        <v>22537.23155856739</v>
      </c>
      <c r="L18" s="15">
        <v>12021.04816201406</v>
      </c>
      <c r="N18" s="15">
        <v>15669.251309865789</v>
      </c>
      <c r="O18" s="15">
        <v>15469.155296805317</v>
      </c>
      <c r="P18" s="15">
        <v>16912.047490284403</v>
      </c>
      <c r="Q18" s="15">
        <v>16924.182202879725</v>
      </c>
      <c r="S18" s="15">
        <v>18040.772252007941</v>
      </c>
      <c r="T18" s="15">
        <v>18266.020574610218</v>
      </c>
      <c r="U18" s="15">
        <v>16446.37683993264</v>
      </c>
      <c r="V18" s="15">
        <v>16757.878418493347</v>
      </c>
      <c r="X18" s="15">
        <v>20917.611492361633</v>
      </c>
      <c r="Y18" s="15">
        <v>19243.138517538122</v>
      </c>
      <c r="Z18" s="15">
        <v>24187.426957556698</v>
      </c>
      <c r="AA18" s="15">
        <v>22601.416302366077</v>
      </c>
      <c r="AC18" s="15">
        <v>23121.828822554289</v>
      </c>
      <c r="AD18" s="15">
        <v>25321.821401554622</v>
      </c>
      <c r="AE18" s="15"/>
      <c r="AF18" s="15"/>
    </row>
    <row r="19" spans="2:32">
      <c r="B19" s="138" t="s">
        <v>165</v>
      </c>
      <c r="D19" s="15">
        <v>8332.2475145931712</v>
      </c>
      <c r="E19" s="15">
        <v>5840.1041571056749</v>
      </c>
      <c r="F19" s="15">
        <v>3112.5419628501859</v>
      </c>
      <c r="G19" s="15">
        <v>3723.7734463200718</v>
      </c>
      <c r="I19" s="15">
        <v>3081</v>
      </c>
      <c r="J19" s="15">
        <v>7922.7653615447243</v>
      </c>
      <c r="K19" s="15">
        <v>3069.8824223330816</v>
      </c>
      <c r="L19" s="15">
        <v>7588.8103541247247</v>
      </c>
      <c r="N19" s="15">
        <v>4155.7436989525695</v>
      </c>
      <c r="O19" s="15">
        <v>4379.7134434056488</v>
      </c>
      <c r="P19" s="15">
        <v>5525.1969415529893</v>
      </c>
      <c r="Q19" s="15">
        <v>6792.1875469630004</v>
      </c>
      <c r="S19" s="15">
        <v>6688.5295723043582</v>
      </c>
      <c r="T19" s="15">
        <v>11039.251016451286</v>
      </c>
      <c r="U19" s="15">
        <v>13255.780849883835</v>
      </c>
      <c r="V19" s="15">
        <v>24151.880762438108</v>
      </c>
      <c r="X19" s="15">
        <v>13679.206546854977</v>
      </c>
      <c r="Y19" s="15">
        <v>12660.851944220671</v>
      </c>
      <c r="Z19" s="15">
        <v>12535.428668628892</v>
      </c>
      <c r="AA19" s="15">
        <v>13890.390746835126</v>
      </c>
      <c r="AC19" s="15">
        <v>19363.447820328838</v>
      </c>
      <c r="AD19" s="15">
        <v>24716.894444510031</v>
      </c>
      <c r="AE19" s="15"/>
      <c r="AF19" s="15"/>
    </row>
    <row r="20" spans="2:32">
      <c r="B20" s="138" t="s">
        <v>126</v>
      </c>
      <c r="D20" s="15">
        <v>6372.9816407809531</v>
      </c>
      <c r="E20" s="15">
        <v>3404.8272962911706</v>
      </c>
      <c r="F20" s="15">
        <v>3634.3194429826954</v>
      </c>
      <c r="G20" s="15">
        <v>3860.3348053709055</v>
      </c>
      <c r="H20" s="50"/>
      <c r="I20" s="15">
        <v>3389</v>
      </c>
      <c r="J20" s="15">
        <v>3964.506608470318</v>
      </c>
      <c r="K20" s="15">
        <v>4141.3291235024499</v>
      </c>
      <c r="L20" s="15">
        <v>4.94765117764473E-13</v>
      </c>
      <c r="N20" s="15">
        <v>6.3643080706533517E-2</v>
      </c>
      <c r="O20" s="15">
        <v>-5.5297277867794035E-13</v>
      </c>
      <c r="P20" s="15">
        <v>-5.5297277867794035E-13</v>
      </c>
      <c r="Q20" s="15">
        <v>1.0186340659856796E-13</v>
      </c>
      <c r="S20" s="15">
        <v>6.984919309616089E-13</v>
      </c>
      <c r="T20" s="15">
        <v>2.473825588822365E-13</v>
      </c>
      <c r="U20" s="15">
        <v>-3.2351010759157362E-13</v>
      </c>
      <c r="V20" s="15">
        <v>3.8750909148177471E-12</v>
      </c>
      <c r="X20" s="15">
        <v>-2.1941559680271894E-14</v>
      </c>
      <c r="Y20" s="15">
        <v>-9.2643404059344893E-13</v>
      </c>
      <c r="Z20" s="15">
        <v>7.9413098319491834E-13</v>
      </c>
      <c r="AA20" s="15">
        <v>4.9149093683809041E-12</v>
      </c>
      <c r="AC20" s="15">
        <v>1.1641532182693482E-13</v>
      </c>
      <c r="AD20" s="15">
        <v>-4.7570836159138706E-15</v>
      </c>
      <c r="AE20" s="15"/>
      <c r="AF20" s="15"/>
    </row>
    <row r="21" spans="2:32">
      <c r="B21" s="139"/>
      <c r="C21" s="50"/>
      <c r="D21" s="52"/>
      <c r="E21" s="52"/>
      <c r="F21" s="52"/>
      <c r="G21" s="52"/>
      <c r="H21" s="50"/>
      <c r="I21" s="52"/>
      <c r="J21" s="52"/>
      <c r="K21" s="52"/>
      <c r="L21" s="52"/>
      <c r="M21" s="50"/>
      <c r="N21" s="52"/>
      <c r="O21" s="52"/>
      <c r="P21" s="52"/>
      <c r="Q21" s="52"/>
      <c r="R21" s="50"/>
      <c r="S21" s="52"/>
      <c r="T21" s="52"/>
      <c r="U21" s="52"/>
      <c r="V21" s="52"/>
      <c r="W21" s="50"/>
      <c r="X21" s="52"/>
      <c r="Y21" s="52"/>
      <c r="Z21" s="52"/>
      <c r="AA21" s="52"/>
      <c r="AB21" s="50"/>
      <c r="AC21" s="52"/>
      <c r="AD21" s="52"/>
      <c r="AE21" s="52"/>
      <c r="AF21" s="52"/>
    </row>
    <row r="22" spans="2:32">
      <c r="B22" s="140" t="s">
        <v>7</v>
      </c>
      <c r="C22" s="50"/>
      <c r="D22" s="119">
        <f>SUM(D13:D21)</f>
        <v>165335.98168179102</v>
      </c>
      <c r="E22" s="119">
        <f>SUM(E13:E21)</f>
        <v>153804.21005090207</v>
      </c>
      <c r="F22" s="119">
        <f>SUM(F13:F21)</f>
        <v>175015.53362994269</v>
      </c>
      <c r="G22" s="119">
        <f>SUM(G13:G21)</f>
        <v>225622.61069462076</v>
      </c>
      <c r="H22" s="50"/>
      <c r="I22" s="119">
        <f>SUM(I13:I21)</f>
        <v>212975</v>
      </c>
      <c r="J22" s="119">
        <f>SUM(J13:J21)</f>
        <v>220582.20252870079</v>
      </c>
      <c r="K22" s="119">
        <f>SUM(K13:K21)</f>
        <v>237789.99121848022</v>
      </c>
      <c r="L22" s="119">
        <f>SUM(L13:L21)</f>
        <v>203806.1222379219</v>
      </c>
      <c r="M22" s="50"/>
      <c r="N22" s="119">
        <f>SUM(N13:N21)</f>
        <v>227882.84939457636</v>
      </c>
      <c r="O22" s="119">
        <f>SUM(O13:O21)</f>
        <v>235343.82840322092</v>
      </c>
      <c r="P22" s="119">
        <f>SUM(P13:P21)</f>
        <v>252677.90380933142</v>
      </c>
      <c r="Q22" s="119">
        <f>SUM(Q13:Q21)</f>
        <v>253860.26751338597</v>
      </c>
      <c r="R22" s="50"/>
      <c r="S22" s="119">
        <f>SUM(S13:S21)</f>
        <v>295129.62672090821</v>
      </c>
      <c r="T22" s="119">
        <f>SUM(T13:T21)</f>
        <v>294705.72445811809</v>
      </c>
      <c r="U22" s="119">
        <f>SUM(U13:U21)</f>
        <v>295414.68889838189</v>
      </c>
      <c r="V22" s="119">
        <f>SUM(V13:V21)</f>
        <v>315079.77526633913</v>
      </c>
      <c r="W22" s="50"/>
      <c r="X22" s="119">
        <f>SUM(X13:X21)</f>
        <v>283602.54341213783</v>
      </c>
      <c r="Y22" s="119">
        <f>SUM(Y13:Y21)</f>
        <v>274704.18442205794</v>
      </c>
      <c r="Z22" s="119">
        <v>299850.09193165886</v>
      </c>
      <c r="AA22" s="119">
        <f>SUM(AA13:AA21)</f>
        <v>322457.55785828322</v>
      </c>
      <c r="AB22" s="50"/>
      <c r="AC22" s="119">
        <f>SUM(AC13:AC21)</f>
        <v>303975.7442685432</v>
      </c>
      <c r="AD22" s="119">
        <f>SUM(AD13:AD21)</f>
        <v>323226.94974581309</v>
      </c>
      <c r="AE22" s="119">
        <f>SUM(AE13:AE21)</f>
        <v>0</v>
      </c>
      <c r="AF22" s="119">
        <f>SUM(AF13:AF21)</f>
        <v>0</v>
      </c>
    </row>
    <row r="23" spans="2:32">
      <c r="B23" s="137"/>
      <c r="C23" s="43"/>
      <c r="D23" s="15"/>
      <c r="E23" s="15"/>
      <c r="F23" s="15"/>
      <c r="G23" s="15"/>
      <c r="H23" s="43"/>
      <c r="I23" s="15"/>
      <c r="J23" s="15"/>
      <c r="K23" s="15"/>
      <c r="L23" s="15"/>
      <c r="M23" s="43"/>
      <c r="N23" s="15"/>
      <c r="O23" s="15"/>
      <c r="P23" s="15"/>
      <c r="Q23" s="15"/>
      <c r="R23" s="43"/>
      <c r="S23" s="15"/>
      <c r="T23" s="15"/>
      <c r="U23" s="15"/>
      <c r="V23" s="15"/>
      <c r="W23" s="43"/>
      <c r="X23" s="15"/>
      <c r="Y23" s="15"/>
      <c r="Z23" s="15"/>
      <c r="AA23" s="15"/>
      <c r="AB23" s="43"/>
      <c r="AC23" s="15"/>
      <c r="AD23" s="15"/>
      <c r="AE23" s="15"/>
      <c r="AF23" s="15"/>
    </row>
    <row r="24" spans="2:32">
      <c r="B24" s="303" t="s">
        <v>170</v>
      </c>
      <c r="C24" s="43"/>
      <c r="D24" s="15"/>
      <c r="E24" s="15"/>
      <c r="F24" s="15"/>
      <c r="G24" s="15"/>
      <c r="H24" s="43"/>
      <c r="I24" s="15"/>
      <c r="J24" s="15"/>
      <c r="K24" s="15"/>
      <c r="L24" s="15"/>
      <c r="M24" s="43"/>
      <c r="N24" s="15"/>
      <c r="O24" s="15"/>
      <c r="P24" s="15"/>
      <c r="Q24" s="15"/>
      <c r="R24" s="43"/>
      <c r="S24" s="15"/>
      <c r="T24" s="15"/>
      <c r="U24" s="15"/>
      <c r="V24" s="15"/>
      <c r="W24" s="43"/>
      <c r="X24" s="15"/>
      <c r="Y24" s="15"/>
      <c r="Z24" s="15"/>
      <c r="AA24" s="15"/>
      <c r="AB24" s="43"/>
      <c r="AC24" s="15"/>
      <c r="AD24" s="15"/>
      <c r="AE24" s="15"/>
      <c r="AF24" s="15"/>
    </row>
    <row r="25" spans="2:32">
      <c r="B25" s="58" t="s">
        <v>8</v>
      </c>
      <c r="C25" s="43"/>
      <c r="D25" s="15">
        <v>93501.779062091082</v>
      </c>
      <c r="E25" s="15">
        <v>87555.026753157581</v>
      </c>
      <c r="F25" s="15">
        <v>83326.450773635443</v>
      </c>
      <c r="G25" s="15">
        <v>86693.62623771363</v>
      </c>
      <c r="H25" s="43"/>
      <c r="I25" s="15">
        <v>81675</v>
      </c>
      <c r="J25" s="15">
        <v>90860.589607023794</v>
      </c>
      <c r="K25" s="15">
        <v>89653.604420644668</v>
      </c>
      <c r="L25" s="15">
        <v>87132.241091380129</v>
      </c>
      <c r="M25" s="43"/>
      <c r="N25" s="15">
        <v>83091.766146336173</v>
      </c>
      <c r="O25" s="15">
        <v>82937.622955380648</v>
      </c>
      <c r="P25" s="15">
        <v>84065.781278252733</v>
      </c>
      <c r="Q25" s="15">
        <v>85653.679078645553</v>
      </c>
      <c r="R25" s="43"/>
      <c r="S25" s="15">
        <v>86465.207441780483</v>
      </c>
      <c r="T25" s="15">
        <v>83366.161385204658</v>
      </c>
      <c r="U25" s="15">
        <v>80970.419684110107</v>
      </c>
      <c r="V25" s="15">
        <v>79057.997848701256</v>
      </c>
      <c r="W25" s="43"/>
      <c r="X25" s="15">
        <v>81691.374819721648</v>
      </c>
      <c r="Y25" s="15">
        <v>78539.217880283773</v>
      </c>
      <c r="Z25" s="15">
        <v>76903.501443389236</v>
      </c>
      <c r="AA25" s="15">
        <v>76242.480277117225</v>
      </c>
      <c r="AB25" s="43"/>
      <c r="AC25" s="15">
        <v>73250.573409955527</v>
      </c>
      <c r="AD25" s="15">
        <v>85563.071008534316</v>
      </c>
      <c r="AE25" s="15"/>
      <c r="AF25" s="15"/>
    </row>
    <row r="26" spans="2:32">
      <c r="B26" s="58" t="s">
        <v>127</v>
      </c>
      <c r="C26" s="43"/>
      <c r="D26" s="15">
        <v>148615.48222952388</v>
      </c>
      <c r="E26" s="15">
        <v>132161.85621430128</v>
      </c>
      <c r="F26" s="15">
        <v>117803.9509108615</v>
      </c>
      <c r="G26" s="15">
        <v>115143.26890616748</v>
      </c>
      <c r="H26" s="43"/>
      <c r="I26" s="15">
        <v>102410</v>
      </c>
      <c r="J26" s="15">
        <v>105831.30210077541</v>
      </c>
      <c r="K26" s="15">
        <v>97535.275935331403</v>
      </c>
      <c r="L26" s="15">
        <v>92103.874787107925</v>
      </c>
      <c r="M26" s="43"/>
      <c r="N26" s="15">
        <v>82054.8364735777</v>
      </c>
      <c r="O26" s="15">
        <v>74370.656401493165</v>
      </c>
      <c r="P26" s="15">
        <v>70633.517658950659</v>
      </c>
      <c r="Q26" s="15">
        <v>67221.524066373284</v>
      </c>
      <c r="R26" s="43"/>
      <c r="S26" s="15">
        <v>61657.150187089086</v>
      </c>
      <c r="T26" s="15">
        <v>54987.26481096026</v>
      </c>
      <c r="U26" s="15">
        <v>48539.195490173101</v>
      </c>
      <c r="V26" s="15">
        <v>43274.766940010588</v>
      </c>
      <c r="W26" s="43"/>
      <c r="X26" s="15">
        <v>43399.559768530227</v>
      </c>
      <c r="Y26" s="15">
        <v>38258.881039608073</v>
      </c>
      <c r="Z26" s="15">
        <v>32747.87970461612</v>
      </c>
      <c r="AA26" s="15">
        <v>27116.975953766927</v>
      </c>
      <c r="AB26" s="43"/>
      <c r="AC26" s="15">
        <v>21961.818128916064</v>
      </c>
      <c r="AD26" s="15">
        <v>22761.672532561726</v>
      </c>
      <c r="AE26" s="15"/>
      <c r="AF26" s="15"/>
    </row>
    <row r="27" spans="2:32">
      <c r="B27" s="58" t="s">
        <v>128</v>
      </c>
      <c r="C27" s="43"/>
      <c r="D27" s="15">
        <v>49350.97272334998</v>
      </c>
      <c r="E27" s="15">
        <v>48500.985082164247</v>
      </c>
      <c r="F27" s="15">
        <v>45112.782302699728</v>
      </c>
      <c r="G27" s="15">
        <v>45418.286728227526</v>
      </c>
      <c r="H27" s="43"/>
      <c r="I27" s="15">
        <v>45707</v>
      </c>
      <c r="J27" s="15">
        <v>49457.892469709375</v>
      </c>
      <c r="K27" s="15">
        <v>49522.45380856179</v>
      </c>
      <c r="L27" s="15">
        <v>48440.212874697652</v>
      </c>
      <c r="M27" s="43"/>
      <c r="N27" s="15">
        <v>46175.502859327047</v>
      </c>
      <c r="O27" s="15">
        <v>45196.533288987681</v>
      </c>
      <c r="P27" s="15">
        <v>45803.94903172733</v>
      </c>
      <c r="Q27" s="15">
        <v>45165.06218021128</v>
      </c>
      <c r="R27" s="43"/>
      <c r="S27" s="15">
        <v>43801.642010459669</v>
      </c>
      <c r="T27" s="15">
        <v>46049.260795324437</v>
      </c>
      <c r="U27" s="15">
        <v>47201.76218307588</v>
      </c>
      <c r="V27" s="15">
        <v>48230.524099309063</v>
      </c>
      <c r="W27" s="43"/>
      <c r="X27" s="15">
        <v>47905.484581379016</v>
      </c>
      <c r="Y27" s="15">
        <v>47387.978227035957</v>
      </c>
      <c r="Z27" s="15">
        <v>45625.43144087051</v>
      </c>
      <c r="AA27" s="15">
        <v>50417.01052764013</v>
      </c>
      <c r="AB27" s="43"/>
      <c r="AC27" s="15">
        <v>47771.476258851428</v>
      </c>
      <c r="AD27" s="15">
        <v>49243.145795572491</v>
      </c>
      <c r="AE27" s="15"/>
      <c r="AF27" s="15"/>
    </row>
    <row r="28" spans="2:32">
      <c r="B28" s="58" t="s">
        <v>165</v>
      </c>
      <c r="C28" s="43"/>
      <c r="D28" s="15">
        <v>2125.9345179089623</v>
      </c>
      <c r="E28" s="15">
        <v>1918.8866645589201</v>
      </c>
      <c r="F28" s="15">
        <v>1318.5521085686282</v>
      </c>
      <c r="G28" s="15">
        <v>1549.694443495908</v>
      </c>
      <c r="H28" s="43"/>
      <c r="I28" s="15">
        <v>1521</v>
      </c>
      <c r="J28" s="15">
        <v>3077.119344448844</v>
      </c>
      <c r="K28" s="15">
        <v>1636.5500325798737</v>
      </c>
      <c r="L28" s="15">
        <v>3755.8476280573204</v>
      </c>
      <c r="M28" s="43"/>
      <c r="N28" s="15">
        <v>1697.2326088152981</v>
      </c>
      <c r="O28" s="15">
        <v>1737.0663331264666</v>
      </c>
      <c r="P28" s="15">
        <v>2671.1797546974399</v>
      </c>
      <c r="Q28" s="15">
        <v>4131.0680425229793</v>
      </c>
      <c r="R28" s="43"/>
      <c r="S28" s="15">
        <v>2625.8837044643647</v>
      </c>
      <c r="T28" s="15">
        <v>3383.0156178472789</v>
      </c>
      <c r="U28" s="15">
        <v>4001.0683097667006</v>
      </c>
      <c r="V28" s="15">
        <v>5714.6746436455751</v>
      </c>
      <c r="W28" s="43"/>
      <c r="X28" s="15">
        <v>2086.6797142862474</v>
      </c>
      <c r="Y28" s="15">
        <v>2592.571395103243</v>
      </c>
      <c r="Z28" s="15">
        <v>2970.4377363361368</v>
      </c>
      <c r="AA28" s="15">
        <v>4846.9155445326733</v>
      </c>
      <c r="AB28" s="43"/>
      <c r="AC28" s="15">
        <v>6754.8689691773652</v>
      </c>
      <c r="AD28" s="15">
        <v>7070.6719784154839</v>
      </c>
      <c r="AE28" s="15"/>
      <c r="AF28" s="15"/>
    </row>
    <row r="29" spans="2:32">
      <c r="B29" s="58" t="s">
        <v>114</v>
      </c>
      <c r="C29" s="43"/>
      <c r="D29" s="15">
        <v>2.1827617956399918</v>
      </c>
      <c r="E29" s="15">
        <v>2.1736400461196901</v>
      </c>
      <c r="F29" s="15">
        <v>2.182747188925743</v>
      </c>
      <c r="G29" s="15">
        <v>2.1782896713018416</v>
      </c>
      <c r="H29" s="43"/>
      <c r="I29" s="15">
        <v>2</v>
      </c>
      <c r="J29" s="15">
        <v>2.1766913598775863</v>
      </c>
      <c r="K29" s="15">
        <v>2.1793215861320494</v>
      </c>
      <c r="L29" s="15">
        <v>2.1811547679901122</v>
      </c>
      <c r="M29" s="43"/>
      <c r="N29" s="15">
        <v>2.1780604913234711</v>
      </c>
      <c r="O29" s="15">
        <v>2.1804801355600358</v>
      </c>
      <c r="P29" s="15">
        <v>2.1767437609434128</v>
      </c>
      <c r="Q29" s="15">
        <v>2.1737689119577408</v>
      </c>
      <c r="R29" s="43"/>
      <c r="S29" s="15">
        <v>0</v>
      </c>
      <c r="T29" s="15">
        <v>0</v>
      </c>
      <c r="U29" s="15">
        <v>0</v>
      </c>
      <c r="V29" s="15">
        <v>0</v>
      </c>
      <c r="W29" s="43"/>
      <c r="X29" s="15">
        <v>0</v>
      </c>
      <c r="Y29" s="15">
        <v>0</v>
      </c>
      <c r="Z29" s="15">
        <v>0</v>
      </c>
      <c r="AA29" s="15">
        <v>0</v>
      </c>
      <c r="AB29" s="43"/>
      <c r="AC29" s="15">
        <v>0</v>
      </c>
      <c r="AD29" s="15">
        <v>0</v>
      </c>
      <c r="AE29" s="15"/>
      <c r="AF29" s="15"/>
    </row>
    <row r="30" spans="2:32">
      <c r="B30" s="58" t="s">
        <v>102</v>
      </c>
      <c r="C30" s="43"/>
      <c r="D30" s="15">
        <v>34828.995999999999</v>
      </c>
      <c r="E30" s="15">
        <v>39585.892999999996</v>
      </c>
      <c r="F30" s="15">
        <v>43228.851000000002</v>
      </c>
      <c r="G30" s="15">
        <v>43849.349213488</v>
      </c>
      <c r="H30" s="43"/>
      <c r="I30" s="15">
        <v>44842</v>
      </c>
      <c r="J30" s="15">
        <v>44027.311999999998</v>
      </c>
      <c r="K30" s="15">
        <v>45410.538999999997</v>
      </c>
      <c r="L30" s="15">
        <v>41642.466999999997</v>
      </c>
      <c r="M30" s="43"/>
      <c r="N30" s="15">
        <v>42176.667000000001</v>
      </c>
      <c r="O30" s="15">
        <v>45864.745000000003</v>
      </c>
      <c r="P30" s="15">
        <v>42248.180562564412</v>
      </c>
      <c r="Q30" s="15">
        <v>37065.807000000001</v>
      </c>
      <c r="R30" s="43"/>
      <c r="S30" s="15">
        <v>36372.124000000003</v>
      </c>
      <c r="T30" s="15">
        <v>30859.777999999998</v>
      </c>
      <c r="U30" s="15">
        <v>26900.077000000001</v>
      </c>
      <c r="V30" s="15">
        <v>21330.985000000001</v>
      </c>
      <c r="W30" s="43"/>
      <c r="X30" s="15">
        <v>23728.400000000001</v>
      </c>
      <c r="Y30" s="15">
        <v>22501.456999999999</v>
      </c>
      <c r="Z30" s="15">
        <v>21603.456999999999</v>
      </c>
      <c r="AA30" s="15">
        <v>22521.952000000001</v>
      </c>
      <c r="AB30" s="43"/>
      <c r="AC30" s="15">
        <v>21273.427</v>
      </c>
      <c r="AD30" s="15">
        <v>20213.232</v>
      </c>
      <c r="AE30" s="15"/>
      <c r="AF30" s="15"/>
    </row>
    <row r="31" spans="2:32">
      <c r="B31" s="58" t="s">
        <v>167</v>
      </c>
      <c r="C31" s="43"/>
      <c r="D31" s="15">
        <v>7912.0509161547261</v>
      </c>
      <c r="E31" s="15">
        <v>7450.0096682617714</v>
      </c>
      <c r="F31" s="15">
        <v>6610.4962322048805</v>
      </c>
      <c r="G31" s="15">
        <v>6878.9253166259195</v>
      </c>
      <c r="H31" s="43"/>
      <c r="I31" s="15">
        <v>6469</v>
      </c>
      <c r="J31" s="15">
        <v>6806.1905463727335</v>
      </c>
      <c r="K31" s="15">
        <v>6419.6353455917442</v>
      </c>
      <c r="L31" s="15">
        <v>10967.86217979172</v>
      </c>
      <c r="M31" s="43"/>
      <c r="N31" s="15">
        <v>12477.519439463211</v>
      </c>
      <c r="O31" s="15">
        <v>13279.495950544851</v>
      </c>
      <c r="P31" s="15">
        <v>10838.924456389634</v>
      </c>
      <c r="Q31" s="15">
        <v>12363.542282130089</v>
      </c>
      <c r="R31" s="43"/>
      <c r="S31" s="15">
        <v>13383.653465610158</v>
      </c>
      <c r="T31" s="15">
        <v>12486.257714443036</v>
      </c>
      <c r="U31" s="15">
        <v>13316.748100492441</v>
      </c>
      <c r="V31" s="15">
        <v>12739.775705007405</v>
      </c>
      <c r="W31" s="43"/>
      <c r="X31" s="15">
        <v>12272.674112457746</v>
      </c>
      <c r="Y31" s="15">
        <v>12914.684946486235</v>
      </c>
      <c r="Z31" s="15">
        <v>14145.578520487767</v>
      </c>
      <c r="AA31" s="15">
        <v>15151.332970144305</v>
      </c>
      <c r="AB31" s="43"/>
      <c r="AC31" s="15">
        <v>20379.398710399837</v>
      </c>
      <c r="AD31" s="15">
        <v>20255.203511098127</v>
      </c>
      <c r="AE31" s="15"/>
      <c r="AF31" s="15"/>
    </row>
    <row r="32" spans="2:32">
      <c r="B32" s="58" t="s">
        <v>381</v>
      </c>
      <c r="C32" s="43"/>
      <c r="D32" s="15"/>
      <c r="E32" s="15"/>
      <c r="F32" s="15"/>
      <c r="G32" s="15"/>
      <c r="H32" s="43"/>
      <c r="I32" s="15">
        <v>8097.7929943063573</v>
      </c>
      <c r="J32" s="15">
        <v>0</v>
      </c>
      <c r="K32" s="15">
        <v>0</v>
      </c>
      <c r="L32" s="15">
        <v>0</v>
      </c>
      <c r="M32" s="43"/>
      <c r="N32" s="15">
        <v>0</v>
      </c>
      <c r="O32" s="15">
        <v>0</v>
      </c>
      <c r="P32" s="15">
        <v>0</v>
      </c>
      <c r="Q32" s="15"/>
      <c r="R32" s="43"/>
      <c r="S32" s="15">
        <v>0</v>
      </c>
      <c r="T32" s="15">
        <v>0</v>
      </c>
      <c r="U32" s="15">
        <v>0</v>
      </c>
      <c r="V32" s="15">
        <v>0</v>
      </c>
      <c r="W32" s="43"/>
      <c r="X32" s="15">
        <v>0</v>
      </c>
      <c r="Y32" s="15">
        <v>0</v>
      </c>
      <c r="Z32" s="15">
        <v>0</v>
      </c>
      <c r="AA32" s="15">
        <v>0</v>
      </c>
      <c r="AB32" s="43"/>
      <c r="AC32" s="15">
        <v>11747.342275229788</v>
      </c>
      <c r="AD32" s="15">
        <v>0</v>
      </c>
      <c r="AE32" s="15"/>
      <c r="AF32" s="15"/>
    </row>
    <row r="33" spans="2:32">
      <c r="B33" s="58" t="s">
        <v>288</v>
      </c>
      <c r="C33" s="43"/>
      <c r="D33" s="15"/>
      <c r="E33" s="15"/>
      <c r="F33" s="15"/>
      <c r="G33" s="15"/>
      <c r="H33" s="43"/>
      <c r="I33" s="15"/>
      <c r="J33" s="15"/>
      <c r="K33" s="15"/>
      <c r="L33" s="15">
        <v>43215.613081529205</v>
      </c>
      <c r="M33" s="43"/>
      <c r="N33" s="15">
        <v>0</v>
      </c>
      <c r="O33" s="15">
        <v>0</v>
      </c>
      <c r="P33" s="15">
        <v>0</v>
      </c>
      <c r="Q33" s="15">
        <v>28674.273547094184</v>
      </c>
      <c r="R33" s="43"/>
      <c r="S33" s="15">
        <v>0</v>
      </c>
      <c r="T33" s="15">
        <v>0</v>
      </c>
      <c r="U33" s="15">
        <v>0</v>
      </c>
      <c r="V33" s="15">
        <v>0</v>
      </c>
      <c r="W33" s="43"/>
      <c r="X33" s="15">
        <v>0</v>
      </c>
      <c r="Y33" s="15">
        <v>0</v>
      </c>
      <c r="Z33" s="15">
        <v>0</v>
      </c>
      <c r="AA33" s="15">
        <v>0</v>
      </c>
      <c r="AB33" s="43"/>
      <c r="AC33" s="15">
        <v>86.908552518150003</v>
      </c>
      <c r="AD33" s="15">
        <v>0</v>
      </c>
      <c r="AE33" s="15"/>
      <c r="AF33" s="15"/>
    </row>
    <row r="34" spans="2:32">
      <c r="B34" s="249" t="s">
        <v>289</v>
      </c>
      <c r="C34" s="50"/>
      <c r="D34" s="225"/>
      <c r="E34" s="225"/>
      <c r="F34" s="225"/>
      <c r="G34" s="225"/>
      <c r="H34" s="250"/>
      <c r="I34" s="225"/>
      <c r="J34" s="225"/>
      <c r="K34" s="225"/>
      <c r="L34" s="225">
        <v>3826.4531704589217</v>
      </c>
      <c r="M34" s="50"/>
      <c r="N34" s="225">
        <v>3629.1231299999999</v>
      </c>
      <c r="O34" s="225">
        <v>3749.6457648568944</v>
      </c>
      <c r="P34" s="225">
        <v>4057.8029025229871</v>
      </c>
      <c r="Q34" s="225">
        <v>4288.1852779276151</v>
      </c>
      <c r="R34" s="50"/>
      <c r="S34" s="225">
        <v>4604.1213934385441</v>
      </c>
      <c r="T34" s="225">
        <v>4703.2545715951546</v>
      </c>
      <c r="U34" s="225">
        <v>4899.1398975916345</v>
      </c>
      <c r="V34" s="225">
        <v>4872.5096237129401</v>
      </c>
      <c r="W34" s="50"/>
      <c r="X34" s="225">
        <v>5127.2625537749991</v>
      </c>
      <c r="Y34" s="113">
        <v>5305.5049366543108</v>
      </c>
      <c r="Z34" s="52">
        <v>5613.1408356690017</v>
      </c>
      <c r="AA34" s="52">
        <v>6696.6358540496103</v>
      </c>
      <c r="AB34" s="50"/>
      <c r="AC34" s="225">
        <v>6657.4980096451682</v>
      </c>
      <c r="AD34" s="113">
        <v>8236.7474053186979</v>
      </c>
      <c r="AE34" s="52"/>
      <c r="AF34" s="52"/>
    </row>
    <row r="35" spans="2:32">
      <c r="B35" s="144" t="s">
        <v>171</v>
      </c>
      <c r="C35" s="50"/>
      <c r="D35" s="132">
        <f>SUM(D25:D34)</f>
        <v>336337.39821082429</v>
      </c>
      <c r="E35" s="132">
        <f>SUM(E25:E34)</f>
        <v>317174.83102248982</v>
      </c>
      <c r="F35" s="132">
        <f>SUM(F25:F34)</f>
        <v>297403.26607515913</v>
      </c>
      <c r="G35" s="132">
        <f>SUM(G25:G34)</f>
        <v>299535.32913538977</v>
      </c>
      <c r="I35" s="132">
        <f>SUM(I25:I34)</f>
        <v>290723.79299430636</v>
      </c>
      <c r="J35" s="132">
        <f>SUM(J25:J34)</f>
        <v>300062.58275969006</v>
      </c>
      <c r="K35" s="132">
        <f>SUM(K25:K34)</f>
        <v>290180.2378642956</v>
      </c>
      <c r="L35" s="132">
        <f>SUM(L25:L34)</f>
        <v>331086.75296779082</v>
      </c>
      <c r="M35" s="50"/>
      <c r="N35" s="132">
        <f>SUM(N25:N34)</f>
        <v>271304.82571801078</v>
      </c>
      <c r="O35" s="132">
        <f>SUM(O25:O34)</f>
        <v>267137.94617452525</v>
      </c>
      <c r="P35" s="132">
        <f>SUM(P25:P34)</f>
        <v>260321.5123888661</v>
      </c>
      <c r="Q35" s="132">
        <f>SUM(Q25:Q34)</f>
        <v>284565.31524381693</v>
      </c>
      <c r="R35" s="50"/>
      <c r="S35" s="132">
        <f>SUM(S25:S34)</f>
        <v>248909.7822028423</v>
      </c>
      <c r="T35" s="132">
        <f>SUM(T25:T34)</f>
        <v>235834.99289537477</v>
      </c>
      <c r="U35" s="132">
        <f>SUM(U25:U34)</f>
        <v>225828.41066520987</v>
      </c>
      <c r="V35" s="132">
        <f>SUM(V25:V34)</f>
        <v>215221.23386038683</v>
      </c>
      <c r="W35" s="50"/>
      <c r="X35" s="132">
        <f>SUM(X25:X34)</f>
        <v>216211.43555014988</v>
      </c>
      <c r="Y35" s="132">
        <f>SUM(Y25:Y34)</f>
        <v>207500.29542517159</v>
      </c>
      <c r="Z35" s="119">
        <v>199609.42668136879</v>
      </c>
      <c r="AA35" s="119">
        <f>SUM(AA25:AA34)</f>
        <v>202993.3031272509</v>
      </c>
      <c r="AB35" s="50"/>
      <c r="AC35" s="132">
        <f>SUM(AC25:AC34)</f>
        <v>209883.31131469333</v>
      </c>
      <c r="AD35" s="132">
        <f>SUM(AD25:AD34)</f>
        <v>213343.74423150084</v>
      </c>
      <c r="AE35" s="119">
        <f>SUM(AE25:AE34)</f>
        <v>0</v>
      </c>
      <c r="AF35" s="119">
        <f>SUM(AF25:AF34)</f>
        <v>0</v>
      </c>
    </row>
    <row r="36" spans="2:32">
      <c r="B36" s="141"/>
      <c r="D36" s="15"/>
      <c r="E36" s="15"/>
      <c r="F36" s="15"/>
      <c r="G36" s="15"/>
      <c r="I36" s="15"/>
      <c r="J36" s="15"/>
      <c r="K36" s="15"/>
      <c r="L36" s="15"/>
      <c r="N36" s="15"/>
      <c r="O36" s="15"/>
      <c r="P36" s="15"/>
      <c r="Q36" s="15"/>
      <c r="S36" s="15"/>
      <c r="T36" s="15"/>
      <c r="U36" s="15"/>
      <c r="V36" s="15"/>
      <c r="X36" s="15"/>
      <c r="Y36" s="15"/>
      <c r="Z36" s="15"/>
      <c r="AA36" s="15"/>
      <c r="AC36" s="15"/>
      <c r="AD36" s="15"/>
      <c r="AE36" s="15"/>
      <c r="AF36" s="15"/>
    </row>
    <row r="37" spans="2:32" s="143" customFormat="1" ht="16.5" customHeight="1">
      <c r="B37" s="142" t="s">
        <v>179</v>
      </c>
      <c r="D37" s="133">
        <f t="shared" ref="D37:G37" si="0">D22+D35</f>
        <v>501673.37989261531</v>
      </c>
      <c r="E37" s="133">
        <f t="shared" si="0"/>
        <v>470979.04107339191</v>
      </c>
      <c r="F37" s="133">
        <f t="shared" si="0"/>
        <v>472418.79970510182</v>
      </c>
      <c r="G37" s="133">
        <f t="shared" si="0"/>
        <v>525157.93983001052</v>
      </c>
      <c r="I37" s="133">
        <f t="shared" ref="I37:J37" si="1">I22+I35</f>
        <v>503698.79299430636</v>
      </c>
      <c r="J37" s="133">
        <f t="shared" si="1"/>
        <v>520644.78528839082</v>
      </c>
      <c r="K37" s="133">
        <f t="shared" ref="K37:L37" si="2">K22+K35</f>
        <v>527970.22908277577</v>
      </c>
      <c r="L37" s="133">
        <f t="shared" si="2"/>
        <v>534892.87520571274</v>
      </c>
      <c r="N37" s="133">
        <f t="shared" ref="N37:Q37" si="3">N22+N35</f>
        <v>499187.67511258717</v>
      </c>
      <c r="O37" s="133">
        <f t="shared" ref="O37:P37" si="4">O22+O35</f>
        <v>502481.77457774617</v>
      </c>
      <c r="P37" s="133">
        <f t="shared" si="4"/>
        <v>512999.41619819752</v>
      </c>
      <c r="Q37" s="133">
        <f t="shared" si="3"/>
        <v>538425.58275720291</v>
      </c>
      <c r="S37" s="133">
        <f t="shared" ref="S37:V37" si="5">S22+S35</f>
        <v>544039.40892375051</v>
      </c>
      <c r="T37" s="133">
        <f t="shared" ref="T37:U37" si="6">T22+T35</f>
        <v>530540.71735349286</v>
      </c>
      <c r="U37" s="133">
        <f t="shared" si="6"/>
        <v>521243.09956359176</v>
      </c>
      <c r="V37" s="133">
        <f t="shared" si="5"/>
        <v>530301.00912672596</v>
      </c>
      <c r="X37" s="133">
        <f t="shared" ref="X37:Y37" si="7">X22+X35</f>
        <v>499813.97896228771</v>
      </c>
      <c r="Y37" s="133">
        <f t="shared" si="7"/>
        <v>482204.47984722955</v>
      </c>
      <c r="Z37" s="133">
        <v>499459.51861302764</v>
      </c>
      <c r="AA37" s="133">
        <f t="shared" ref="AA37" si="8">AA22+AA35</f>
        <v>525450.86098553415</v>
      </c>
      <c r="AC37" s="133">
        <f t="shared" ref="AC37:AE37" si="9">AC22+AC35</f>
        <v>513859.05558323651</v>
      </c>
      <c r="AD37" s="133">
        <f t="shared" si="9"/>
        <v>536570.69397731393</v>
      </c>
      <c r="AE37" s="133">
        <f t="shared" si="9"/>
        <v>0</v>
      </c>
      <c r="AF37" s="133">
        <f t="shared" ref="AF37" si="10">AF22+AF35</f>
        <v>0</v>
      </c>
    </row>
    <row r="38" spans="2:32">
      <c r="B38" s="144"/>
      <c r="D38" s="132"/>
      <c r="E38" s="132"/>
      <c r="F38" s="132"/>
      <c r="G38" s="132"/>
      <c r="I38" s="132"/>
      <c r="J38" s="132"/>
      <c r="K38" s="132"/>
      <c r="L38" s="132"/>
      <c r="N38" s="132"/>
      <c r="O38" s="132"/>
      <c r="P38" s="132"/>
      <c r="Q38" s="132"/>
      <c r="S38" s="132"/>
      <c r="T38" s="132"/>
      <c r="U38" s="132"/>
      <c r="V38" s="132"/>
      <c r="X38" s="132"/>
      <c r="Y38" s="132"/>
      <c r="Z38" s="132"/>
      <c r="AA38" s="132"/>
      <c r="AC38" s="132"/>
      <c r="AD38" s="132"/>
      <c r="AE38" s="132"/>
      <c r="AF38" s="132"/>
    </row>
    <row r="39" spans="2:32">
      <c r="B39" s="134" t="s">
        <v>168</v>
      </c>
      <c r="D39" s="15"/>
      <c r="E39" s="15"/>
      <c r="F39" s="15"/>
      <c r="G39" s="15"/>
      <c r="I39" s="15"/>
      <c r="J39" s="15"/>
      <c r="K39" s="15"/>
      <c r="L39" s="15"/>
      <c r="N39" s="15"/>
      <c r="O39" s="15"/>
      <c r="P39" s="15"/>
      <c r="Q39" s="15"/>
      <c r="S39" s="15"/>
      <c r="T39" s="15"/>
      <c r="U39" s="15"/>
      <c r="V39" s="15"/>
      <c r="X39" s="15"/>
      <c r="Y39" s="15"/>
      <c r="Z39" s="15"/>
      <c r="AA39" s="15"/>
      <c r="AC39" s="15"/>
      <c r="AD39" s="15"/>
      <c r="AE39" s="15"/>
      <c r="AF39" s="15"/>
    </row>
    <row r="40" spans="2:32">
      <c r="B40" s="303" t="s">
        <v>129</v>
      </c>
      <c r="D40" s="15"/>
      <c r="E40" s="15"/>
      <c r="F40" s="15"/>
      <c r="G40" s="15"/>
      <c r="I40" s="15"/>
      <c r="J40" s="15"/>
      <c r="K40" s="15"/>
      <c r="L40" s="15"/>
      <c r="N40" s="15"/>
      <c r="O40" s="15"/>
      <c r="P40" s="15"/>
      <c r="Q40" s="15"/>
      <c r="S40" s="15"/>
      <c r="T40" s="15"/>
      <c r="U40" s="15"/>
      <c r="V40" s="15"/>
      <c r="X40" s="15"/>
      <c r="Y40" s="15"/>
      <c r="Z40" s="15"/>
      <c r="AA40" s="15"/>
      <c r="AC40" s="15"/>
      <c r="AD40" s="15"/>
      <c r="AE40" s="15"/>
      <c r="AF40" s="15"/>
    </row>
    <row r="41" spans="2:32">
      <c r="B41" s="138" t="s">
        <v>130</v>
      </c>
      <c r="D41" s="15">
        <v>32494.631518291444</v>
      </c>
      <c r="E41" s="15">
        <v>32610.938132610638</v>
      </c>
      <c r="F41" s="15">
        <v>35757.801094274568</v>
      </c>
      <c r="G41" s="15">
        <v>47878.315177389799</v>
      </c>
      <c r="I41" s="15">
        <v>33235</v>
      </c>
      <c r="J41" s="15">
        <v>33704.39828970714</v>
      </c>
      <c r="K41" s="15">
        <v>29064.758311374881</v>
      </c>
      <c r="L41" s="15">
        <v>29321.331559499653</v>
      </c>
      <c r="N41" s="15">
        <v>27686.905357587264</v>
      </c>
      <c r="O41" s="15">
        <v>23514.710517933498</v>
      </c>
      <c r="P41" s="15">
        <v>22539.756877312055</v>
      </c>
      <c r="Q41" s="15">
        <v>29059.6275717387</v>
      </c>
      <c r="S41" s="15">
        <v>27625.338542492496</v>
      </c>
      <c r="T41" s="15">
        <v>24221.001180416068</v>
      </c>
      <c r="U41" s="15">
        <v>25493.150112254902</v>
      </c>
      <c r="V41" s="15">
        <v>22706.498344447042</v>
      </c>
      <c r="X41" s="15">
        <v>24793.053028366874</v>
      </c>
      <c r="Y41" s="15">
        <v>20369.177764538035</v>
      </c>
      <c r="Z41" s="15">
        <v>20354.911522746497</v>
      </c>
      <c r="AA41" s="15">
        <v>19861.527543404951</v>
      </c>
      <c r="AC41" s="15">
        <v>18675.761328518049</v>
      </c>
      <c r="AD41" s="15">
        <v>18510.956365354996</v>
      </c>
      <c r="AE41" s="15"/>
      <c r="AF41" s="15"/>
    </row>
    <row r="42" spans="2:32">
      <c r="B42" s="138" t="s">
        <v>252</v>
      </c>
      <c r="D42" s="15">
        <v>34987.710710596621</v>
      </c>
      <c r="E42" s="15">
        <v>35011.04695796813</v>
      </c>
      <c r="F42" s="15">
        <v>35419.953924569607</v>
      </c>
      <c r="G42" s="15">
        <v>31854.471498972809</v>
      </c>
      <c r="I42" s="15">
        <v>34078</v>
      </c>
      <c r="J42" s="15">
        <v>35744.256015730614</v>
      </c>
      <c r="K42" s="15">
        <v>32439.262227138828</v>
      </c>
      <c r="L42" s="15">
        <v>26743.174873804175</v>
      </c>
      <c r="N42" s="15">
        <v>27639.707539130446</v>
      </c>
      <c r="O42" s="15">
        <v>25064.795301199982</v>
      </c>
      <c r="P42" s="15">
        <v>24345.934612045421</v>
      </c>
      <c r="Q42" s="15">
        <v>23897.647114045776</v>
      </c>
      <c r="S42" s="15">
        <v>26184.74876908103</v>
      </c>
      <c r="T42" s="15">
        <v>24729.936574254229</v>
      </c>
      <c r="U42" s="15">
        <v>24261.609607821309</v>
      </c>
      <c r="V42" s="15">
        <v>25622.125179116429</v>
      </c>
      <c r="X42" s="15">
        <v>26951.569956681029</v>
      </c>
      <c r="Y42" s="15">
        <v>25572.04732819966</v>
      </c>
      <c r="Z42" s="15">
        <v>24999.07008139477</v>
      </c>
      <c r="AA42" s="15">
        <v>24740.92603678675</v>
      </c>
      <c r="AC42" s="15">
        <v>23102.689204071303</v>
      </c>
      <c r="AD42" s="15">
        <v>23632.555713720783</v>
      </c>
      <c r="AE42" s="15"/>
      <c r="AF42" s="15"/>
    </row>
    <row r="43" spans="2:32">
      <c r="B43" s="138" t="s">
        <v>166</v>
      </c>
      <c r="D43" s="15">
        <v>7860.0215695828683</v>
      </c>
      <c r="E43" s="15">
        <v>15699.113979547892</v>
      </c>
      <c r="F43" s="15">
        <v>20601.256318261898</v>
      </c>
      <c r="G43" s="15">
        <v>9848.6891423557918</v>
      </c>
      <c r="I43" s="15">
        <v>16265</v>
      </c>
      <c r="J43" s="15">
        <v>6464.8345095909126</v>
      </c>
      <c r="K43" s="15">
        <v>7917.6466453930998</v>
      </c>
      <c r="L43" s="15">
        <v>3857.1953775831544</v>
      </c>
      <c r="N43" s="15">
        <v>7959.9105216391481</v>
      </c>
      <c r="O43" s="15">
        <v>20814.151311961974</v>
      </c>
      <c r="P43" s="15">
        <v>15430.242852569754</v>
      </c>
      <c r="Q43" s="15">
        <v>9075.7736611363616</v>
      </c>
      <c r="S43" s="15">
        <v>8070.579142880616</v>
      </c>
      <c r="T43" s="15">
        <v>5653.1573776003688</v>
      </c>
      <c r="U43" s="15">
        <v>3412.6626615886771</v>
      </c>
      <c r="V43" s="15">
        <v>1783.7333747377515</v>
      </c>
      <c r="X43" s="15">
        <v>4785.9481166488385</v>
      </c>
      <c r="Y43" s="15">
        <v>4219.0117340470679</v>
      </c>
      <c r="Z43" s="15">
        <v>3808.6998914576116</v>
      </c>
      <c r="AA43" s="15">
        <v>3258.5968961593144</v>
      </c>
      <c r="AC43" s="15">
        <v>11672.862649670747</v>
      </c>
      <c r="AD43" s="15">
        <v>3971.4888883714566</v>
      </c>
      <c r="AE43" s="15"/>
      <c r="AF43" s="15"/>
    </row>
    <row r="44" spans="2:32">
      <c r="B44" s="138" t="s">
        <v>131</v>
      </c>
      <c r="D44" s="15">
        <v>24088.944995617203</v>
      </c>
      <c r="E44" s="15">
        <v>25654.395266643412</v>
      </c>
      <c r="F44" s="15">
        <v>26036.104971371718</v>
      </c>
      <c r="G44" s="15">
        <v>29027.23617342487</v>
      </c>
      <c r="I44" s="15">
        <v>23592</v>
      </c>
      <c r="J44" s="15">
        <v>28056.364760164219</v>
      </c>
      <c r="K44" s="15">
        <v>29712.692316964749</v>
      </c>
      <c r="L44" s="15">
        <v>32748.830596611886</v>
      </c>
      <c r="N44" s="15">
        <v>24238.827750144716</v>
      </c>
      <c r="O44" s="15">
        <v>29853.440847794689</v>
      </c>
      <c r="P44" s="15">
        <v>32047.604250190314</v>
      </c>
      <c r="Q44" s="15">
        <v>36302.405589815164</v>
      </c>
      <c r="S44" s="15">
        <v>27195.905334195799</v>
      </c>
      <c r="T44" s="15">
        <v>31908.166871202167</v>
      </c>
      <c r="U44" s="15">
        <v>34352.798166097338</v>
      </c>
      <c r="V44" s="15">
        <v>40423.674026023727</v>
      </c>
      <c r="X44" s="15">
        <v>29742.343801660263</v>
      </c>
      <c r="Y44" s="15">
        <v>34449.42214307627</v>
      </c>
      <c r="Z44" s="15">
        <v>42904.028127978745</v>
      </c>
      <c r="AA44" s="15">
        <v>44814.279820123469</v>
      </c>
      <c r="AC44" s="15">
        <v>35771.32523758457</v>
      </c>
      <c r="AD44" s="15">
        <v>38469.763456545596</v>
      </c>
      <c r="AE44" s="15"/>
      <c r="AF44" s="15"/>
    </row>
    <row r="45" spans="2:32" ht="12.75" customHeight="1">
      <c r="B45" s="135" t="s">
        <v>172</v>
      </c>
      <c r="D45" s="15">
        <v>11700.40000782123</v>
      </c>
      <c r="E45" s="15">
        <v>18982.397853490002</v>
      </c>
      <c r="F45" s="15">
        <v>34099.020996607607</v>
      </c>
      <c r="G45" s="15">
        <v>23964.930996854731</v>
      </c>
      <c r="I45" s="15">
        <v>21000</v>
      </c>
      <c r="J45" s="15">
        <v>31019.465614579993</v>
      </c>
      <c r="K45" s="15">
        <v>40573.020823630082</v>
      </c>
      <c r="L45" s="15">
        <v>54921.264175320946</v>
      </c>
      <c r="N45" s="15">
        <v>53316.491826693637</v>
      </c>
      <c r="O45" s="15">
        <v>52200.97966376401</v>
      </c>
      <c r="P45" s="15">
        <v>48132.714049296002</v>
      </c>
      <c r="Q45" s="15">
        <v>58583.092889012005</v>
      </c>
      <c r="S45" s="15">
        <v>56346.013477127024</v>
      </c>
      <c r="T45" s="15">
        <v>41938.99125222351</v>
      </c>
      <c r="U45" s="15">
        <v>21049.000005552251</v>
      </c>
      <c r="V45" s="15">
        <v>12881.414032920591</v>
      </c>
      <c r="X45" s="15">
        <v>0</v>
      </c>
      <c r="Y45" s="15">
        <v>0</v>
      </c>
      <c r="Z45" s="15">
        <v>0</v>
      </c>
      <c r="AA45" s="15">
        <v>0</v>
      </c>
      <c r="AC45" s="15">
        <v>0</v>
      </c>
      <c r="AD45" s="15">
        <v>0</v>
      </c>
      <c r="AE45" s="15"/>
      <c r="AF45" s="15"/>
    </row>
    <row r="46" spans="2:32">
      <c r="B46" s="135" t="s">
        <v>104</v>
      </c>
      <c r="D46" s="15">
        <v>49514.864653924458</v>
      </c>
      <c r="E46" s="15">
        <v>70075.098693762004</v>
      </c>
      <c r="F46" s="15">
        <v>70101.866257818518</v>
      </c>
      <c r="G46" s="15">
        <v>26030.770183400156</v>
      </c>
      <c r="I46" s="15">
        <v>26116</v>
      </c>
      <c r="J46" s="15">
        <v>4084.4236604675666</v>
      </c>
      <c r="K46" s="15">
        <v>4081.3731516872281</v>
      </c>
      <c r="L46" s="15">
        <v>7701.2506793962684</v>
      </c>
      <c r="N46" s="15">
        <v>7763.5173185125495</v>
      </c>
      <c r="O46" s="15">
        <v>10297.385229925738</v>
      </c>
      <c r="P46" s="15">
        <v>10505.0559906</v>
      </c>
      <c r="Q46" s="15">
        <v>12636.7990388</v>
      </c>
      <c r="S46" s="15">
        <v>17911.233048936097</v>
      </c>
      <c r="T46" s="15">
        <v>20572.798461601622</v>
      </c>
      <c r="U46" s="15">
        <v>20045.090783665597</v>
      </c>
      <c r="V46" s="15">
        <v>12827.796422453008</v>
      </c>
      <c r="X46" s="15">
        <v>8212.4002631286439</v>
      </c>
      <c r="Y46" s="15">
        <v>0</v>
      </c>
      <c r="Z46" s="15">
        <v>0</v>
      </c>
      <c r="AA46" s="15">
        <v>0</v>
      </c>
      <c r="AC46" s="15">
        <v>0</v>
      </c>
      <c r="AD46" s="15">
        <v>0</v>
      </c>
      <c r="AE46" s="15"/>
      <c r="AF46" s="15"/>
    </row>
    <row r="47" spans="2:32">
      <c r="B47" s="136" t="s">
        <v>100</v>
      </c>
      <c r="D47" s="15">
        <v>6234.3718820314261</v>
      </c>
      <c r="E47" s="15">
        <v>5558.5657318282001</v>
      </c>
      <c r="F47" s="15">
        <v>4925.1860746882103</v>
      </c>
      <c r="G47" s="15">
        <v>6179.6064241214153</v>
      </c>
      <c r="I47" s="15">
        <v>5827</v>
      </c>
      <c r="J47" s="15">
        <v>6118.6961706650245</v>
      </c>
      <c r="K47" s="15">
        <v>6923.6243330012157</v>
      </c>
      <c r="L47" s="15">
        <v>6507.5819097404246</v>
      </c>
      <c r="N47" s="15">
        <v>5587.7689322330771</v>
      </c>
      <c r="O47" s="15">
        <v>5744.595639185145</v>
      </c>
      <c r="P47" s="15">
        <v>4955.6124080674672</v>
      </c>
      <c r="Q47" s="15">
        <v>5370.8946219245427</v>
      </c>
      <c r="S47" s="15">
        <v>5778.6835249258647</v>
      </c>
      <c r="T47" s="15">
        <v>6038.2407474560732</v>
      </c>
      <c r="U47" s="15">
        <v>4697.2820828031654</v>
      </c>
      <c r="V47" s="15">
        <v>3880.8993764429456</v>
      </c>
      <c r="X47" s="15">
        <v>2533.4069202709884</v>
      </c>
      <c r="Y47" s="15">
        <v>4973.102950614878</v>
      </c>
      <c r="Z47" s="15">
        <v>3741.8342081464621</v>
      </c>
      <c r="AA47" s="15">
        <v>2924.290029240085</v>
      </c>
      <c r="AC47" s="15">
        <v>4484.9243773317576</v>
      </c>
      <c r="AD47" s="15">
        <v>3510.8175579404256</v>
      </c>
      <c r="AE47" s="15"/>
      <c r="AF47" s="15"/>
    </row>
    <row r="48" spans="2:32">
      <c r="B48" s="136" t="s">
        <v>9</v>
      </c>
      <c r="D48" s="15">
        <v>2706.948558470795</v>
      </c>
      <c r="E48" s="15">
        <v>4166.2974218618965</v>
      </c>
      <c r="F48" s="15">
        <v>6702.5003977031374</v>
      </c>
      <c r="G48" s="15">
        <v>8182.8222786229635</v>
      </c>
      <c r="I48" s="15">
        <v>8663</v>
      </c>
      <c r="J48" s="15">
        <v>9620.0366490217184</v>
      </c>
      <c r="K48" s="15">
        <v>10736.465059546068</v>
      </c>
      <c r="L48" s="15">
        <v>5187.6644838382226</v>
      </c>
      <c r="N48" s="15">
        <v>5570.1382807715545</v>
      </c>
      <c r="O48" s="15">
        <v>4437.5960421016271</v>
      </c>
      <c r="P48" s="15">
        <v>3681.9278330386987</v>
      </c>
      <c r="Q48" s="15">
        <v>3268.7208402507981</v>
      </c>
      <c r="S48" s="15">
        <v>4514.9072702216563</v>
      </c>
      <c r="T48" s="15">
        <v>3469.3184259594141</v>
      </c>
      <c r="U48" s="15">
        <v>3591.846844404231</v>
      </c>
      <c r="V48" s="15">
        <v>1987.3539049769188</v>
      </c>
      <c r="X48" s="15">
        <v>2962.9920007681112</v>
      </c>
      <c r="Y48" s="15">
        <v>2584.5831624461871</v>
      </c>
      <c r="Z48" s="15">
        <v>1394.6688854063384</v>
      </c>
      <c r="AA48" s="15">
        <v>1746.0840879973246</v>
      </c>
      <c r="AC48" s="15">
        <v>5052.2654397345559</v>
      </c>
      <c r="AD48" s="15">
        <v>5004.42531618661</v>
      </c>
      <c r="AE48" s="15"/>
      <c r="AF48" s="15"/>
    </row>
    <row r="49" spans="2:32">
      <c r="B49" s="136" t="s">
        <v>98</v>
      </c>
      <c r="D49" s="15">
        <v>5223.2479016303378</v>
      </c>
      <c r="E49" s="15">
        <v>3918.0404790990933</v>
      </c>
      <c r="F49" s="15">
        <v>3704.0283722014278</v>
      </c>
      <c r="G49" s="15">
        <v>5209.1564287646888</v>
      </c>
      <c r="I49" s="15">
        <v>15482</v>
      </c>
      <c r="J49" s="15">
        <v>17936.01907904974</v>
      </c>
      <c r="K49" s="15">
        <v>19920.230930083544</v>
      </c>
      <c r="L49" s="15">
        <v>15397.022763587027</v>
      </c>
      <c r="N49" s="15">
        <v>9007.5406634891806</v>
      </c>
      <c r="O49" s="15">
        <v>9332.7587282867462</v>
      </c>
      <c r="P49" s="15">
        <v>7633.913624063488</v>
      </c>
      <c r="Q49" s="15">
        <v>6649.9881625828166</v>
      </c>
      <c r="S49" s="15">
        <v>6580.5827392137526</v>
      </c>
      <c r="T49" s="15">
        <v>5407.2206181027032</v>
      </c>
      <c r="U49" s="15">
        <v>5410.9608491462905</v>
      </c>
      <c r="V49" s="15">
        <v>5930.6626602705692</v>
      </c>
      <c r="X49" s="15">
        <v>11294.624194285881</v>
      </c>
      <c r="Y49" s="15">
        <v>5811.9431570151637</v>
      </c>
      <c r="Z49" s="15">
        <v>4726.5352085909835</v>
      </c>
      <c r="AA49" s="15">
        <v>5985.1503105422489</v>
      </c>
      <c r="AC49" s="15">
        <v>8434.8250604839341</v>
      </c>
      <c r="AD49" s="15">
        <v>10084.547485923849</v>
      </c>
      <c r="AE49" s="15"/>
      <c r="AF49" s="15"/>
    </row>
    <row r="50" spans="2:32">
      <c r="B50" s="139"/>
      <c r="D50" s="15"/>
      <c r="E50" s="15"/>
      <c r="F50" s="15"/>
      <c r="G50" s="15"/>
      <c r="I50" s="15"/>
      <c r="J50" s="15"/>
      <c r="K50" s="15"/>
      <c r="L50" s="15"/>
      <c r="N50" s="15"/>
      <c r="O50" s="15"/>
      <c r="P50" s="15"/>
      <c r="Q50" s="15"/>
      <c r="S50" s="15"/>
      <c r="T50" s="15"/>
      <c r="U50" s="15"/>
      <c r="V50" s="15"/>
      <c r="X50" s="15"/>
      <c r="Y50" s="15"/>
      <c r="Z50" s="15"/>
      <c r="AA50" s="15"/>
      <c r="AC50" s="15"/>
      <c r="AD50" s="15"/>
      <c r="AE50" s="15"/>
      <c r="AF50" s="15"/>
    </row>
    <row r="51" spans="2:32">
      <c r="B51" s="140" t="s">
        <v>10</v>
      </c>
      <c r="D51" s="119">
        <f>SUM(D41:D50)</f>
        <v>174811.14179796638</v>
      </c>
      <c r="E51" s="119">
        <f>SUM(E41:E50)</f>
        <v>211675.89451681124</v>
      </c>
      <c r="F51" s="119">
        <f>SUM(F41:F50)</f>
        <v>237347.71840749675</v>
      </c>
      <c r="G51" s="119">
        <f>SUM(G41:G50)</f>
        <v>188175.99830390725</v>
      </c>
      <c r="I51" s="119">
        <f>SUM(I41:I50)</f>
        <v>184258</v>
      </c>
      <c r="J51" s="119">
        <f>SUM(J41:J50)</f>
        <v>172748.49474897693</v>
      </c>
      <c r="K51" s="119">
        <f>SUM(K41:K50)</f>
        <v>181369.07379881971</v>
      </c>
      <c r="L51" s="119">
        <f>SUM(L41:L50)</f>
        <v>182385.31641938179</v>
      </c>
      <c r="N51" s="119">
        <f>SUM(N41:N50)</f>
        <v>168770.80819020155</v>
      </c>
      <c r="O51" s="119">
        <f>SUM(O41:O50)</f>
        <v>181260.4132821534</v>
      </c>
      <c r="P51" s="119">
        <f>SUM(P41:P50)</f>
        <v>169272.7624971832</v>
      </c>
      <c r="Q51" s="119">
        <f>SUM(Q41:Q50)</f>
        <v>184844.94948930622</v>
      </c>
      <c r="S51" s="119">
        <f>SUM(S41:S50)</f>
        <v>180207.99184907431</v>
      </c>
      <c r="T51" s="119">
        <f>SUM(T41:T50)</f>
        <v>163938.83150881613</v>
      </c>
      <c r="U51" s="119">
        <f>SUM(U41:U50)</f>
        <v>142314.40111333379</v>
      </c>
      <c r="V51" s="119">
        <f>SUM(V41:V50)</f>
        <v>128044.15732138896</v>
      </c>
      <c r="X51" s="119">
        <f>SUM(X41:X50)</f>
        <v>111276.33828181062</v>
      </c>
      <c r="Y51" s="119">
        <f>SUM(Y41:Y50)</f>
        <v>97979.288239937261</v>
      </c>
      <c r="Z51" s="119">
        <v>101929.74792572141</v>
      </c>
      <c r="AA51" s="119">
        <f>SUM(AA41:AA50)</f>
        <v>103330.85472425414</v>
      </c>
      <c r="AC51" s="119">
        <f>SUM(AC41:AC50)</f>
        <v>107194.65329739492</v>
      </c>
      <c r="AD51" s="119">
        <f>SUM(AD41:AD50)</f>
        <v>103184.55478404371</v>
      </c>
      <c r="AE51" s="119">
        <f>SUM(AE41:AE50)</f>
        <v>0</v>
      </c>
      <c r="AF51" s="119">
        <f>SUM(AF41:AF50)</f>
        <v>0</v>
      </c>
    </row>
    <row r="52" spans="2:32">
      <c r="B52" s="58"/>
      <c r="D52" s="15"/>
      <c r="E52" s="15"/>
      <c r="F52" s="15"/>
      <c r="G52" s="15"/>
      <c r="I52" s="15"/>
      <c r="J52" s="15"/>
      <c r="K52" s="15"/>
      <c r="L52" s="15"/>
      <c r="N52" s="15"/>
      <c r="O52" s="15"/>
      <c r="P52" s="15"/>
      <c r="Q52" s="15"/>
      <c r="S52" s="15"/>
      <c r="T52" s="15"/>
      <c r="U52" s="15"/>
      <c r="V52" s="15"/>
      <c r="X52" s="15"/>
      <c r="Y52" s="15"/>
      <c r="Z52" s="15"/>
      <c r="AA52" s="15"/>
      <c r="AC52" s="15"/>
      <c r="AD52" s="15"/>
      <c r="AE52" s="15"/>
      <c r="AF52" s="15"/>
    </row>
    <row r="53" spans="2:32">
      <c r="B53" s="303" t="s">
        <v>173</v>
      </c>
      <c r="D53" s="15"/>
      <c r="E53" s="15"/>
      <c r="F53" s="15"/>
      <c r="G53" s="15"/>
      <c r="I53" s="15"/>
      <c r="J53" s="15"/>
      <c r="K53" s="15"/>
      <c r="L53" s="15"/>
      <c r="N53" s="15"/>
      <c r="O53" s="15"/>
      <c r="P53" s="15"/>
      <c r="Q53" s="15"/>
      <c r="S53" s="15"/>
      <c r="T53" s="15"/>
      <c r="U53" s="15"/>
      <c r="V53" s="15"/>
      <c r="X53" s="15"/>
      <c r="Y53" s="15"/>
      <c r="Z53" s="15"/>
      <c r="AA53" s="15"/>
      <c r="AC53" s="15"/>
      <c r="AD53" s="15"/>
      <c r="AE53" s="15"/>
      <c r="AF53" s="15"/>
    </row>
    <row r="54" spans="2:32">
      <c r="B54" s="58" t="s">
        <v>166</v>
      </c>
      <c r="D54" s="15">
        <v>348.02244191777993</v>
      </c>
      <c r="E54" s="15">
        <v>2317.8184981380291</v>
      </c>
      <c r="F54" s="15">
        <v>2204.7999521000597</v>
      </c>
      <c r="G54" s="15">
        <v>1209.6601869168398</v>
      </c>
      <c r="I54" s="15">
        <v>2109</v>
      </c>
      <c r="J54" s="15">
        <v>761.40896473983707</v>
      </c>
      <c r="K54" s="15">
        <v>1835.4674210239068</v>
      </c>
      <c r="L54" s="15">
        <v>1264.8795627167492</v>
      </c>
      <c r="N54" s="15">
        <v>5073.8723633534319</v>
      </c>
      <c r="O54" s="15">
        <v>9334.0424200060879</v>
      </c>
      <c r="P54" s="15">
        <v>6458.9982592351498</v>
      </c>
      <c r="Q54" s="15">
        <v>1398.6319667675893</v>
      </c>
      <c r="S54" s="15">
        <v>630.92683294994038</v>
      </c>
      <c r="T54" s="15">
        <v>614.84818929545736</v>
      </c>
      <c r="U54" s="15">
        <v>460.55205375279371</v>
      </c>
      <c r="V54" s="15">
        <v>389.67461350503055</v>
      </c>
      <c r="X54" s="15">
        <v>1415.1776699334403</v>
      </c>
      <c r="Y54" s="15">
        <v>958.86223857564244</v>
      </c>
      <c r="Z54" s="15">
        <v>724.50962864896462</v>
      </c>
      <c r="AA54" s="15">
        <v>451.28795190356311</v>
      </c>
      <c r="AC54" s="15">
        <v>665.59654176326922</v>
      </c>
      <c r="AD54" s="15">
        <v>731.66271229670178</v>
      </c>
      <c r="AE54" s="15"/>
      <c r="AF54" s="15"/>
    </row>
    <row r="55" spans="2:32">
      <c r="B55" s="58" t="s">
        <v>131</v>
      </c>
      <c r="D55" s="15">
        <v>4720.077061894397</v>
      </c>
      <c r="E55" s="15">
        <v>4386.6337645313697</v>
      </c>
      <c r="F55" s="15">
        <v>4276.4889459913038</v>
      </c>
      <c r="G55" s="15">
        <v>4565.1322696834304</v>
      </c>
      <c r="I55" s="15">
        <v>4541</v>
      </c>
      <c r="J55" s="15">
        <v>4601.330896017058</v>
      </c>
      <c r="K55" s="15">
        <v>4703.0743111952806</v>
      </c>
      <c r="L55" s="15">
        <v>5595.6015744807437</v>
      </c>
      <c r="N55" s="15">
        <v>4738.6507732672671</v>
      </c>
      <c r="O55" s="15">
        <v>4715.1807967836858</v>
      </c>
      <c r="P55" s="15">
        <v>4911.0387757274702</v>
      </c>
      <c r="Q55" s="15">
        <v>5168.4086480082342</v>
      </c>
      <c r="S55" s="15">
        <v>5655.7195831872914</v>
      </c>
      <c r="T55" s="15">
        <v>5693.1077796191303</v>
      </c>
      <c r="U55" s="15">
        <v>6165.101061237503</v>
      </c>
      <c r="V55" s="15">
        <v>6068.7591554020419</v>
      </c>
      <c r="X55" s="15">
        <v>6689.2236808576163</v>
      </c>
      <c r="Y55" s="15">
        <v>6673.4668321846066</v>
      </c>
      <c r="Z55" s="15">
        <v>6715.2243738475809</v>
      </c>
      <c r="AA55" s="15">
        <v>6899.3626443855555</v>
      </c>
      <c r="AC55" s="15">
        <v>9860.8485301203491</v>
      </c>
      <c r="AD55" s="15">
        <v>10494.056048110106</v>
      </c>
      <c r="AE55" s="15"/>
      <c r="AF55" s="15"/>
    </row>
    <row r="56" spans="2:32">
      <c r="B56" s="58" t="s">
        <v>99</v>
      </c>
      <c r="D56" s="15">
        <v>43016.139919818517</v>
      </c>
      <c r="E56" s="15">
        <v>2128.0408485156895</v>
      </c>
      <c r="F56" s="15">
        <v>2129.758954076141</v>
      </c>
      <c r="G56" s="15">
        <v>36673.991726191103</v>
      </c>
      <c r="I56" s="15">
        <v>40066</v>
      </c>
      <c r="J56" s="15">
        <v>40342.466923702363</v>
      </c>
      <c r="K56" s="15">
        <v>39979.391792763192</v>
      </c>
      <c r="L56" s="15">
        <v>33741.095036604267</v>
      </c>
      <c r="N56" s="15">
        <v>33117.565734221353</v>
      </c>
      <c r="O56" s="15">
        <v>28566.964464471057</v>
      </c>
      <c r="P56" s="15">
        <v>28963.315654226615</v>
      </c>
      <c r="Q56" s="15">
        <v>13509.171928152755</v>
      </c>
      <c r="S56" s="15">
        <v>8727.8540012284211</v>
      </c>
      <c r="T56" s="15">
        <v>-5.0000000000000001E-4</v>
      </c>
      <c r="U56" s="15">
        <v>-5.0000000000000001E-4</v>
      </c>
      <c r="V56" s="15">
        <v>-5.0000000000000001E-4</v>
      </c>
      <c r="X56" s="15">
        <v>-4.9451196193695066E-4</v>
      </c>
      <c r="Y56" s="15">
        <v>-4.9468275904655454E-4</v>
      </c>
      <c r="Z56" s="15">
        <v>-4.9473109841346736E-4</v>
      </c>
      <c r="AA56" s="15">
        <v>-4.947173744440079E-4</v>
      </c>
      <c r="AC56" s="15">
        <v>-4.9481673538684845E-4</v>
      </c>
      <c r="AD56" s="15">
        <v>0</v>
      </c>
      <c r="AE56" s="15"/>
      <c r="AF56" s="15"/>
    </row>
    <row r="57" spans="2:32">
      <c r="B57" s="58" t="s">
        <v>100</v>
      </c>
      <c r="D57" s="15">
        <v>5485.4269310871896</v>
      </c>
      <c r="E57" s="15">
        <v>5095.0651803812498</v>
      </c>
      <c r="F57" s="15">
        <v>4785.9721133426401</v>
      </c>
      <c r="G57" s="15">
        <v>4071.8561795322789</v>
      </c>
      <c r="I57" s="15">
        <v>3819</v>
      </c>
      <c r="J57" s="15">
        <v>3852.8187947923466</v>
      </c>
      <c r="K57" s="15">
        <v>3550.094520855544</v>
      </c>
      <c r="L57" s="15">
        <v>3307.7866082240312</v>
      </c>
      <c r="N57" s="15">
        <v>3043.3399952919276</v>
      </c>
      <c r="O57" s="15">
        <v>2678.2228903154887</v>
      </c>
      <c r="P57" s="15">
        <v>2815.4271882129196</v>
      </c>
      <c r="Q57" s="15">
        <v>1676.5640189104865</v>
      </c>
      <c r="S57" s="15">
        <v>1382.984762435236</v>
      </c>
      <c r="T57" s="15">
        <v>845.27377233284562</v>
      </c>
      <c r="U57" s="15">
        <v>714.27303907648059</v>
      </c>
      <c r="V57" s="15">
        <v>402.31654147320745</v>
      </c>
      <c r="X57" s="15">
        <v>265.38729413333465</v>
      </c>
      <c r="Y57" s="15">
        <v>154.31787963732057</v>
      </c>
      <c r="Z57" s="15">
        <v>168.02601217211284</v>
      </c>
      <c r="AA57" s="15">
        <v>255.69254267389547</v>
      </c>
      <c r="AC57" s="15">
        <v>243.87089065595657</v>
      </c>
      <c r="AD57" s="15">
        <v>321.06852233175897</v>
      </c>
      <c r="AE57" s="15"/>
      <c r="AF57" s="15"/>
    </row>
    <row r="58" spans="2:32">
      <c r="B58" s="58" t="s">
        <v>174</v>
      </c>
      <c r="D58" s="15">
        <v>2364.993048037984</v>
      </c>
      <c r="E58" s="15">
        <v>2359.3660186850598</v>
      </c>
      <c r="F58" s="15">
        <v>2334.6813857740303</v>
      </c>
      <c r="G58" s="15">
        <v>2674.4384331154506</v>
      </c>
      <c r="I58" s="15">
        <v>2626</v>
      </c>
      <c r="J58" s="15">
        <v>2947.0888513277755</v>
      </c>
      <c r="K58" s="15">
        <v>4434.4778140236176</v>
      </c>
      <c r="L58" s="15">
        <v>4396.4754332715893</v>
      </c>
      <c r="N58" s="15">
        <v>3505.2696536665017</v>
      </c>
      <c r="O58" s="15">
        <v>3652.1757645555099</v>
      </c>
      <c r="P58" s="15">
        <v>3725.6450046950049</v>
      </c>
      <c r="Q58" s="15">
        <v>3909.433037788503</v>
      </c>
      <c r="S58" s="15">
        <v>4217.6902223230227</v>
      </c>
      <c r="T58" s="15">
        <v>4081.6293545969947</v>
      </c>
      <c r="U58" s="15">
        <v>3844.0992666740131</v>
      </c>
      <c r="V58" s="15">
        <v>4017.3649398553398</v>
      </c>
      <c r="X58" s="15">
        <v>4163.2943511884005</v>
      </c>
      <c r="Y58" s="15">
        <v>4135.8602474679365</v>
      </c>
      <c r="Z58" s="15">
        <v>4291.4419990409542</v>
      </c>
      <c r="AA58" s="15">
        <v>4536.3750949253972</v>
      </c>
      <c r="AC58" s="15">
        <v>4704.359685163151</v>
      </c>
      <c r="AD58" s="15">
        <v>8252.5112207356433</v>
      </c>
      <c r="AE58" s="15"/>
      <c r="AF58" s="15"/>
    </row>
    <row r="59" spans="2:32">
      <c r="B59" s="58" t="s">
        <v>101</v>
      </c>
      <c r="D59" s="15">
        <v>4683.509</v>
      </c>
      <c r="E59" s="15">
        <v>4487.424</v>
      </c>
      <c r="F59" s="15">
        <v>4291.34</v>
      </c>
      <c r="G59" s="15">
        <v>4097.4570000000003</v>
      </c>
      <c r="I59" s="15">
        <v>3926</v>
      </c>
      <c r="J59" s="15">
        <v>3778.1729999999998</v>
      </c>
      <c r="K59" s="15">
        <v>3593.5070000000001</v>
      </c>
      <c r="L59" s="15">
        <v>3605.6590000000001</v>
      </c>
      <c r="N59" s="15">
        <v>3480.991</v>
      </c>
      <c r="O59" s="15">
        <v>3310.2440000000001</v>
      </c>
      <c r="P59" s="15">
        <v>3141.2350000000001</v>
      </c>
      <c r="Q59" s="15">
        <v>2949.2269999999999</v>
      </c>
      <c r="S59" s="15">
        <v>2780.2190000000001</v>
      </c>
      <c r="T59" s="15">
        <v>2616.4270000000001</v>
      </c>
      <c r="U59" s="15">
        <v>2442.201</v>
      </c>
      <c r="V59" s="15">
        <v>2273.1930000000002</v>
      </c>
      <c r="X59" s="15">
        <v>2468.8969999999999</v>
      </c>
      <c r="Y59" s="15">
        <v>2637.6080000000002</v>
      </c>
      <c r="Z59" s="15">
        <v>2374.1729999999998</v>
      </c>
      <c r="AA59" s="15">
        <v>1789.34</v>
      </c>
      <c r="AC59" s="15">
        <v>2079.5479999999998</v>
      </c>
      <c r="AD59" s="15">
        <v>4073.723</v>
      </c>
      <c r="AE59" s="15"/>
      <c r="AF59" s="15"/>
    </row>
    <row r="60" spans="2:32">
      <c r="B60" s="59"/>
      <c r="D60" s="113"/>
      <c r="E60" s="113"/>
      <c r="F60" s="113"/>
      <c r="G60" s="113"/>
      <c r="I60" s="113"/>
      <c r="J60" s="113"/>
      <c r="K60" s="113"/>
      <c r="L60" s="113"/>
      <c r="N60" s="113"/>
      <c r="O60" s="113"/>
      <c r="P60" s="113"/>
      <c r="Q60" s="113"/>
      <c r="S60" s="113"/>
      <c r="T60" s="113"/>
      <c r="U60" s="113"/>
      <c r="V60" s="113"/>
      <c r="X60" s="113"/>
      <c r="Y60" s="113"/>
      <c r="Z60" s="113"/>
      <c r="AA60" s="113"/>
      <c r="AC60" s="113"/>
      <c r="AD60" s="113"/>
      <c r="AE60" s="113"/>
      <c r="AF60" s="113"/>
    </row>
    <row r="61" spans="2:32">
      <c r="B61" s="144" t="s">
        <v>178</v>
      </c>
      <c r="D61" s="132">
        <f t="shared" ref="D61" si="11">SUM(D54:D60)</f>
        <v>60618.168402755866</v>
      </c>
      <c r="E61" s="132">
        <f t="shared" ref="E61" si="12">SUM(E54:E60)</f>
        <v>20774.3483102514</v>
      </c>
      <c r="F61" s="132">
        <f t="shared" ref="F61" si="13">SUM(F54:F60)</f>
        <v>20023.041351284173</v>
      </c>
      <c r="G61" s="132">
        <f t="shared" ref="G61" si="14">SUM(G54:G60)</f>
        <v>53292.535795439107</v>
      </c>
      <c r="I61" s="132">
        <f t="shared" ref="I61:J61" si="15">SUM(I54:I60)</f>
        <v>57087</v>
      </c>
      <c r="J61" s="132">
        <f t="shared" si="15"/>
        <v>56283.287430579381</v>
      </c>
      <c r="K61" s="132">
        <f t="shared" ref="K61:L61" si="16">SUM(K54:K60)</f>
        <v>58096.012859861534</v>
      </c>
      <c r="L61" s="132">
        <f t="shared" si="16"/>
        <v>51911.497215297379</v>
      </c>
      <c r="N61" s="132">
        <f t="shared" ref="N61:Q61" si="17">SUM(N54:N60)</f>
        <v>52959.689519800486</v>
      </c>
      <c r="O61" s="132">
        <f t="shared" ref="O61:P61" si="18">SUM(O54:O60)</f>
        <v>52256.830336131832</v>
      </c>
      <c r="P61" s="132">
        <f t="shared" si="18"/>
        <v>50015.659882097163</v>
      </c>
      <c r="Q61" s="132">
        <f t="shared" si="17"/>
        <v>28611.436599627566</v>
      </c>
      <c r="S61" s="132">
        <f t="shared" ref="S61:V61" si="19">SUM(S54:S60)</f>
        <v>23395.394402123911</v>
      </c>
      <c r="T61" s="132">
        <f t="shared" ref="T61:U61" si="20">SUM(T54:T60)</f>
        <v>13851.285595844427</v>
      </c>
      <c r="U61" s="132">
        <f t="shared" si="20"/>
        <v>13626.225920740791</v>
      </c>
      <c r="V61" s="132">
        <f t="shared" si="19"/>
        <v>13151.307750235621</v>
      </c>
      <c r="X61" s="132">
        <f t="shared" ref="X61:Y61" si="21">SUM(X54:X60)</f>
        <v>15001.979501600828</v>
      </c>
      <c r="Y61" s="132">
        <f t="shared" si="21"/>
        <v>14560.114703182746</v>
      </c>
      <c r="Z61" s="132">
        <v>14273.374518978515</v>
      </c>
      <c r="AA61" s="132">
        <f t="shared" ref="AA61" si="22">SUM(AA54:AA60)</f>
        <v>13932.057739171036</v>
      </c>
      <c r="AC61" s="132">
        <f t="shared" ref="AC61:AE61" si="23">SUM(AC54:AC60)</f>
        <v>17554.223152885988</v>
      </c>
      <c r="AD61" s="132">
        <f t="shared" si="23"/>
        <v>23873.021503474207</v>
      </c>
      <c r="AE61" s="132">
        <f t="shared" si="23"/>
        <v>0</v>
      </c>
      <c r="AF61" s="132">
        <f t="shared" ref="AF61" si="24">SUM(AF54:AF60)</f>
        <v>0</v>
      </c>
    </row>
    <row r="62" spans="2:32">
      <c r="B62" s="141"/>
      <c r="D62" s="52"/>
      <c r="E62" s="52"/>
      <c r="F62" s="52"/>
      <c r="G62" s="52"/>
      <c r="I62" s="52"/>
      <c r="J62" s="52"/>
      <c r="K62" s="52"/>
      <c r="L62" s="52"/>
      <c r="N62" s="52"/>
      <c r="O62" s="52"/>
      <c r="P62" s="52"/>
      <c r="Q62" s="52"/>
      <c r="S62" s="52"/>
      <c r="T62" s="52"/>
      <c r="U62" s="52"/>
      <c r="V62" s="52"/>
      <c r="X62" s="52"/>
      <c r="Y62" s="52"/>
      <c r="Z62" s="52"/>
      <c r="AA62" s="52"/>
      <c r="AC62" s="52"/>
      <c r="AD62" s="52"/>
      <c r="AE62" s="52"/>
      <c r="AF62" s="52"/>
    </row>
    <row r="63" spans="2:32">
      <c r="B63" s="224" t="s">
        <v>180</v>
      </c>
      <c r="D63" s="223">
        <f t="shared" ref="D63:G63" si="25">D51+D61</f>
        <v>235429.31020072225</v>
      </c>
      <c r="E63" s="223">
        <f t="shared" si="25"/>
        <v>232450.24282706264</v>
      </c>
      <c r="F63" s="223">
        <f t="shared" si="25"/>
        <v>257370.75975878091</v>
      </c>
      <c r="G63" s="223">
        <f t="shared" si="25"/>
        <v>241468.53409934638</v>
      </c>
      <c r="I63" s="223">
        <f t="shared" ref="I63:J63" si="26">I51+I61</f>
        <v>241345</v>
      </c>
      <c r="J63" s="223">
        <f t="shared" si="26"/>
        <v>229031.78217955632</v>
      </c>
      <c r="K63" s="223">
        <f t="shared" ref="K63:L63" si="27">K51+K61</f>
        <v>239465.08665868125</v>
      </c>
      <c r="L63" s="223">
        <f t="shared" si="27"/>
        <v>234296.81363467919</v>
      </c>
      <c r="N63" s="223">
        <f t="shared" ref="N63:Q63" si="28">N51+N61</f>
        <v>221730.49771000203</v>
      </c>
      <c r="O63" s="223">
        <f t="shared" ref="O63:P63" si="29">O51+O61</f>
        <v>233517.24361828523</v>
      </c>
      <c r="P63" s="223">
        <f t="shared" si="29"/>
        <v>219288.42237928035</v>
      </c>
      <c r="Q63" s="223">
        <f t="shared" si="28"/>
        <v>213456.3860889338</v>
      </c>
      <c r="S63" s="223">
        <f t="shared" ref="S63:V63" si="30">S51+S61</f>
        <v>203603.38625119822</v>
      </c>
      <c r="T63" s="223">
        <f t="shared" ref="T63:U63" si="31">T51+T61</f>
        <v>177790.11710466055</v>
      </c>
      <c r="U63" s="223">
        <f t="shared" si="31"/>
        <v>155940.62703407457</v>
      </c>
      <c r="V63" s="223">
        <f t="shared" si="30"/>
        <v>141195.46507162458</v>
      </c>
      <c r="X63" s="223">
        <f t="shared" ref="X63:Y63" si="32">X51+X61</f>
        <v>126278.31778341145</v>
      </c>
      <c r="Y63" s="223">
        <f t="shared" si="32"/>
        <v>112539.40294312</v>
      </c>
      <c r="Z63" s="223">
        <v>116203.12244469993</v>
      </c>
      <c r="AA63" s="223">
        <f t="shared" ref="AA63" si="33">AA51+AA61</f>
        <v>117262.91246342518</v>
      </c>
      <c r="AC63" s="223">
        <f t="shared" ref="AC63:AE63" si="34">AC51+AC61</f>
        <v>124748.87645028091</v>
      </c>
      <c r="AD63" s="223">
        <f t="shared" si="34"/>
        <v>127057.57628751791</v>
      </c>
      <c r="AE63" s="223">
        <f t="shared" si="34"/>
        <v>0</v>
      </c>
      <c r="AF63" s="223">
        <f t="shared" ref="AF63" si="35">AF51+AF61</f>
        <v>0</v>
      </c>
    </row>
    <row r="64" spans="2:32">
      <c r="B64" s="144"/>
      <c r="D64" s="132"/>
      <c r="E64" s="132"/>
      <c r="F64" s="132"/>
      <c r="G64" s="132"/>
      <c r="I64" s="132"/>
      <c r="J64" s="132"/>
      <c r="K64" s="132"/>
      <c r="L64" s="132"/>
      <c r="N64" s="132"/>
      <c r="O64" s="132"/>
      <c r="P64" s="132"/>
      <c r="Q64" s="132"/>
      <c r="S64" s="132"/>
      <c r="T64" s="132"/>
      <c r="U64" s="132"/>
      <c r="V64" s="132"/>
      <c r="X64" s="132"/>
      <c r="Y64" s="132"/>
      <c r="Z64" s="132"/>
      <c r="AA64" s="132"/>
      <c r="AC64" s="132"/>
      <c r="AD64" s="132"/>
      <c r="AE64" s="132"/>
      <c r="AF64" s="132"/>
    </row>
    <row r="65" spans="2:32">
      <c r="B65" s="303" t="s">
        <v>177</v>
      </c>
      <c r="D65" s="15"/>
      <c r="E65" s="15"/>
      <c r="F65" s="15"/>
      <c r="G65" s="15"/>
      <c r="I65" s="15"/>
      <c r="J65" s="15"/>
      <c r="K65" s="15"/>
      <c r="L65" s="15"/>
      <c r="N65" s="15"/>
      <c r="O65" s="15"/>
      <c r="P65" s="15"/>
      <c r="Q65" s="15"/>
      <c r="S65" s="15"/>
      <c r="T65" s="15"/>
      <c r="U65" s="15"/>
      <c r="V65" s="15"/>
      <c r="X65" s="15"/>
      <c r="Y65" s="15"/>
      <c r="Z65" s="15"/>
      <c r="AA65" s="15"/>
      <c r="AC65" s="15"/>
      <c r="AD65" s="15"/>
      <c r="AE65" s="15"/>
      <c r="AF65" s="15"/>
    </row>
    <row r="66" spans="2:32">
      <c r="B66" s="58" t="s">
        <v>175</v>
      </c>
      <c r="D66" s="15">
        <v>6964.7306024588688</v>
      </c>
      <c r="E66" s="15">
        <v>6981.325024276588</v>
      </c>
      <c r="F66" s="15">
        <v>6991.1700842765313</v>
      </c>
      <c r="G66" s="15">
        <v>7842.0951742765646</v>
      </c>
      <c r="I66" s="15">
        <v>7851</v>
      </c>
      <c r="J66" s="15">
        <v>7882.4151764497756</v>
      </c>
      <c r="K66" s="15">
        <v>7901.2887864497643</v>
      </c>
      <c r="L66" s="15">
        <v>7922.4765764496924</v>
      </c>
      <c r="N66" s="15">
        <v>7950.6434664497974</v>
      </c>
      <c r="O66" s="15">
        <v>7986.5882064498064</v>
      </c>
      <c r="P66" s="15">
        <v>8016.1038364498017</v>
      </c>
      <c r="Q66" s="15">
        <v>8043.5918764497637</v>
      </c>
      <c r="S66" s="15">
        <v>8065.7309466008546</v>
      </c>
      <c r="T66" s="15">
        <v>8101.7638166008592</v>
      </c>
      <c r="U66" s="15">
        <v>8110.3231766008139</v>
      </c>
      <c r="V66" s="15">
        <v>8140.996136600852</v>
      </c>
      <c r="X66" s="15">
        <v>8164.0037566008568</v>
      </c>
      <c r="Y66" s="15">
        <v>8192.8143466007714</v>
      </c>
      <c r="Z66" s="15">
        <v>8199.2288866008512</v>
      </c>
      <c r="AA66" s="15">
        <v>8210.3528256008631</v>
      </c>
      <c r="AC66" s="15">
        <v>8247.6627607001064</v>
      </c>
      <c r="AD66" s="15">
        <v>8321.160575600863</v>
      </c>
      <c r="AE66" s="15"/>
      <c r="AF66" s="15"/>
    </row>
    <row r="67" spans="2:32">
      <c r="B67" s="58" t="s">
        <v>345</v>
      </c>
      <c r="D67" s="15"/>
      <c r="E67" s="15"/>
      <c r="F67" s="15"/>
      <c r="G67" s="15"/>
      <c r="I67" s="15"/>
      <c r="J67" s="15"/>
      <c r="K67" s="15"/>
      <c r="L67" s="15"/>
      <c r="N67" s="15"/>
      <c r="O67" s="15"/>
      <c r="P67" s="15"/>
      <c r="Q67" s="15"/>
      <c r="S67" s="15"/>
      <c r="T67" s="15"/>
      <c r="U67" s="15"/>
      <c r="V67" s="15"/>
      <c r="X67" s="15">
        <v>-20671.072820000001</v>
      </c>
      <c r="Y67" s="15">
        <v>-30461.13882</v>
      </c>
      <c r="Z67" s="15">
        <v>-30461.13882</v>
      </c>
      <c r="AA67" s="15">
        <v>-30461.13882</v>
      </c>
      <c r="AC67" s="15">
        <v>-53391.731939999998</v>
      </c>
      <c r="AD67" s="15">
        <v>-65071.79621</v>
      </c>
      <c r="AE67" s="15"/>
      <c r="AF67" s="15"/>
    </row>
    <row r="68" spans="2:32">
      <c r="B68" s="138" t="s">
        <v>176</v>
      </c>
      <c r="D68" s="15">
        <v>213282.5079676786</v>
      </c>
      <c r="E68" s="15">
        <v>214608.60740532141</v>
      </c>
      <c r="F68" s="15">
        <v>216037.50800330477</v>
      </c>
      <c r="G68" s="15">
        <v>263527.98733139242</v>
      </c>
      <c r="I68" s="15">
        <v>265159</v>
      </c>
      <c r="J68" s="15">
        <v>266559.46113712632</v>
      </c>
      <c r="K68" s="15">
        <v>268042.1721083892</v>
      </c>
      <c r="L68" s="15">
        <v>269297.75982116413</v>
      </c>
      <c r="N68" s="15">
        <v>270965.10145489755</v>
      </c>
      <c r="O68" s="15">
        <v>273528.19581846666</v>
      </c>
      <c r="P68" s="15">
        <v>275410.82067218196</v>
      </c>
      <c r="Q68" s="15">
        <v>276600.65433738794</v>
      </c>
      <c r="S68" s="15">
        <v>279010.31079506245</v>
      </c>
      <c r="T68" s="15">
        <v>281881.36303804157</v>
      </c>
      <c r="U68" s="15">
        <v>284243.16034565115</v>
      </c>
      <c r="V68" s="15">
        <v>286805.45098821184</v>
      </c>
      <c r="X68" s="15">
        <v>291270.65943464841</v>
      </c>
      <c r="Y68" s="15">
        <v>296610.32630159106</v>
      </c>
      <c r="Z68" s="15">
        <v>301390.25313194405</v>
      </c>
      <c r="AA68" s="15">
        <v>306874.22560029128</v>
      </c>
      <c r="AC68" s="15">
        <v>312423.79394762334</v>
      </c>
      <c r="AD68" s="15">
        <v>325904.80047503731</v>
      </c>
      <c r="AE68" s="15"/>
      <c r="AF68" s="15"/>
    </row>
    <row r="69" spans="2:32">
      <c r="B69" s="138" t="s">
        <v>132</v>
      </c>
      <c r="D69" s="15">
        <v>47248.555192764994</v>
      </c>
      <c r="E69" s="15">
        <v>50676.372066620359</v>
      </c>
      <c r="F69" s="15">
        <v>54722.475078209791</v>
      </c>
      <c r="G69" s="15">
        <v>58686.436267964498</v>
      </c>
      <c r="I69" s="15">
        <v>61964</v>
      </c>
      <c r="J69" s="15">
        <v>66282.144650766335</v>
      </c>
      <c r="K69" s="15">
        <v>72350.486514433243</v>
      </c>
      <c r="L69" s="15">
        <v>80085.615741862202</v>
      </c>
      <c r="N69" s="15">
        <v>86830.180142525773</v>
      </c>
      <c r="O69" s="15">
        <v>96166.261787532421</v>
      </c>
      <c r="P69" s="15">
        <v>108359.60373508358</v>
      </c>
      <c r="Q69" s="15">
        <v>121732.1858587883</v>
      </c>
      <c r="S69" s="15">
        <v>133801.28117958709</v>
      </c>
      <c r="T69" s="15">
        <v>149066.45651913961</v>
      </c>
      <c r="U69" s="15">
        <v>165607.47495046878</v>
      </c>
      <c r="V69" s="15">
        <v>180346.31663376887</v>
      </c>
      <c r="X69" s="15">
        <v>193108.21181836486</v>
      </c>
      <c r="Y69" s="15">
        <v>208612.23646690283</v>
      </c>
      <c r="Z69" s="15">
        <v>224332.92087186142</v>
      </c>
      <c r="AA69" s="15">
        <v>240226.81258670802</v>
      </c>
      <c r="AC69" s="15">
        <v>252388.86492477075</v>
      </c>
      <c r="AD69" s="15">
        <v>264988.70502043644</v>
      </c>
      <c r="AE69" s="15"/>
      <c r="AF69" s="15"/>
    </row>
    <row r="70" spans="2:32">
      <c r="B70" s="138" t="s">
        <v>133</v>
      </c>
      <c r="D70" s="15">
        <v>-1251.8950929308944</v>
      </c>
      <c r="E70" s="15">
        <v>-33737.437863823405</v>
      </c>
      <c r="F70" s="15">
        <v>-62702.866973438366</v>
      </c>
      <c r="G70" s="15">
        <v>-46365.877699293625</v>
      </c>
      <c r="I70" s="15">
        <v>-72620</v>
      </c>
      <c r="J70" s="15">
        <v>-49111.327824452499</v>
      </c>
      <c r="K70" s="15">
        <v>-59788.77568465822</v>
      </c>
      <c r="L70" s="15">
        <v>-56709.825500589955</v>
      </c>
      <c r="N70" s="15">
        <v>-88288.725775154322</v>
      </c>
      <c r="O70" s="15">
        <v>-108716.49425055548</v>
      </c>
      <c r="P70" s="15">
        <v>-98075.507732294092</v>
      </c>
      <c r="Q70" s="15">
        <v>-81407.209406520808</v>
      </c>
      <c r="S70" s="15">
        <v>-80441.274774602905</v>
      </c>
      <c r="T70" s="15">
        <v>-86298.957391405929</v>
      </c>
      <c r="U70" s="15">
        <v>-92658.461448553426</v>
      </c>
      <c r="V70" s="15">
        <v>-86187.194831523622</v>
      </c>
      <c r="X70" s="15">
        <v>-98336.113799357729</v>
      </c>
      <c r="Y70" s="15">
        <v>-113290.13563081899</v>
      </c>
      <c r="Z70" s="15">
        <v>-120204.84277592436</v>
      </c>
      <c r="AA70" s="15">
        <v>-116662.27801991193</v>
      </c>
      <c r="AC70" s="15">
        <v>-130558.38274315654</v>
      </c>
      <c r="AD70" s="15">
        <v>-124629.7241890289</v>
      </c>
      <c r="AE70" s="15"/>
      <c r="AF70" s="15"/>
    </row>
    <row r="71" spans="2:32">
      <c r="B71" s="138"/>
      <c r="D71" s="15"/>
      <c r="E71" s="15"/>
      <c r="F71" s="15"/>
      <c r="G71" s="15"/>
      <c r="I71" s="15"/>
      <c r="J71" s="15"/>
      <c r="K71" s="15"/>
      <c r="L71" s="15"/>
      <c r="N71" s="15"/>
      <c r="O71" s="15"/>
      <c r="P71" s="15"/>
      <c r="Q71" s="15"/>
      <c r="S71" s="15"/>
      <c r="T71" s="15"/>
      <c r="U71" s="15"/>
      <c r="V71" s="15"/>
      <c r="X71" s="15"/>
      <c r="Y71" s="15"/>
      <c r="Z71" s="15"/>
      <c r="AA71" s="15"/>
      <c r="AC71" s="15"/>
      <c r="AD71" s="15"/>
      <c r="AE71" s="15"/>
      <c r="AF71" s="15"/>
    </row>
    <row r="72" spans="2:32">
      <c r="B72" s="139"/>
      <c r="D72" s="15"/>
      <c r="E72" s="15"/>
      <c r="F72" s="15"/>
      <c r="G72" s="15"/>
      <c r="I72" s="15"/>
      <c r="J72" s="15"/>
      <c r="K72" s="15"/>
      <c r="L72" s="15"/>
      <c r="N72" s="15"/>
      <c r="O72" s="15"/>
      <c r="P72" s="15"/>
      <c r="Q72" s="15"/>
      <c r="S72" s="15"/>
      <c r="T72" s="15"/>
      <c r="U72" s="15"/>
      <c r="V72" s="15"/>
      <c r="X72" s="15"/>
      <c r="Y72" s="15"/>
      <c r="Z72" s="15"/>
      <c r="AA72" s="15"/>
      <c r="AC72" s="15"/>
      <c r="AD72" s="15"/>
      <c r="AE72" s="15"/>
      <c r="AF72" s="15"/>
    </row>
    <row r="73" spans="2:32">
      <c r="B73" s="140" t="s">
        <v>181</v>
      </c>
      <c r="D73" s="119">
        <f t="shared" ref="D73" si="36">SUM(D65:D72)</f>
        <v>266243.89866997162</v>
      </c>
      <c r="E73" s="119">
        <f t="shared" ref="E73" si="37">SUM(E65:E72)</f>
        <v>238528.86663239493</v>
      </c>
      <c r="F73" s="119">
        <f t="shared" ref="F73" si="38">SUM(F65:F72)</f>
        <v>215048.28619235271</v>
      </c>
      <c r="G73" s="119">
        <f t="shared" ref="G73" si="39">SUM(G65:G72)</f>
        <v>283690.64107433986</v>
      </c>
      <c r="I73" s="119">
        <f t="shared" ref="I73" si="40">SUM(I65:I72)</f>
        <v>262354</v>
      </c>
      <c r="J73" s="119">
        <f>SUM(J65:J72)</f>
        <v>291612.69313988992</v>
      </c>
      <c r="K73" s="119">
        <f t="shared" ref="K73:L73" si="41">SUM(K65:K72)</f>
        <v>288505.17172461399</v>
      </c>
      <c r="L73" s="119">
        <f t="shared" si="41"/>
        <v>300596.02663888608</v>
      </c>
      <c r="N73" s="119">
        <f t="shared" ref="N73:Q73" si="42">SUM(N65:N72)</f>
        <v>277457.19928871881</v>
      </c>
      <c r="O73" s="119">
        <f t="shared" ref="O73:P73" si="43">SUM(O65:O72)</f>
        <v>268964.55156189343</v>
      </c>
      <c r="P73" s="119">
        <f t="shared" si="43"/>
        <v>293711.02051142126</v>
      </c>
      <c r="Q73" s="119">
        <f t="shared" si="42"/>
        <v>324969.2226661052</v>
      </c>
      <c r="S73" s="119">
        <f t="shared" ref="S73" si="44">SUM(S65:S72)</f>
        <v>340436.04814664746</v>
      </c>
      <c r="T73" s="119">
        <f t="shared" ref="T73:U73" si="45">SUM(T65:T72)</f>
        <v>352750.62598237605</v>
      </c>
      <c r="U73" s="119">
        <f t="shared" si="45"/>
        <v>365302.49702416727</v>
      </c>
      <c r="V73" s="119">
        <f t="shared" ref="V73" si="46">SUM(V65:V72)</f>
        <v>389105.56892705796</v>
      </c>
      <c r="X73" s="119">
        <f t="shared" ref="X73:Y73" si="47">SUM(X65:X72)</f>
        <v>373535.68839025637</v>
      </c>
      <c r="Y73" s="119">
        <f t="shared" si="47"/>
        <v>369664.10266427568</v>
      </c>
      <c r="Z73" s="119">
        <v>383256.42129448196</v>
      </c>
      <c r="AA73" s="119">
        <f t="shared" ref="AA73" si="48">SUM(AA65:AA72)</f>
        <v>408187.97417268821</v>
      </c>
      <c r="AC73" s="119">
        <f t="shared" ref="AC73:AD73" si="49">SUM(AC65:AC72)</f>
        <v>389110.20694993774</v>
      </c>
      <c r="AD73" s="119">
        <f t="shared" si="49"/>
        <v>409513.14567204571</v>
      </c>
      <c r="AE73" s="119">
        <f t="shared" ref="AE73" si="50">SUM(AE65:AE72)</f>
        <v>0</v>
      </c>
      <c r="AF73" s="119">
        <f t="shared" ref="AF73" si="51">SUM(AF65:AF72)</f>
        <v>0</v>
      </c>
    </row>
    <row r="74" spans="2:32">
      <c r="B74" s="145"/>
      <c r="D74" s="50"/>
      <c r="E74" s="50"/>
      <c r="F74" s="50"/>
      <c r="G74" s="50"/>
      <c r="I74" s="50"/>
      <c r="J74" s="50"/>
      <c r="K74" s="50"/>
      <c r="L74" s="50"/>
      <c r="N74" s="50"/>
      <c r="O74" s="50"/>
      <c r="P74" s="50"/>
      <c r="Q74" s="50"/>
      <c r="S74" s="50"/>
      <c r="T74" s="50"/>
      <c r="U74" s="50"/>
      <c r="V74" s="50"/>
      <c r="X74" s="50"/>
      <c r="Y74" s="50"/>
      <c r="Z74" s="50"/>
      <c r="AA74" s="50"/>
      <c r="AC74" s="50"/>
      <c r="AD74" s="50"/>
      <c r="AE74" s="50"/>
      <c r="AF74" s="50"/>
    </row>
    <row r="75" spans="2:32" s="143" customFormat="1" ht="16.5" customHeight="1">
      <c r="B75" s="142" t="s">
        <v>182</v>
      </c>
      <c r="D75" s="133">
        <f t="shared" ref="D75:G75" si="52">D63+D73</f>
        <v>501673.20887069387</v>
      </c>
      <c r="E75" s="133">
        <f t="shared" si="52"/>
        <v>470979.10945945757</v>
      </c>
      <c r="F75" s="133">
        <f t="shared" si="52"/>
        <v>472419.04595113359</v>
      </c>
      <c r="G75" s="133">
        <f t="shared" si="52"/>
        <v>525159.17517368624</v>
      </c>
      <c r="I75" s="133">
        <f t="shared" ref="I75:J75" si="53">I63+I73</f>
        <v>503699</v>
      </c>
      <c r="J75" s="133">
        <f t="shared" si="53"/>
        <v>520644.47531944624</v>
      </c>
      <c r="K75" s="133">
        <f t="shared" ref="K75:L75" si="54">K63+K73</f>
        <v>527970.25838329527</v>
      </c>
      <c r="L75" s="133">
        <f t="shared" si="54"/>
        <v>534892.84027356526</v>
      </c>
      <c r="N75" s="133">
        <f t="shared" ref="N75:Q75" si="55">N63+N73</f>
        <v>499187.69699872087</v>
      </c>
      <c r="O75" s="133">
        <f t="shared" ref="O75:P75" si="56">O63+O73</f>
        <v>502481.79518017865</v>
      </c>
      <c r="P75" s="133">
        <f t="shared" si="56"/>
        <v>512999.44289070158</v>
      </c>
      <c r="Q75" s="133">
        <f t="shared" si="55"/>
        <v>538425.60875503905</v>
      </c>
      <c r="S75" s="133">
        <f t="shared" ref="S75" si="57">S63+S73</f>
        <v>544039.43439784565</v>
      </c>
      <c r="T75" s="133">
        <f t="shared" ref="T75:U75" si="58">T63+T73</f>
        <v>530540.74308703654</v>
      </c>
      <c r="U75" s="133">
        <f t="shared" si="58"/>
        <v>521243.12405824184</v>
      </c>
      <c r="V75" s="133">
        <f t="shared" ref="V75" si="59">V63+V73</f>
        <v>530301.03399868251</v>
      </c>
      <c r="X75" s="133">
        <f t="shared" ref="X75:Y75" si="60">X63+X73</f>
        <v>499814.00617366785</v>
      </c>
      <c r="Y75" s="133">
        <f t="shared" si="60"/>
        <v>482203.50560739567</v>
      </c>
      <c r="Z75" s="133">
        <v>499459.54373918189</v>
      </c>
      <c r="AA75" s="133">
        <f t="shared" ref="AA75" si="61">AA63+AA73</f>
        <v>525450.8866361134</v>
      </c>
      <c r="AC75" s="133">
        <f t="shared" ref="AC75:AD75" si="62">AC63+AC73</f>
        <v>513859.08340021863</v>
      </c>
      <c r="AD75" s="133">
        <f t="shared" si="62"/>
        <v>536570.72195956367</v>
      </c>
      <c r="AE75" s="133">
        <f t="shared" ref="AE75" si="63">AE63+AE73</f>
        <v>0</v>
      </c>
      <c r="AF75" s="133">
        <f t="shared" ref="AF75" si="64">AF63+AF73</f>
        <v>0</v>
      </c>
    </row>
  </sheetData>
  <phoneticPr fontId="3" type="noConversion"/>
  <hyperlinks>
    <hyperlink ref="AD2" location="Contents!A1" display="Back"/>
  </hyperlinks>
  <printOptions horizontalCentered="1" verticalCentered="1"/>
  <pageMargins left="0.25" right="0.25" top="0.75" bottom="0.75" header="0.3" footer="0.3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AF95"/>
  <sheetViews>
    <sheetView showGridLines="0" view="pageBreakPreview" zoomScale="80" zoomScaleSheetLayoutView="80" workbookViewId="0">
      <pane xSplit="2" ySplit="11" topLeftCell="U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D16" sqref="AD16"/>
    </sheetView>
  </sheetViews>
  <sheetFormatPr defaultColWidth="14.42578125" defaultRowHeight="12.75"/>
  <cols>
    <col min="1" max="1" width="1" style="105" customWidth="1"/>
    <col min="2" max="2" width="55.7109375" style="105" customWidth="1"/>
    <col min="3" max="3" width="0.28515625" style="105" customWidth="1"/>
    <col min="4" max="6" width="18.28515625" style="105" hidden="1" customWidth="1"/>
    <col min="7" max="7" width="20" style="105" customWidth="1"/>
    <col min="8" max="8" width="0.85546875" style="105" customWidth="1"/>
    <col min="9" max="11" width="19.7109375" style="105" hidden="1" customWidth="1"/>
    <col min="12" max="12" width="20" style="105" customWidth="1"/>
    <col min="13" max="13" width="1.28515625" style="105" customWidth="1"/>
    <col min="14" max="16" width="20" style="105" hidden="1" customWidth="1"/>
    <col min="17" max="17" width="20" style="105" customWidth="1"/>
    <col min="18" max="18" width="1.28515625" style="105" customWidth="1"/>
    <col min="19" max="22" width="20" style="105" customWidth="1"/>
    <col min="23" max="23" width="1.28515625" style="105" customWidth="1"/>
    <col min="24" max="27" width="20" style="105" customWidth="1"/>
    <col min="28" max="28" width="1.28515625" style="105" customWidth="1"/>
    <col min="29" max="30" width="20" style="105" customWidth="1"/>
    <col min="31" max="31" width="19" style="105" hidden="1" customWidth="1"/>
    <col min="32" max="32" width="19.140625" style="105" hidden="1" customWidth="1"/>
    <col min="33" max="16384" width="14.42578125" style="105"/>
  </cols>
  <sheetData>
    <row r="2" spans="2:32">
      <c r="L2" s="262"/>
      <c r="N2" s="262"/>
      <c r="O2" s="262"/>
      <c r="P2" s="262"/>
      <c r="T2" s="262"/>
      <c r="U2" s="262"/>
      <c r="AD2" s="153" t="s">
        <v>91</v>
      </c>
    </row>
    <row r="3" spans="2:32">
      <c r="N3" s="262"/>
      <c r="S3" s="262"/>
      <c r="T3" s="262"/>
      <c r="U3" s="262"/>
      <c r="V3" s="262"/>
      <c r="X3" s="262"/>
      <c r="Y3" s="262"/>
      <c r="AC3" s="262"/>
      <c r="AD3" s="262"/>
    </row>
    <row r="8" spans="2:32" ht="14.25" customHeight="1">
      <c r="B8" s="25" t="s">
        <v>67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10" spans="2:32">
      <c r="B10" s="130"/>
    </row>
    <row r="11" spans="2:32" s="131" customFormat="1" ht="30" customHeight="1">
      <c r="B11" s="146" t="s">
        <v>193</v>
      </c>
      <c r="D11" s="148" t="s">
        <v>136</v>
      </c>
      <c r="E11" s="148" t="s">
        <v>137</v>
      </c>
      <c r="F11" s="148" t="s">
        <v>138</v>
      </c>
      <c r="G11" s="148" t="s">
        <v>139</v>
      </c>
      <c r="I11" s="148" t="s">
        <v>273</v>
      </c>
      <c r="J11" s="148" t="s">
        <v>274</v>
      </c>
      <c r="K11" s="148" t="s">
        <v>275</v>
      </c>
      <c r="L11" s="148" t="s">
        <v>276</v>
      </c>
      <c r="N11" s="148" t="s">
        <v>292</v>
      </c>
      <c r="O11" s="148" t="s">
        <v>295</v>
      </c>
      <c r="P11" s="148" t="s">
        <v>304</v>
      </c>
      <c r="Q11" s="148" t="s">
        <v>316</v>
      </c>
      <c r="S11" s="148" t="s">
        <v>321</v>
      </c>
      <c r="T11" s="148" t="s">
        <v>326</v>
      </c>
      <c r="U11" s="148" t="s">
        <v>330</v>
      </c>
      <c r="V11" s="148" t="s">
        <v>334</v>
      </c>
      <c r="X11" s="148" t="s">
        <v>340</v>
      </c>
      <c r="Y11" s="148" t="s">
        <v>357</v>
      </c>
      <c r="Z11" s="148" t="s">
        <v>363</v>
      </c>
      <c r="AA11" s="148" t="s">
        <v>360</v>
      </c>
      <c r="AC11" s="148" t="s">
        <v>374</v>
      </c>
      <c r="AD11" s="148" t="s">
        <v>375</v>
      </c>
      <c r="AE11" s="148" t="s">
        <v>376</v>
      </c>
      <c r="AF11" s="148" t="s">
        <v>377</v>
      </c>
    </row>
    <row r="12" spans="2:32" ht="12.75" customHeight="1">
      <c r="B12" s="238"/>
      <c r="D12" s="132"/>
      <c r="E12" s="132"/>
      <c r="F12" s="132"/>
      <c r="G12" s="132"/>
      <c r="I12" s="132"/>
      <c r="J12" s="132"/>
      <c r="K12" s="132"/>
      <c r="L12" s="132"/>
      <c r="N12" s="132"/>
      <c r="O12" s="132"/>
      <c r="P12" s="132"/>
      <c r="Q12" s="132"/>
      <c r="S12" s="132"/>
      <c r="T12" s="132"/>
      <c r="U12" s="132"/>
      <c r="V12" s="132"/>
      <c r="X12" s="132"/>
      <c r="Y12" s="132"/>
      <c r="Z12" s="132"/>
      <c r="AA12" s="132"/>
      <c r="AC12" s="132"/>
      <c r="AD12" s="132"/>
      <c r="AE12" s="132"/>
      <c r="AF12" s="132"/>
    </row>
    <row r="13" spans="2:32">
      <c r="B13" s="239" t="s">
        <v>220</v>
      </c>
      <c r="D13" s="132"/>
      <c r="E13" s="132"/>
      <c r="F13" s="132"/>
      <c r="G13" s="132"/>
      <c r="I13" s="132"/>
      <c r="J13" s="132"/>
      <c r="K13" s="132"/>
      <c r="L13" s="132"/>
      <c r="N13" s="132"/>
      <c r="O13" s="132"/>
      <c r="P13" s="132"/>
      <c r="Q13" s="132"/>
      <c r="S13" s="132"/>
      <c r="T13" s="132"/>
      <c r="U13" s="132"/>
      <c r="V13" s="132"/>
      <c r="X13" s="132"/>
      <c r="Y13" s="132"/>
      <c r="Z13" s="132"/>
      <c r="AA13" s="132"/>
      <c r="AC13" s="132"/>
      <c r="AD13" s="132"/>
      <c r="AE13" s="132"/>
      <c r="AF13" s="132"/>
    </row>
    <row r="14" spans="2:32" ht="12.75" customHeight="1">
      <c r="B14" s="238" t="s">
        <v>221</v>
      </c>
      <c r="D14" s="132">
        <v>658</v>
      </c>
      <c r="E14" s="132">
        <v>4087</v>
      </c>
      <c r="F14" s="132">
        <v>8133</v>
      </c>
      <c r="G14" s="132">
        <v>12533.239235791232</v>
      </c>
      <c r="I14" s="132">
        <v>2840.5876873685706</v>
      </c>
      <c r="J14" s="132">
        <v>7158.6281905239157</v>
      </c>
      <c r="K14" s="132">
        <v>13226.970332975638</v>
      </c>
      <c r="L14" s="132">
        <v>21399.103943448834</v>
      </c>
      <c r="N14" s="132">
        <v>6744.7552848600781</v>
      </c>
      <c r="O14" s="132">
        <v>16080.837163175491</v>
      </c>
      <c r="P14" s="132">
        <v>28274.179521812803</v>
      </c>
      <c r="Q14" s="132">
        <v>41646.919611662102</v>
      </c>
      <c r="S14" s="132">
        <v>12069.101530944121</v>
      </c>
      <c r="T14" s="132">
        <v>27334.276850121463</v>
      </c>
      <c r="U14" s="132">
        <v>43875.295734787389</v>
      </c>
      <c r="V14" s="132">
        <v>58614.137465567161</v>
      </c>
      <c r="X14" s="132">
        <v>12761.895433785383</v>
      </c>
      <c r="Y14" s="132">
        <v>28265.919855432308</v>
      </c>
      <c r="Z14" s="132">
        <v>43986.604074956456</v>
      </c>
      <c r="AA14" s="132">
        <v>59880.496712225045</v>
      </c>
      <c r="AC14" s="132">
        <v>12162.05081406988</v>
      </c>
      <c r="AD14" s="132">
        <v>24761.891614893648</v>
      </c>
      <c r="AE14" s="132"/>
      <c r="AF14" s="132"/>
    </row>
    <row r="15" spans="2:32" ht="12.75" customHeight="1">
      <c r="B15" s="238"/>
      <c r="D15" s="132"/>
      <c r="E15" s="132"/>
      <c r="F15" s="132"/>
      <c r="G15" s="132"/>
      <c r="I15" s="132"/>
      <c r="J15" s="132"/>
      <c r="K15" s="132"/>
      <c r="L15" s="132"/>
      <c r="N15" s="132"/>
      <c r="O15" s="132"/>
      <c r="P15" s="132"/>
      <c r="Q15" s="132"/>
      <c r="S15" s="132"/>
      <c r="T15" s="132"/>
      <c r="U15" s="132"/>
      <c r="V15" s="132"/>
      <c r="X15" s="132"/>
      <c r="Y15" s="132"/>
      <c r="Z15" s="132"/>
      <c r="AA15" s="132"/>
      <c r="AC15" s="132"/>
      <c r="AD15" s="132"/>
      <c r="AE15" s="132"/>
      <c r="AF15" s="132"/>
    </row>
    <row r="16" spans="2:32" ht="25.5">
      <c r="B16" s="239" t="s">
        <v>258</v>
      </c>
      <c r="D16" s="132"/>
      <c r="E16" s="132"/>
      <c r="F16" s="132"/>
      <c r="G16" s="132"/>
      <c r="I16" s="132"/>
      <c r="J16" s="132"/>
      <c r="K16" s="132"/>
      <c r="L16" s="132"/>
      <c r="N16" s="132"/>
      <c r="O16" s="132"/>
      <c r="P16" s="132"/>
      <c r="Q16" s="132"/>
      <c r="S16" s="132"/>
      <c r="T16" s="132"/>
      <c r="U16" s="132"/>
      <c r="V16" s="132"/>
      <c r="X16" s="132"/>
      <c r="Y16" s="132"/>
      <c r="Z16" s="132"/>
      <c r="AA16" s="132"/>
      <c r="AC16" s="132"/>
      <c r="AD16" s="132"/>
      <c r="AE16" s="132"/>
      <c r="AF16" s="132"/>
    </row>
    <row r="17" spans="2:32" ht="12.75" customHeight="1">
      <c r="B17" s="238" t="s">
        <v>222</v>
      </c>
      <c r="D17" s="132">
        <v>11907</v>
      </c>
      <c r="E17" s="132">
        <v>23582</v>
      </c>
      <c r="F17" s="132">
        <v>34553</v>
      </c>
      <c r="G17" s="132">
        <v>45436.237503104028</v>
      </c>
      <c r="I17" s="132">
        <v>10149.347163331293</v>
      </c>
      <c r="J17" s="132">
        <v>20323.549746619767</v>
      </c>
      <c r="K17" s="132">
        <v>30766.797609247908</v>
      </c>
      <c r="L17" s="132">
        <v>41059.500039987848</v>
      </c>
      <c r="N17" s="132">
        <v>9635.9590181380172</v>
      </c>
      <c r="O17" s="132">
        <v>18886.072692505171</v>
      </c>
      <c r="P17" s="132">
        <v>28209.462313993023</v>
      </c>
      <c r="Q17" s="132">
        <v>37749.321288805033</v>
      </c>
      <c r="S17" s="132">
        <v>9705.8596039686163</v>
      </c>
      <c r="T17" s="132">
        <v>19149.120583413875</v>
      </c>
      <c r="U17" s="132">
        <v>28774.001335349865</v>
      </c>
      <c r="V17" s="132">
        <v>38579.973010239912</v>
      </c>
      <c r="X17" s="132">
        <v>10034.457314323648</v>
      </c>
      <c r="Y17" s="132">
        <v>20294.806613234909</v>
      </c>
      <c r="Z17" s="132">
        <v>30511.547297283578</v>
      </c>
      <c r="AA17" s="132">
        <v>40632.600085136983</v>
      </c>
      <c r="AC17" s="132">
        <v>10448.221634261447</v>
      </c>
      <c r="AD17" s="132">
        <v>21865.547756984797</v>
      </c>
      <c r="AE17" s="132"/>
      <c r="AF17" s="132"/>
    </row>
    <row r="18" spans="2:32" ht="12.75" customHeight="1">
      <c r="B18" s="238" t="s">
        <v>223</v>
      </c>
      <c r="D18" s="132">
        <v>1465</v>
      </c>
      <c r="E18" s="132">
        <v>2526</v>
      </c>
      <c r="F18" s="132">
        <v>3616</v>
      </c>
      <c r="G18" s="132">
        <v>5309.2570000000005</v>
      </c>
      <c r="I18" s="132">
        <v>1667.3206097647803</v>
      </c>
      <c r="J18" s="132">
        <v>3064.4890203162936</v>
      </c>
      <c r="K18" s="132">
        <v>4400.9987642865844</v>
      </c>
      <c r="L18" s="132">
        <v>5343.1806207591471</v>
      </c>
      <c r="N18" s="132">
        <v>1485.2720228912385</v>
      </c>
      <c r="O18" s="132">
        <v>3507.9207010922009</v>
      </c>
      <c r="P18" s="132">
        <v>5307.9430024095782</v>
      </c>
      <c r="Q18" s="132">
        <v>6935.151000223309</v>
      </c>
      <c r="S18" s="132">
        <v>2224.3459246755106</v>
      </c>
      <c r="T18" s="132">
        <v>4808.1685714164987</v>
      </c>
      <c r="U18" s="132">
        <v>7377.818442841437</v>
      </c>
      <c r="V18" s="132">
        <v>9499.0770863131584</v>
      </c>
      <c r="X18" s="132">
        <v>3713.7837996404301</v>
      </c>
      <c r="Y18" s="132">
        <v>8808.2009665140213</v>
      </c>
      <c r="Z18" s="132">
        <v>13148.837378217288</v>
      </c>
      <c r="AA18" s="132">
        <v>17919.262103355646</v>
      </c>
      <c r="AC18" s="132">
        <v>5386.152016416715</v>
      </c>
      <c r="AD18" s="132">
        <v>11355.374029601431</v>
      </c>
      <c r="AE18" s="132"/>
      <c r="AF18" s="132"/>
    </row>
    <row r="19" spans="2:32" ht="12.75" customHeight="1">
      <c r="B19" s="238" t="s">
        <v>224</v>
      </c>
      <c r="D19" s="132">
        <v>14</v>
      </c>
      <c r="E19" s="132">
        <v>23</v>
      </c>
      <c r="F19" s="132">
        <v>37</v>
      </c>
      <c r="G19" s="132">
        <v>55.551000000000002</v>
      </c>
      <c r="I19" s="132">
        <v>0</v>
      </c>
      <c r="J19" s="132"/>
      <c r="K19" s="132"/>
      <c r="L19" s="132"/>
      <c r="N19" s="132"/>
      <c r="O19" s="132">
        <v>0</v>
      </c>
      <c r="P19" s="132">
        <v>0</v>
      </c>
      <c r="Q19" s="132">
        <v>0</v>
      </c>
      <c r="S19" s="132">
        <v>0</v>
      </c>
      <c r="T19" s="132">
        <v>0</v>
      </c>
      <c r="U19" s="132">
        <v>0</v>
      </c>
      <c r="V19" s="132">
        <v>0</v>
      </c>
      <c r="X19" s="132">
        <v>0</v>
      </c>
      <c r="Y19" s="132">
        <v>0</v>
      </c>
      <c r="Z19" s="132">
        <v>0</v>
      </c>
      <c r="AA19" s="132">
        <v>0</v>
      </c>
      <c r="AC19" s="132">
        <v>0</v>
      </c>
      <c r="AD19" s="132">
        <v>0</v>
      </c>
      <c r="AE19" s="132"/>
      <c r="AF19" s="132"/>
    </row>
    <row r="20" spans="2:32" ht="12.75" customHeight="1">
      <c r="B20" s="238" t="s">
        <v>253</v>
      </c>
      <c r="D20" s="132">
        <v>204</v>
      </c>
      <c r="E20" s="132">
        <v>388</v>
      </c>
      <c r="F20" s="132">
        <v>562</v>
      </c>
      <c r="G20" s="132">
        <v>669.04908694080814</v>
      </c>
      <c r="I20" s="132">
        <v>105.90731055740436</v>
      </c>
      <c r="J20" s="132">
        <v>147.51401519581717</v>
      </c>
      <c r="K20" s="132">
        <v>178.75814828184375</v>
      </c>
      <c r="L20" s="132">
        <v>208.52463936853229</v>
      </c>
      <c r="N20" s="132">
        <v>27.516386514417583</v>
      </c>
      <c r="O20" s="132">
        <v>54.682410849901949</v>
      </c>
      <c r="P20" s="132">
        <v>82.438327087113578</v>
      </c>
      <c r="Q20" s="132">
        <v>112.59100398725761</v>
      </c>
      <c r="S20" s="132">
        <v>22.682920764241732</v>
      </c>
      <c r="T20" s="132">
        <v>44.517362374633578</v>
      </c>
      <c r="U20" s="132">
        <v>63.568833143806366</v>
      </c>
      <c r="V20" s="132">
        <v>80.548325899407303</v>
      </c>
      <c r="X20" s="132">
        <v>11.157374478899294</v>
      </c>
      <c r="Y20" s="132">
        <v>12.87497893377296</v>
      </c>
      <c r="Z20" s="132">
        <v>12.874944529474583</v>
      </c>
      <c r="AA20" s="132">
        <v>12.871463946021191</v>
      </c>
      <c r="AC20" s="132">
        <v>0</v>
      </c>
      <c r="AD20" s="132">
        <v>0</v>
      </c>
      <c r="AE20" s="132"/>
      <c r="AF20" s="132"/>
    </row>
    <row r="21" spans="2:32" ht="12.75" customHeight="1">
      <c r="B21" s="238" t="s">
        <v>225</v>
      </c>
      <c r="D21" s="132">
        <v>150</v>
      </c>
      <c r="E21" s="132">
        <v>1115</v>
      </c>
      <c r="F21" s="132">
        <v>299</v>
      </c>
      <c r="G21" s="132">
        <v>1170.7500135177702</v>
      </c>
      <c r="I21" s="132">
        <v>245.00266136890303</v>
      </c>
      <c r="J21" s="132">
        <v>96.59421017236167</v>
      </c>
      <c r="K21" s="132">
        <v>422.13489629166401</v>
      </c>
      <c r="L21" s="132">
        <v>-115.32720641979044</v>
      </c>
      <c r="N21" s="132">
        <v>212.83962307502711</v>
      </c>
      <c r="O21" s="132">
        <v>260.46630674906498</v>
      </c>
      <c r="P21" s="132">
        <v>217.45276561741906</v>
      </c>
      <c r="Q21" s="132">
        <v>-448.51945614903116</v>
      </c>
      <c r="S21" s="132">
        <v>122.49378791011206</v>
      </c>
      <c r="T21" s="132">
        <v>425.71929647506539</v>
      </c>
      <c r="U21" s="132">
        <v>1323.5953077708332</v>
      </c>
      <c r="V21" s="132">
        <v>731.30105512123168</v>
      </c>
      <c r="X21" s="132">
        <v>8.6689257005888951</v>
      </c>
      <c r="Y21" s="132">
        <v>-272.30671664495975</v>
      </c>
      <c r="Z21" s="132">
        <v>-583.51058141143312</v>
      </c>
      <c r="AA21" s="132">
        <v>-774.30489544599163</v>
      </c>
      <c r="AC21" s="132">
        <v>-954.0994917616531</v>
      </c>
      <c r="AD21" s="132">
        <v>-831.25259618133464</v>
      </c>
      <c r="AE21" s="132"/>
      <c r="AF21" s="132"/>
    </row>
    <row r="22" spans="2:32" ht="12.75" customHeight="1">
      <c r="B22" s="238" t="s">
        <v>261</v>
      </c>
      <c r="D22" s="132">
        <v>-564</v>
      </c>
      <c r="E22" s="132">
        <v>-5842</v>
      </c>
      <c r="F22" s="132">
        <v>-8084</v>
      </c>
      <c r="G22" s="132">
        <v>1879.2737031497279</v>
      </c>
      <c r="I22" s="132">
        <v>-1241.2330606729929</v>
      </c>
      <c r="J22" s="132">
        <v>4429.4546280354916</v>
      </c>
      <c r="K22" s="132">
        <v>5491.598484505701</v>
      </c>
      <c r="L22" s="132">
        <v>2268.0010957666441</v>
      </c>
      <c r="N22" s="132">
        <v>951.34615013129962</v>
      </c>
      <c r="O22" s="132">
        <v>6701.7273311597501</v>
      </c>
      <c r="P22" s="132">
        <v>11201.580272963833</v>
      </c>
      <c r="Q22" s="132">
        <v>12830.835740681976</v>
      </c>
      <c r="S22" s="132">
        <v>-1347.2594853600372</v>
      </c>
      <c r="T22" s="132">
        <v>-1946.1809321266594</v>
      </c>
      <c r="U22" s="132">
        <v>-2371.1335612162602</v>
      </c>
      <c r="V22" s="132">
        <v>-1664.829156922151</v>
      </c>
      <c r="X22" s="132">
        <v>-1463.1795553616143</v>
      </c>
      <c r="Y22" s="132">
        <v>423.77343059934663</v>
      </c>
      <c r="Z22" s="132">
        <v>3166.0239619350414</v>
      </c>
      <c r="AA22" s="132">
        <v>3996.734837316862</v>
      </c>
      <c r="AC22" s="132">
        <v>-5581.3310478716903</v>
      </c>
      <c r="AD22" s="132">
        <v>-9303.8281849107589</v>
      </c>
      <c r="AE22" s="132"/>
      <c r="AF22" s="132"/>
    </row>
    <row r="23" spans="2:32" ht="12.75" customHeight="1">
      <c r="B23" s="238" t="s">
        <v>226</v>
      </c>
      <c r="D23" s="132">
        <v>4081</v>
      </c>
      <c r="E23" s="132">
        <v>11919</v>
      </c>
      <c r="F23" s="132">
        <v>18484</v>
      </c>
      <c r="G23" s="132">
        <v>22831.580615530849</v>
      </c>
      <c r="I23" s="132">
        <v>3239.3365266934534</v>
      </c>
      <c r="J23" s="132">
        <v>7034.4015221203508</v>
      </c>
      <c r="K23" s="132">
        <v>11346.900566473647</v>
      </c>
      <c r="L23" s="132">
        <v>13425.383833235983</v>
      </c>
      <c r="N23" s="132">
        <v>2864.0323803223346</v>
      </c>
      <c r="O23" s="132">
        <v>4997.6375319711306</v>
      </c>
      <c r="P23" s="132">
        <v>8314.1353941275574</v>
      </c>
      <c r="Q23" s="132">
        <v>11828.098328483469</v>
      </c>
      <c r="S23" s="132">
        <v>3573.2128014842424</v>
      </c>
      <c r="T23" s="132">
        <v>8034.8263150799603</v>
      </c>
      <c r="U23" s="132">
        <v>13107.064600200772</v>
      </c>
      <c r="V23" s="132">
        <v>16914.166590957171</v>
      </c>
      <c r="X23" s="132">
        <v>3749.9406031836934</v>
      </c>
      <c r="Y23" s="132">
        <v>8318.2475611895443</v>
      </c>
      <c r="Z23" s="132">
        <v>12478.823324411438</v>
      </c>
      <c r="AA23" s="132">
        <v>19615.260361477256</v>
      </c>
      <c r="AC23" s="132">
        <v>3662.6846423003713</v>
      </c>
      <c r="AD23" s="132">
        <v>12950.195331331221</v>
      </c>
      <c r="AE23" s="132"/>
      <c r="AF23" s="132"/>
    </row>
    <row r="24" spans="2:32" ht="12.75" customHeight="1">
      <c r="B24" s="238" t="s">
        <v>254</v>
      </c>
      <c r="D24" s="132">
        <v>1280</v>
      </c>
      <c r="E24" s="132">
        <v>2338</v>
      </c>
      <c r="F24" s="132">
        <v>3689</v>
      </c>
      <c r="G24" s="132">
        <v>3348.6348258253629</v>
      </c>
      <c r="I24" s="132">
        <v>899.28827682975884</v>
      </c>
      <c r="J24" s="132">
        <v>1756.8279347412913</v>
      </c>
      <c r="K24" s="132">
        <v>2584.9123535687822</v>
      </c>
      <c r="L24" s="132">
        <v>3424.5525351286947</v>
      </c>
      <c r="N24" s="132">
        <v>766.59845902081713</v>
      </c>
      <c r="O24" s="263">
        <v>1494.6450358737686</v>
      </c>
      <c r="P24" s="132">
        <v>2210.651719362882</v>
      </c>
      <c r="Q24" s="263">
        <f>(2811.91965718571)+23.2699577066667</f>
        <v>2835.189614892377</v>
      </c>
      <c r="S24" s="132">
        <v>452.28614916210017</v>
      </c>
      <c r="T24" s="132">
        <v>776.96317970054656</v>
      </c>
      <c r="U24" s="132">
        <v>1077.6943470157955</v>
      </c>
      <c r="V24" s="132">
        <v>1251.6396727300125</v>
      </c>
      <c r="X24" s="132">
        <v>100.35523697790512</v>
      </c>
      <c r="Y24" s="132">
        <v>169.51558966809316</v>
      </c>
      <c r="Z24" s="132">
        <v>220.35236789808221</v>
      </c>
      <c r="AA24" s="132">
        <v>265.03255407086215</v>
      </c>
      <c r="AC24" s="132">
        <v>67.879490263782557</v>
      </c>
      <c r="AD24" s="132">
        <v>97.981424415143977</v>
      </c>
      <c r="AE24" s="132"/>
      <c r="AF24" s="132"/>
    </row>
    <row r="25" spans="2:32" ht="12.75" customHeight="1">
      <c r="B25" s="238" t="s">
        <v>255</v>
      </c>
      <c r="D25" s="132">
        <v>-12</v>
      </c>
      <c r="E25" s="132">
        <v>-30</v>
      </c>
      <c r="F25" s="132">
        <v>-44</v>
      </c>
      <c r="G25" s="132">
        <v>-62.865698253716474</v>
      </c>
      <c r="I25" s="132">
        <v>-43.05475538110057</v>
      </c>
      <c r="J25" s="132">
        <v>-88.007652446517682</v>
      </c>
      <c r="K25" s="132">
        <v>-149.76375308341125</v>
      </c>
      <c r="L25" s="132">
        <v>-184.33472955694396</v>
      </c>
      <c r="N25" s="132">
        <v>-45.602828728360528</v>
      </c>
      <c r="O25" s="132">
        <v>-111.95510685688402</v>
      </c>
      <c r="P25" s="132">
        <v>-167.41297934701788</v>
      </c>
      <c r="Q25" s="132">
        <v>-349.59763328854984</v>
      </c>
      <c r="S25" s="132">
        <v>-83.908587050352224</v>
      </c>
      <c r="T25" s="132">
        <v>-152.31666357679782</v>
      </c>
      <c r="U25" s="132">
        <v>-236.45091210607092</v>
      </c>
      <c r="V25" s="132">
        <v>-389.4302669945111</v>
      </c>
      <c r="X25" s="132">
        <v>-301.65801302311627</v>
      </c>
      <c r="Y25" s="132">
        <v>-596.94341017032377</v>
      </c>
      <c r="Z25" s="132">
        <v>-888.91736442092031</v>
      </c>
      <c r="AA25" s="132">
        <v>-1196.9094949765679</v>
      </c>
      <c r="AC25" s="132">
        <v>-469.49976001625578</v>
      </c>
      <c r="AD25" s="132">
        <v>-996.69678823937954</v>
      </c>
      <c r="AE25" s="132"/>
      <c r="AF25" s="132"/>
    </row>
    <row r="26" spans="2:32" ht="12.75" customHeight="1">
      <c r="B26" s="238" t="s">
        <v>264</v>
      </c>
      <c r="D26" s="132">
        <v>0</v>
      </c>
      <c r="E26" s="132">
        <v>0</v>
      </c>
      <c r="F26" s="132">
        <v>0</v>
      </c>
      <c r="G26" s="132">
        <v>-424.12309998496272</v>
      </c>
      <c r="I26" s="132">
        <v>-645.73812206657237</v>
      </c>
      <c r="J26" s="132">
        <v>-1143.4842476115077</v>
      </c>
      <c r="K26" s="132">
        <v>-1862.5155179027979</v>
      </c>
      <c r="L26" s="132">
        <v>-2957.7214327549368</v>
      </c>
      <c r="N26" s="132">
        <v>-616.3975183818111</v>
      </c>
      <c r="O26" s="132">
        <v>-1341.156688609022</v>
      </c>
      <c r="P26" s="132">
        <v>-2357.8653704949938</v>
      </c>
      <c r="Q26" s="132">
        <v>-3130.6060622861373</v>
      </c>
      <c r="S26" s="132">
        <v>-1091.112154075013</v>
      </c>
      <c r="T26" s="132">
        <v>-2265.6802959210172</v>
      </c>
      <c r="U26" s="132">
        <v>-3270.2365754851935</v>
      </c>
      <c r="V26" s="132">
        <v>-4395.9970407839828</v>
      </c>
      <c r="X26" s="132">
        <v>-1336.7298260261184</v>
      </c>
      <c r="Y26" s="132">
        <v>-2331.3908824521004</v>
      </c>
      <c r="Z26" s="132">
        <v>-3527.3764081739537</v>
      </c>
      <c r="AA26" s="132">
        <v>-5039.4781206903626</v>
      </c>
      <c r="AC26" s="132">
        <v>-1323.1764188060006</v>
      </c>
      <c r="AD26" s="132">
        <v>-2271.5413207592783</v>
      </c>
      <c r="AE26" s="132"/>
      <c r="AF26" s="132"/>
    </row>
    <row r="27" spans="2:32" ht="12.75" customHeight="1">
      <c r="B27" s="238" t="s">
        <v>227</v>
      </c>
      <c r="D27" s="132">
        <v>-3</v>
      </c>
      <c r="E27" s="132">
        <v>-62</v>
      </c>
      <c r="F27" s="132">
        <v>-62</v>
      </c>
      <c r="G27" s="132">
        <v>-8.7196226926295406</v>
      </c>
      <c r="I27" s="132">
        <v>-25.919846116831351</v>
      </c>
      <c r="J27" s="132">
        <v>0.70931186416087888</v>
      </c>
      <c r="K27" s="132">
        <v>74.053675025459256</v>
      </c>
      <c r="L27" s="132">
        <v>51.342697382935619</v>
      </c>
      <c r="N27" s="132">
        <v>-5.911789324936974</v>
      </c>
      <c r="O27" s="132">
        <v>-13.943840306351643</v>
      </c>
      <c r="P27" s="132">
        <v>-16.343274168347492</v>
      </c>
      <c r="Q27" s="132">
        <v>-27.92618527929087</v>
      </c>
      <c r="S27" s="132">
        <v>-170.31046296846597</v>
      </c>
      <c r="T27" s="132">
        <v>-219.39358085468095</v>
      </c>
      <c r="U27" s="132">
        <v>-518.14739980962145</v>
      </c>
      <c r="V27" s="132">
        <v>-586.9347767890705</v>
      </c>
      <c r="X27" s="132">
        <v>-37.893715198549621</v>
      </c>
      <c r="Y27" s="132">
        <v>-117.9327227009821</v>
      </c>
      <c r="Z27" s="132">
        <v>-100.73349427701172</v>
      </c>
      <c r="AA27" s="132">
        <v>-100.42027555320246</v>
      </c>
      <c r="AC27" s="132">
        <v>4.8652978863225309</v>
      </c>
      <c r="AD27" s="132">
        <v>-50.880173232113869</v>
      </c>
      <c r="AE27" s="132"/>
      <c r="AF27" s="132"/>
    </row>
    <row r="28" spans="2:32" ht="12.75" customHeight="1">
      <c r="B28" s="238" t="s">
        <v>228</v>
      </c>
      <c r="D28" s="132">
        <v>-1352</v>
      </c>
      <c r="E28" s="132">
        <v>-6786</v>
      </c>
      <c r="F28" s="132">
        <v>-10110</v>
      </c>
      <c r="G28" s="132">
        <v>-11375.501239550165</v>
      </c>
      <c r="I28" s="132">
        <v>-853.33612296342085</v>
      </c>
      <c r="J28" s="132">
        <v>-2107.2587032152496</v>
      </c>
      <c r="K28" s="132">
        <v>-4246.2891226069469</v>
      </c>
      <c r="L28" s="132">
        <v>-3561.8321700201445</v>
      </c>
      <c r="N28" s="132">
        <v>-53.303273784613758</v>
      </c>
      <c r="O28" s="132">
        <v>449.01538861128449</v>
      </c>
      <c r="P28" s="132">
        <v>1025.2632952952865</v>
      </c>
      <c r="Q28" s="132">
        <v>2461.2794810631362</v>
      </c>
      <c r="S28" s="132">
        <v>456.09672019847454</v>
      </c>
      <c r="T28" s="132">
        <v>2235.4236917986727</v>
      </c>
      <c r="U28" s="132">
        <v>3432.2507643657987</v>
      </c>
      <c r="V28" s="132">
        <v>5502.5756745457738</v>
      </c>
      <c r="X28" s="132">
        <v>971.88560448264673</v>
      </c>
      <c r="Y28" s="132">
        <v>1913.9388412979031</v>
      </c>
      <c r="Z28" s="132">
        <v>3198.6642708644877</v>
      </c>
      <c r="AA28" s="132">
        <v>1564.6924673153239</v>
      </c>
      <c r="AC28" s="132">
        <v>975.77235339145238</v>
      </c>
      <c r="AD28" s="132">
        <v>-3594.0260473719741</v>
      </c>
      <c r="AE28" s="132"/>
      <c r="AF28" s="132"/>
    </row>
    <row r="29" spans="2:32" ht="12.75" customHeight="1">
      <c r="B29" s="238" t="s">
        <v>256</v>
      </c>
      <c r="D29" s="132">
        <v>-539</v>
      </c>
      <c r="E29" s="132">
        <v>-200</v>
      </c>
      <c r="F29" s="132">
        <v>-105</v>
      </c>
      <c r="G29" s="132">
        <v>214.35052519750928</v>
      </c>
      <c r="I29" s="132">
        <v>146.73144842606209</v>
      </c>
      <c r="J29" s="132">
        <v>310.64937637528078</v>
      </c>
      <c r="K29" s="132">
        <v>569.25502552726437</v>
      </c>
      <c r="L29" s="132">
        <v>767.98203303953426</v>
      </c>
      <c r="N29" s="132">
        <v>375.08107649858914</v>
      </c>
      <c r="O29" s="132">
        <v>631.76597496555087</v>
      </c>
      <c r="P29" s="132">
        <v>723.06574010604777</v>
      </c>
      <c r="Q29" s="132">
        <v>917.08845907619491</v>
      </c>
      <c r="S29" s="132">
        <v>111.51149795141959</v>
      </c>
      <c r="T29" s="132">
        <v>198.44230598220196</v>
      </c>
      <c r="U29" s="132">
        <v>268.25467785017895</v>
      </c>
      <c r="V29" s="132">
        <v>349.02025511035885</v>
      </c>
      <c r="X29" s="132">
        <v>130.39366572879123</v>
      </c>
      <c r="Y29" s="132">
        <v>206.88118681951696</v>
      </c>
      <c r="Z29" s="132">
        <v>393.91531815363118</v>
      </c>
      <c r="AA29" s="132">
        <v>630.89336558917148</v>
      </c>
      <c r="AC29" s="132">
        <v>320.45910022320498</v>
      </c>
      <c r="AD29" s="132">
        <v>477.65329500602758</v>
      </c>
      <c r="AE29" s="132"/>
      <c r="AF29" s="132"/>
    </row>
    <row r="30" spans="2:32" ht="12.75" customHeight="1">
      <c r="B30" s="238" t="s">
        <v>229</v>
      </c>
      <c r="D30" s="132">
        <v>-317</v>
      </c>
      <c r="E30" s="132">
        <v>10388</v>
      </c>
      <c r="F30" s="132">
        <v>5377</v>
      </c>
      <c r="G30" s="132">
        <v>19.885198662236334</v>
      </c>
      <c r="I30" s="132">
        <v>4193.5314175134736</v>
      </c>
      <c r="J30" s="132">
        <v>-3902.5924695554718</v>
      </c>
      <c r="K30" s="132">
        <v>1416.9349885919066</v>
      </c>
      <c r="L30" s="132">
        <v>1499.0535889045102</v>
      </c>
      <c r="N30" s="132">
        <v>-2910.9499512117741</v>
      </c>
      <c r="O30" s="132">
        <v>-1542.0485527117291</v>
      </c>
      <c r="P30" s="132">
        <v>812.29480782910946</v>
      </c>
      <c r="Q30" s="132">
        <v>-3696.8297428838523</v>
      </c>
      <c r="S30" s="132">
        <v>875.06090045740586</v>
      </c>
      <c r="T30" s="132">
        <v>727.24993681642366</v>
      </c>
      <c r="U30" s="132">
        <v>-187.1745342299663</v>
      </c>
      <c r="V30" s="132">
        <v>-3148.2724302457618</v>
      </c>
      <c r="X30" s="132">
        <v>4501.2220869570274</v>
      </c>
      <c r="Y30" s="132">
        <v>2627.788202817369</v>
      </c>
      <c r="Z30" s="132">
        <v>105.48911144013405</v>
      </c>
      <c r="AA30" s="132">
        <v>-1218.869133205088</v>
      </c>
      <c r="AC30" s="132">
        <v>8375.801682173902</v>
      </c>
      <c r="AD30" s="132">
        <v>2299.4483408511314</v>
      </c>
      <c r="AE30" s="132"/>
      <c r="AF30" s="132"/>
    </row>
    <row r="31" spans="2:32" ht="12.75" customHeight="1">
      <c r="B31" s="238" t="s">
        <v>230</v>
      </c>
      <c r="D31" s="132">
        <v>1382</v>
      </c>
      <c r="E31" s="132">
        <v>-579</v>
      </c>
      <c r="F31" s="132">
        <v>-895</v>
      </c>
      <c r="G31" s="132">
        <v>-1241.5107989150799</v>
      </c>
      <c r="I31" s="132">
        <v>-7.9531280263917195</v>
      </c>
      <c r="J31" s="132">
        <v>-29.968623217357585</v>
      </c>
      <c r="K31" s="132">
        <v>-33.015473555587882</v>
      </c>
      <c r="L31" s="132">
        <v>-55.42949503860104</v>
      </c>
      <c r="N31" s="132">
        <v>-32.084834684127777</v>
      </c>
      <c r="O31" s="132">
        <v>-86.002713028153607</v>
      </c>
      <c r="P31" s="132">
        <v>-99.923164383982311</v>
      </c>
      <c r="Q31" s="132">
        <v>-105.96780872250483</v>
      </c>
      <c r="S31" s="132">
        <v>-63.678692645543748</v>
      </c>
      <c r="T31" s="132">
        <v>-61.438867658210569</v>
      </c>
      <c r="U31" s="132">
        <v>-66.600732408984868</v>
      </c>
      <c r="V31" s="132">
        <v>-99.277219354853443</v>
      </c>
      <c r="X31" s="132">
        <v>-36.099043372027957</v>
      </c>
      <c r="Y31" s="132">
        <v>-53.551102732257235</v>
      </c>
      <c r="Z31" s="132">
        <v>-56.750084006884634</v>
      </c>
      <c r="AA31" s="132">
        <v>-228.689217386987</v>
      </c>
      <c r="AC31" s="132">
        <v>-190.94033696653878</v>
      </c>
      <c r="AD31" s="132">
        <v>-247.19534615005486</v>
      </c>
      <c r="AE31" s="132"/>
      <c r="AF31" s="132"/>
    </row>
    <row r="32" spans="2:32" ht="12.75" customHeight="1">
      <c r="B32" s="238" t="s">
        <v>18</v>
      </c>
      <c r="D32" s="132"/>
      <c r="E32" s="132"/>
      <c r="F32" s="132"/>
      <c r="G32" s="132"/>
      <c r="I32" s="132">
        <v>13.811999999999999</v>
      </c>
      <c r="J32" s="132">
        <v>13.811999999999999</v>
      </c>
      <c r="K32" s="132">
        <v>41.738999999999997</v>
      </c>
      <c r="L32" s="132">
        <v>55.399000000000001</v>
      </c>
      <c r="N32" s="132">
        <v>13.811999999999999</v>
      </c>
      <c r="O32" s="132">
        <v>27.776</v>
      </c>
      <c r="P32" s="132">
        <v>41.738999999999997</v>
      </c>
      <c r="Q32" s="132">
        <v>55.399000000000001</v>
      </c>
      <c r="S32" s="132">
        <v>13.811999999999999</v>
      </c>
      <c r="T32" s="132">
        <v>27.776</v>
      </c>
      <c r="U32" s="132">
        <v>41.738999999999997</v>
      </c>
      <c r="V32" s="132">
        <v>55.399000000000001</v>
      </c>
      <c r="X32" s="132">
        <v>69.210999999999999</v>
      </c>
      <c r="Y32" s="132">
        <v>104.199</v>
      </c>
      <c r="Z32" s="132">
        <v>128.67599999999999</v>
      </c>
      <c r="AA32" s="132">
        <v>97.600999999999999</v>
      </c>
      <c r="AC32" s="132">
        <v>13.811999999999999</v>
      </c>
      <c r="AD32" s="132">
        <v>23.829000000000001</v>
      </c>
      <c r="AE32" s="132"/>
      <c r="AF32" s="132"/>
    </row>
    <row r="33" spans="2:32" ht="12.75" customHeight="1">
      <c r="B33" s="238" t="s">
        <v>290</v>
      </c>
      <c r="D33" s="132"/>
      <c r="E33" s="132"/>
      <c r="F33" s="132"/>
      <c r="G33" s="132"/>
      <c r="I33" s="132"/>
      <c r="J33" s="132"/>
      <c r="K33" s="132">
        <v>0</v>
      </c>
      <c r="L33" s="132">
        <v>-102.24717054172457</v>
      </c>
      <c r="N33" s="132">
        <v>-1103.7590540175229</v>
      </c>
      <c r="O33" s="132">
        <v>-1639.5836067119048</v>
      </c>
      <c r="P33" s="132">
        <v>-2611.1327898821569</v>
      </c>
      <c r="Q33" s="132">
        <v>-3999.7846488763771</v>
      </c>
      <c r="S33" s="132">
        <v>-1284.2287627097373</v>
      </c>
      <c r="T33" s="132">
        <v>-2405.9770309517935</v>
      </c>
      <c r="U33" s="132">
        <v>-3582.2696941294344</v>
      </c>
      <c r="V33" s="132">
        <v>-4553.4346111336636</v>
      </c>
      <c r="X33" s="132">
        <v>-41.224050257761085</v>
      </c>
      <c r="Y33" s="132">
        <v>-41.224050257761085</v>
      </c>
      <c r="Z33" s="132">
        <v>-41.224050257761085</v>
      </c>
      <c r="AA33" s="132">
        <v>-41.224050257761085</v>
      </c>
      <c r="AC33" s="132">
        <v>-0.32602177398999999</v>
      </c>
      <c r="AD33" s="132">
        <v>-2.5676992489549999</v>
      </c>
      <c r="AE33" s="132"/>
      <c r="AF33" s="132"/>
    </row>
    <row r="34" spans="2:32" ht="12.75" customHeight="1">
      <c r="B34" s="238"/>
      <c r="D34" s="132"/>
      <c r="E34" s="132"/>
      <c r="F34" s="132"/>
      <c r="G34" s="132"/>
      <c r="I34" s="132"/>
      <c r="J34" s="132"/>
      <c r="K34" s="132"/>
      <c r="L34" s="132"/>
      <c r="N34" s="132"/>
      <c r="O34" s="132"/>
      <c r="P34" s="132"/>
      <c r="Q34" s="132"/>
      <c r="S34" s="132"/>
      <c r="T34" s="132"/>
      <c r="U34" s="132"/>
      <c r="V34" s="132"/>
      <c r="X34" s="132"/>
      <c r="Y34" s="132"/>
      <c r="Z34" s="132"/>
      <c r="AA34" s="132"/>
      <c r="AC34" s="132"/>
      <c r="AD34" s="132"/>
      <c r="AE34" s="132"/>
      <c r="AF34" s="132"/>
    </row>
    <row r="35" spans="2:32">
      <c r="B35" s="239" t="s">
        <v>259</v>
      </c>
      <c r="D35" s="132"/>
      <c r="E35" s="132"/>
      <c r="F35" s="132"/>
      <c r="G35" s="132"/>
      <c r="I35" s="132"/>
      <c r="J35" s="132"/>
      <c r="K35" s="132"/>
      <c r="L35" s="132"/>
      <c r="N35" s="132"/>
      <c r="O35" s="132"/>
      <c r="P35" s="132"/>
      <c r="Q35" s="132"/>
      <c r="S35" s="132"/>
      <c r="T35" s="132"/>
      <c r="U35" s="132"/>
      <c r="V35" s="132"/>
      <c r="X35" s="132"/>
      <c r="Y35" s="132"/>
      <c r="Z35" s="132"/>
      <c r="AA35" s="132"/>
      <c r="AC35" s="132"/>
      <c r="AD35" s="132"/>
      <c r="AE35" s="132"/>
      <c r="AF35" s="132"/>
    </row>
    <row r="36" spans="2:32" ht="12.75" customHeight="1">
      <c r="B36" s="238" t="s">
        <v>257</v>
      </c>
      <c r="D36" s="132">
        <v>8015</v>
      </c>
      <c r="E36" s="132">
        <v>11929</v>
      </c>
      <c r="F36" s="132">
        <v>3125</v>
      </c>
      <c r="G36" s="132">
        <v>4655.8215390592677</v>
      </c>
      <c r="I36" s="132">
        <v>10076.180990725812</v>
      </c>
      <c r="J36" s="132">
        <v>1510.2742975667327</v>
      </c>
      <c r="K36" s="132">
        <v>6410.8910798729503</v>
      </c>
      <c r="L36" s="132">
        <v>10698.543249103301</v>
      </c>
      <c r="N36" s="132">
        <v>3186.1076012412263</v>
      </c>
      <c r="O36" s="132">
        <v>1390.2295998761701</v>
      </c>
      <c r="P36" s="132">
        <v>-2476.8248911387946</v>
      </c>
      <c r="Q36" s="132">
        <v>-4084.933576525289</v>
      </c>
      <c r="S36" s="132">
        <v>-2271.1739906214812</v>
      </c>
      <c r="T36" s="132">
        <v>-3912.5466944997161</v>
      </c>
      <c r="U36" s="132">
        <v>-9509.9273095822828</v>
      </c>
      <c r="V36" s="132">
        <v>-7875.1945840797916</v>
      </c>
      <c r="X36" s="132">
        <v>-3756.6880119291291</v>
      </c>
      <c r="Y36" s="132">
        <v>-6416.9412960745794</v>
      </c>
      <c r="Z36" s="132">
        <v>-7473.6769611832542</v>
      </c>
      <c r="AA36" s="132">
        <v>-5724.580831734057</v>
      </c>
      <c r="AC36" s="132">
        <v>-5954.1522328922838</v>
      </c>
      <c r="AD36" s="132">
        <v>-5068.8190686433818</v>
      </c>
      <c r="AE36" s="132"/>
      <c r="AF36" s="132"/>
    </row>
    <row r="37" spans="2:32" ht="12.75" customHeight="1">
      <c r="B37" s="238" t="s">
        <v>231</v>
      </c>
      <c r="D37" s="132">
        <v>829</v>
      </c>
      <c r="E37" s="132">
        <v>14063</v>
      </c>
      <c r="F37" s="132">
        <v>31521</v>
      </c>
      <c r="G37" s="132">
        <v>-11113.127794734752</v>
      </c>
      <c r="I37" s="132">
        <v>-8643.3090154357833</v>
      </c>
      <c r="J37" s="132">
        <v>-3019.7414154132712</v>
      </c>
      <c r="K37" s="132">
        <v>-4348.3799923519227</v>
      </c>
      <c r="L37" s="132">
        <v>3133.1091310687848</v>
      </c>
      <c r="N37" s="132">
        <v>-5998.6932529504529</v>
      </c>
      <c r="O37" s="132">
        <v>-2725.56666325285</v>
      </c>
      <c r="P37" s="132">
        <v>1831.3769517287478</v>
      </c>
      <c r="Q37" s="132">
        <v>-575.73368565100964</v>
      </c>
      <c r="S37" s="132">
        <v>654.99847859905719</v>
      </c>
      <c r="T37" s="132">
        <v>716.74504735019707</v>
      </c>
      <c r="U37" s="132">
        <v>2062.5118275578038</v>
      </c>
      <c r="V37" s="132">
        <v>1144.4596364683794</v>
      </c>
      <c r="X37" s="132">
        <v>-2095.2276417005201</v>
      </c>
      <c r="Y37" s="132">
        <v>-3812.5522492156451</v>
      </c>
      <c r="Z37" s="132">
        <v>-11844.085084194592</v>
      </c>
      <c r="AA37" s="132">
        <v>-9161.5125563951624</v>
      </c>
      <c r="AC37" s="132">
        <v>1055.7839523871971</v>
      </c>
      <c r="AD37" s="132">
        <v>-2108.175678878531</v>
      </c>
      <c r="AE37" s="132"/>
      <c r="AF37" s="132"/>
    </row>
    <row r="38" spans="2:32" ht="12.75" customHeight="1">
      <c r="B38" s="238" t="s">
        <v>232</v>
      </c>
      <c r="D38" s="132">
        <v>-11860</v>
      </c>
      <c r="E38" s="132">
        <v>-10182</v>
      </c>
      <c r="F38" s="132">
        <v>-6256</v>
      </c>
      <c r="G38" s="132">
        <v>3763.1000895450447</v>
      </c>
      <c r="I38" s="132">
        <v>-13982.014854242445</v>
      </c>
      <c r="J38" s="132">
        <v>-13908.537484894725</v>
      </c>
      <c r="K38" s="132">
        <v>-18409.676146418798</v>
      </c>
      <c r="L38" s="132">
        <v>-17406.330019599653</v>
      </c>
      <c r="N38" s="132">
        <v>-1454.4950851444755</v>
      </c>
      <c r="O38" s="132">
        <v>-6717.7316619295098</v>
      </c>
      <c r="P38" s="132">
        <v>-8059.7857794815063</v>
      </c>
      <c r="Q38" s="132">
        <v>-2442.4955818448261</v>
      </c>
      <c r="S38" s="132">
        <v>-1715.5910985404616</v>
      </c>
      <c r="T38" s="132">
        <v>-3790.9402143654161</v>
      </c>
      <c r="U38" s="132">
        <v>-1707.7156797053397</v>
      </c>
      <c r="V38" s="132">
        <v>-3671.1782643200636</v>
      </c>
      <c r="X38" s="132">
        <v>1029.8508648278403</v>
      </c>
      <c r="Y38" s="132">
        <v>-2667.4886711027971</v>
      </c>
      <c r="Z38" s="132">
        <v>-2671.3662104366531</v>
      </c>
      <c r="AA38" s="132">
        <v>-2290.0107325987074</v>
      </c>
      <c r="AC38" s="132">
        <v>-117.16629660546018</v>
      </c>
      <c r="AD38" s="132">
        <v>253.30505966334749</v>
      </c>
      <c r="AE38" s="132"/>
      <c r="AF38" s="132"/>
    </row>
    <row r="39" spans="2:32" ht="12.75" customHeight="1">
      <c r="B39" s="238" t="s">
        <v>100</v>
      </c>
      <c r="D39" s="132">
        <v>-1220</v>
      </c>
      <c r="E39" s="132">
        <v>-2134</v>
      </c>
      <c r="F39" s="132">
        <v>-3015</v>
      </c>
      <c r="G39" s="132">
        <v>-2593.839594573059</v>
      </c>
      <c r="I39" s="132">
        <v>-519.08478229765717</v>
      </c>
      <c r="J39" s="132">
        <v>-326.50668734249774</v>
      </c>
      <c r="K39" s="132">
        <v>214.55737397618333</v>
      </c>
      <c r="L39" s="132">
        <v>-267.84435305947648</v>
      </c>
      <c r="N39" s="132">
        <v>-1118.013061596469</v>
      </c>
      <c r="O39" s="132">
        <v>-1457.7134294556392</v>
      </c>
      <c r="P39" s="132">
        <v>-2150.2011366255224</v>
      </c>
      <c r="Q39" s="132">
        <v>-2881.1672414271657</v>
      </c>
      <c r="S39" s="132">
        <v>63.803823602686791</v>
      </c>
      <c r="T39" s="132">
        <v>-112.92692179690124</v>
      </c>
      <c r="U39" s="132">
        <v>-1393.8375252601356</v>
      </c>
      <c r="V39" s="132">
        <v>-2576.5923638794534</v>
      </c>
      <c r="X39" s="132">
        <v>-1567.9495394444871</v>
      </c>
      <c r="Y39" s="132">
        <v>844.25060009383196</v>
      </c>
      <c r="Z39" s="132">
        <v>-152.55027485413018</v>
      </c>
      <c r="AA39" s="132">
        <v>-1049.7660561851792</v>
      </c>
      <c r="AC39" s="132">
        <v>1288.2681921280216</v>
      </c>
      <c r="AD39" s="132">
        <v>413.371376559331</v>
      </c>
      <c r="AE39" s="132"/>
      <c r="AF39" s="132"/>
    </row>
    <row r="40" spans="2:32" ht="12.75" customHeight="1">
      <c r="B40" s="238" t="s">
        <v>233</v>
      </c>
      <c r="D40" s="132">
        <v>-8415</v>
      </c>
      <c r="E40" s="132">
        <v>-24282</v>
      </c>
      <c r="F40" s="132">
        <v>-26495</v>
      </c>
      <c r="G40" s="132">
        <v>1500.8890354763016</v>
      </c>
      <c r="I40" s="132">
        <v>1666.9552985189252</v>
      </c>
      <c r="J40" s="132">
        <v>7473.426899295051</v>
      </c>
      <c r="K40" s="132">
        <v>10478.265881071529</v>
      </c>
      <c r="L40" s="132">
        <v>5972.036953653319</v>
      </c>
      <c r="N40" s="132">
        <v>-1688.0002033331255</v>
      </c>
      <c r="O40" s="132">
        <v>1454.6906759519782</v>
      </c>
      <c r="P40" s="132">
        <v>-1973.1064839627822</v>
      </c>
      <c r="Q40" s="132">
        <v>2613.5120824182914</v>
      </c>
      <c r="S40" s="132">
        <v>-6155.7708221569965</v>
      </c>
      <c r="T40" s="132">
        <v>-2102.0877429754837</v>
      </c>
      <c r="U40" s="132">
        <v>2476.7773293714299</v>
      </c>
      <c r="V40" s="132">
        <v>11336.136812273493</v>
      </c>
      <c r="X40" s="132">
        <v>-6681.4021010843462</v>
      </c>
      <c r="Y40" s="132">
        <v>-4410.0562201728526</v>
      </c>
      <c r="Z40" s="132">
        <v>4232.8346061534639</v>
      </c>
      <c r="AA40" s="132">
        <v>6533.0689017215163</v>
      </c>
      <c r="AC40" s="132">
        <v>-8483.8425215537663</v>
      </c>
      <c r="AD40" s="132">
        <v>-3361.4095889500086</v>
      </c>
      <c r="AE40" s="132"/>
      <c r="AF40" s="132"/>
    </row>
    <row r="41" spans="2:32" ht="12.75" customHeight="1">
      <c r="B41" s="238"/>
      <c r="D41" s="132"/>
      <c r="E41" s="132"/>
      <c r="F41" s="132"/>
      <c r="G41" s="132"/>
      <c r="I41" s="132"/>
      <c r="J41" s="132"/>
      <c r="K41" s="132"/>
      <c r="L41" s="132"/>
      <c r="N41" s="132"/>
      <c r="O41" s="132"/>
      <c r="P41" s="132"/>
      <c r="Q41" s="132"/>
      <c r="S41" s="132"/>
      <c r="T41" s="132"/>
      <c r="U41" s="132"/>
      <c r="V41" s="132"/>
      <c r="X41" s="132"/>
      <c r="Y41" s="132"/>
      <c r="Z41" s="132"/>
      <c r="AA41" s="132"/>
      <c r="AC41" s="132"/>
      <c r="AD41" s="132"/>
      <c r="AE41" s="132"/>
      <c r="AF41" s="132"/>
    </row>
    <row r="42" spans="2:32" ht="12.75" customHeight="1">
      <c r="B42" s="134"/>
      <c r="D42" s="15"/>
      <c r="E42" s="15"/>
      <c r="F42" s="15"/>
      <c r="G42" s="15"/>
      <c r="I42" s="15"/>
      <c r="J42" s="15"/>
      <c r="K42" s="15"/>
      <c r="L42" s="15"/>
      <c r="N42" s="15"/>
      <c r="O42" s="15"/>
      <c r="P42" s="15"/>
      <c r="Q42" s="15"/>
      <c r="S42" s="15"/>
      <c r="T42" s="15"/>
      <c r="U42" s="15"/>
      <c r="V42" s="15"/>
      <c r="X42" s="15"/>
      <c r="Y42" s="15"/>
      <c r="Z42" s="15"/>
      <c r="AA42" s="15"/>
      <c r="AC42" s="15"/>
      <c r="AD42" s="15"/>
      <c r="AE42" s="15"/>
      <c r="AF42" s="15"/>
    </row>
    <row r="43" spans="2:32" ht="25.5">
      <c r="B43" s="134" t="s">
        <v>234</v>
      </c>
      <c r="D43" s="15">
        <f>SUM(D13:D40)</f>
        <v>5703</v>
      </c>
      <c r="E43" s="15">
        <f>SUM(E13:E40)</f>
        <v>32261</v>
      </c>
      <c r="F43" s="15">
        <f>SUM(F13:F40)</f>
        <v>54330</v>
      </c>
      <c r="G43" s="15">
        <f>SUM(G13:G40)</f>
        <v>76567.931523095744</v>
      </c>
      <c r="I43" s="15">
        <f>SUM(I13:I40)</f>
        <v>9282.3577038952371</v>
      </c>
      <c r="J43" s="15">
        <f>SUM(J13:J40)</f>
        <v>28794.233869129916</v>
      </c>
      <c r="K43" s="15">
        <f>SUM(K13:K40)</f>
        <v>58575.128173777586</v>
      </c>
      <c r="L43" s="15">
        <f>SUM(L13:L40)</f>
        <v>84654.646783856806</v>
      </c>
      <c r="N43" s="15">
        <f>SUM(N13:N40)</f>
        <v>11236.109149535379</v>
      </c>
      <c r="O43" s="15">
        <f>SUM(O13:O40)</f>
        <v>40301.764549919419</v>
      </c>
      <c r="P43" s="15">
        <f>SUM(P13:P40)</f>
        <v>68338.987242848278</v>
      </c>
      <c r="Q43" s="15">
        <f>SUM(Q13:Q40)</f>
        <v>98241.82398835913</v>
      </c>
      <c r="S43" s="15">
        <f>SUM(S13:S40)</f>
        <v>16162.232083589901</v>
      </c>
      <c r="T43" s="15">
        <f>SUM(T13:T40)</f>
        <v>47509.740195802857</v>
      </c>
      <c r="U43" s="15">
        <f>SUM(U13:U40)</f>
        <v>81037.078276321816</v>
      </c>
      <c r="V43" s="15">
        <f>SUM(V13:V40)</f>
        <v>115097.29387072279</v>
      </c>
      <c r="X43" s="15">
        <f>SUM(X13:X40)</f>
        <v>19764.770412689188</v>
      </c>
      <c r="Y43" s="15">
        <f>SUM(Y13:Y40)</f>
        <v>51270.009505076341</v>
      </c>
      <c r="Z43" s="15">
        <v>84244.452142626513</v>
      </c>
      <c r="AA43" s="15">
        <f>SUM(AA13:AA40)</f>
        <v>124322.74848772561</v>
      </c>
      <c r="AC43" s="15">
        <f>SUM(AC13:AC40)</f>
        <v>20687.217047254657</v>
      </c>
      <c r="AD43" s="15">
        <f>SUM(AD13:AD40)</f>
        <v>46662.204736740292</v>
      </c>
      <c r="AE43" s="15">
        <f>SUM(AE13:AE40)</f>
        <v>0</v>
      </c>
      <c r="AF43" s="15">
        <f>SUM(AF13:AF40)</f>
        <v>0</v>
      </c>
    </row>
    <row r="44" spans="2:32" ht="12.75" customHeight="1">
      <c r="B44" s="135"/>
      <c r="D44" s="15"/>
      <c r="E44" s="15"/>
      <c r="F44" s="15"/>
      <c r="G44" s="15"/>
      <c r="I44" s="15"/>
      <c r="J44" s="15"/>
      <c r="K44" s="15"/>
      <c r="L44" s="15"/>
      <c r="N44" s="15"/>
      <c r="O44" s="15"/>
      <c r="P44" s="15"/>
      <c r="Q44" s="15"/>
      <c r="S44" s="15"/>
      <c r="T44" s="15"/>
      <c r="U44" s="15"/>
      <c r="V44" s="15"/>
      <c r="X44" s="15"/>
      <c r="Y44" s="15"/>
      <c r="Z44" s="15"/>
      <c r="AA44" s="15"/>
      <c r="AC44" s="15"/>
      <c r="AD44" s="15"/>
      <c r="AE44" s="15"/>
      <c r="AF44" s="15"/>
    </row>
    <row r="45" spans="2:32" ht="12.75" customHeight="1">
      <c r="B45" s="135" t="s">
        <v>161</v>
      </c>
      <c r="D45" s="15">
        <v>-1339</v>
      </c>
      <c r="E45" s="15">
        <v>-2757</v>
      </c>
      <c r="F45" s="15">
        <v>-3907</v>
      </c>
      <c r="G45" s="15">
        <v>-5436.7481049473354</v>
      </c>
      <c r="I45" s="132">
        <v>-1093.7371132194507</v>
      </c>
      <c r="J45" s="15">
        <v>-2076.5527985149056</v>
      </c>
      <c r="K45" s="15">
        <v>-2843.1871398051508</v>
      </c>
      <c r="L45" s="15">
        <v>-3593.3372230209175</v>
      </c>
      <c r="N45" s="15">
        <v>-888.37158102255671</v>
      </c>
      <c r="O45" s="132">
        <v>-1603.5208910653821</v>
      </c>
      <c r="P45" s="132">
        <v>-2339.2797436586147</v>
      </c>
      <c r="Q45" s="132">
        <v>-2957.2418363573197</v>
      </c>
      <c r="S45" s="15">
        <v>-455.47825447824067</v>
      </c>
      <c r="T45" s="15">
        <v>-813.61725905168248</v>
      </c>
      <c r="U45" s="132">
        <v>-1133.2236431576946</v>
      </c>
      <c r="V45" s="132">
        <v>-1328.2850228259354</v>
      </c>
      <c r="X45" s="15">
        <v>-133.24675399187035</v>
      </c>
      <c r="Y45" s="132">
        <v>-254.57440206942115</v>
      </c>
      <c r="Z45" s="132">
        <v>-213.05827709006175</v>
      </c>
      <c r="AA45" s="132">
        <v>-215.38197795491641</v>
      </c>
      <c r="AC45" s="15">
        <v>-30.797235749600866</v>
      </c>
      <c r="AD45" s="132">
        <v>-42.504058190483377</v>
      </c>
      <c r="AE45" s="132"/>
      <c r="AF45" s="132"/>
    </row>
    <row r="46" spans="2:32" ht="12.75" customHeight="1">
      <c r="B46" s="135" t="s">
        <v>162</v>
      </c>
      <c r="D46" s="15">
        <v>12</v>
      </c>
      <c r="E46" s="15">
        <v>27</v>
      </c>
      <c r="F46" s="15">
        <v>43</v>
      </c>
      <c r="G46" s="15">
        <v>61.641582262988877</v>
      </c>
      <c r="I46" s="15">
        <v>42.052587940181645</v>
      </c>
      <c r="J46" s="15">
        <v>85.427383344591618</v>
      </c>
      <c r="K46" s="15">
        <v>138.14454962940346</v>
      </c>
      <c r="L46" s="15">
        <v>168.96294305837043</v>
      </c>
      <c r="N46" s="15">
        <v>41.226061443899162</v>
      </c>
      <c r="O46" s="132">
        <v>119.58712460166667</v>
      </c>
      <c r="P46" s="132">
        <v>176.03005102933088</v>
      </c>
      <c r="Q46" s="132">
        <v>357.43794146725435</v>
      </c>
      <c r="S46" s="15">
        <v>76.318530187659206</v>
      </c>
      <c r="T46" s="15">
        <v>143.71847031402964</v>
      </c>
      <c r="U46" s="132">
        <v>228.25648347654996</v>
      </c>
      <c r="V46" s="132">
        <v>453.9500675650163</v>
      </c>
      <c r="X46" s="15">
        <v>477.21604285000814</v>
      </c>
      <c r="Y46" s="132">
        <v>961.17415567109833</v>
      </c>
      <c r="Z46" s="132">
        <v>1436.3206839475431</v>
      </c>
      <c r="AA46" s="132">
        <v>1232.1908139712023</v>
      </c>
      <c r="AC46" s="15">
        <v>180.19123482410447</v>
      </c>
      <c r="AD46" s="132">
        <v>372.52855023804506</v>
      </c>
      <c r="AE46" s="132"/>
      <c r="AF46" s="132"/>
    </row>
    <row r="47" spans="2:32" ht="12.75" customHeight="1">
      <c r="B47" s="135" t="s">
        <v>183</v>
      </c>
      <c r="D47" s="15">
        <v>-2042</v>
      </c>
      <c r="E47" s="15">
        <v>-5467</v>
      </c>
      <c r="F47" s="15">
        <v>-9527</v>
      </c>
      <c r="G47" s="15">
        <v>-13945.73680943434</v>
      </c>
      <c r="I47" s="15">
        <v>-2068.3405278438613</v>
      </c>
      <c r="J47" s="15">
        <v>-5634.4525295692438</v>
      </c>
      <c r="K47" s="15">
        <v>-8924.2160968778007</v>
      </c>
      <c r="L47" s="15">
        <v>-16418.880589364675</v>
      </c>
      <c r="N47" s="15">
        <v>-2251.9538132790321</v>
      </c>
      <c r="O47" s="132">
        <v>-5385.5365751725658</v>
      </c>
      <c r="P47" s="132">
        <v>-10162.454014945086</v>
      </c>
      <c r="Q47" s="132">
        <v>-14251.281494191895</v>
      </c>
      <c r="S47" s="15">
        <v>-2578.2291279114638</v>
      </c>
      <c r="T47" s="15">
        <v>-8183.4785877269214</v>
      </c>
      <c r="U47" s="15">
        <v>-13413.058534059805</v>
      </c>
      <c r="V47" s="15">
        <v>-18684.546509442171</v>
      </c>
      <c r="X47" s="15">
        <v>-3115.1666386258539</v>
      </c>
      <c r="Y47" s="15">
        <v>-8402.0167331069224</v>
      </c>
      <c r="Z47" s="132">
        <v>-14175.842123378123</v>
      </c>
      <c r="AA47" s="132">
        <v>-22471.668691985818</v>
      </c>
      <c r="AC47" s="15">
        <v>-3154.6185199017386</v>
      </c>
      <c r="AD47" s="15">
        <v>-11347.420616021387</v>
      </c>
      <c r="AE47" s="132"/>
      <c r="AF47" s="132"/>
    </row>
    <row r="48" spans="2:32" ht="12.75" customHeight="1">
      <c r="B48" s="135" t="s">
        <v>140</v>
      </c>
      <c r="D48" s="223">
        <f>SUM(D43:D47)</f>
        <v>2334</v>
      </c>
      <c r="E48" s="223">
        <f>SUM(E43:E47)</f>
        <v>24064</v>
      </c>
      <c r="F48" s="223">
        <f>SUM(F43:F47)</f>
        <v>40939</v>
      </c>
      <c r="G48" s="223">
        <f>SUM(G43:G47)</f>
        <v>57247.088190977054</v>
      </c>
      <c r="I48" s="223">
        <f>SUM(I43:I47)</f>
        <v>6162.3326507721058</v>
      </c>
      <c r="J48" s="223">
        <f>SUM(J43:J47)</f>
        <v>21168.655924390358</v>
      </c>
      <c r="K48" s="223">
        <f>SUM(K43:K47)</f>
        <v>46945.869486724041</v>
      </c>
      <c r="L48" s="223">
        <f>SUM(L43:L47)</f>
        <v>64811.39191452958</v>
      </c>
      <c r="N48" s="223">
        <f>SUM(N43:N47)</f>
        <v>8137.0098166776888</v>
      </c>
      <c r="O48" s="223">
        <f>SUM(O43:O47)</f>
        <v>33432.294208283143</v>
      </c>
      <c r="P48" s="223">
        <f>SUM(P43:P47)</f>
        <v>56013.283535273913</v>
      </c>
      <c r="Q48" s="223">
        <f>SUM(Q43:Q47)</f>
        <v>81390.738599277174</v>
      </c>
      <c r="S48" s="223">
        <f>SUM(S43:S47)</f>
        <v>13204.843231387855</v>
      </c>
      <c r="T48" s="223">
        <f>SUM(T43:T47)</f>
        <v>38656.362819338283</v>
      </c>
      <c r="U48" s="223">
        <f>SUM(U43:U47)</f>
        <v>66719.052582580873</v>
      </c>
      <c r="V48" s="223">
        <f>SUM(V43:V47)</f>
        <v>95538.412406019706</v>
      </c>
      <c r="X48" s="223">
        <f>SUM(X43:X47)</f>
        <v>16993.57306292147</v>
      </c>
      <c r="Y48" s="223">
        <f>SUM(Y43:Y47)</f>
        <v>43574.592525571097</v>
      </c>
      <c r="Z48" s="223">
        <f>SUM(Z43:Z47)</f>
        <v>71291.872426105867</v>
      </c>
      <c r="AA48" s="223">
        <f>SUM(AA43:AA47)</f>
        <v>102867.88863175607</v>
      </c>
      <c r="AC48" s="223">
        <f>SUM(AC43:AC47)</f>
        <v>17681.992526427424</v>
      </c>
      <c r="AD48" s="223">
        <f>SUM(AD43:AD47)</f>
        <v>35644.808612766465</v>
      </c>
      <c r="AE48" s="223">
        <f>SUM(AE43:AE47)</f>
        <v>0</v>
      </c>
      <c r="AF48" s="223">
        <f>SUM(AF43:AF47)</f>
        <v>0</v>
      </c>
    </row>
    <row r="49" spans="2:32" ht="12.75" customHeight="1">
      <c r="B49" s="135"/>
      <c r="D49" s="132"/>
      <c r="E49" s="132"/>
      <c r="F49" s="132"/>
      <c r="G49" s="132"/>
      <c r="I49" s="132"/>
      <c r="J49" s="132"/>
      <c r="K49" s="132"/>
      <c r="L49" s="132"/>
      <c r="N49" s="132"/>
      <c r="O49" s="132"/>
      <c r="P49" s="132"/>
      <c r="Q49" s="132"/>
      <c r="S49" s="132"/>
      <c r="T49" s="132"/>
      <c r="U49" s="132"/>
      <c r="V49" s="132"/>
      <c r="X49" s="132"/>
      <c r="Y49" s="132"/>
      <c r="Z49" s="132"/>
      <c r="AA49" s="132"/>
      <c r="AC49" s="132"/>
      <c r="AD49" s="132"/>
      <c r="AE49" s="132"/>
      <c r="AF49" s="132"/>
    </row>
    <row r="50" spans="2:32" ht="24" customHeight="1">
      <c r="B50" s="134" t="s">
        <v>11</v>
      </c>
      <c r="D50" s="15"/>
      <c r="E50" s="15"/>
      <c r="F50" s="15"/>
      <c r="G50" s="15"/>
      <c r="I50" s="15"/>
      <c r="J50" s="15"/>
      <c r="K50" s="15"/>
      <c r="L50" s="15"/>
      <c r="N50" s="15"/>
      <c r="O50" s="15"/>
      <c r="P50" s="15"/>
      <c r="Q50" s="15"/>
      <c r="S50" s="15"/>
      <c r="T50" s="15"/>
      <c r="U50" s="15"/>
      <c r="V50" s="15"/>
      <c r="X50" s="15"/>
      <c r="Y50" s="15"/>
      <c r="Z50" s="15"/>
      <c r="AA50" s="15"/>
      <c r="AC50" s="15"/>
      <c r="AD50" s="15"/>
      <c r="AE50" s="15"/>
      <c r="AF50" s="15"/>
    </row>
    <row r="51" spans="2:32" ht="12.75" customHeight="1">
      <c r="B51" s="135" t="s">
        <v>281</v>
      </c>
      <c r="D51" s="15">
        <v>0</v>
      </c>
      <c r="E51" s="15">
        <v>0</v>
      </c>
      <c r="F51" s="15">
        <v>0</v>
      </c>
      <c r="G51" s="15">
        <v>0</v>
      </c>
      <c r="I51" s="15">
        <v>-6255.9734239614354</v>
      </c>
      <c r="J51" s="15">
        <v>-6393.2818989129628</v>
      </c>
      <c r="K51" s="15">
        <v>-7052.9692799105796</v>
      </c>
      <c r="L51" s="15">
        <v>-7052.9692799105796</v>
      </c>
      <c r="N51" s="15">
        <v>-7608</v>
      </c>
      <c r="O51" s="132">
        <v>-7607.9999999999982</v>
      </c>
      <c r="P51" s="132">
        <v>-7608</v>
      </c>
      <c r="Q51" s="132">
        <v>-7608</v>
      </c>
      <c r="S51" s="15">
        <v>0</v>
      </c>
      <c r="T51" s="15">
        <v>0</v>
      </c>
      <c r="U51" s="15">
        <v>-328.13242171383183</v>
      </c>
      <c r="V51" s="15">
        <v>-328.13260612152982</v>
      </c>
      <c r="X51" s="15">
        <v>0</v>
      </c>
      <c r="Y51" s="132">
        <v>-2571.6952258077563</v>
      </c>
      <c r="Z51" s="132">
        <v>-2571.6952158885374</v>
      </c>
      <c r="AA51" s="132">
        <v>-2571.6956831402181</v>
      </c>
      <c r="AC51" s="15">
        <v>-11956.303602200052</v>
      </c>
      <c r="AD51" s="132">
        <v>-11956.303386382266</v>
      </c>
      <c r="AE51" s="132"/>
      <c r="AF51" s="132"/>
    </row>
    <row r="52" spans="2:32" ht="12.75" customHeight="1">
      <c r="B52" s="135" t="s">
        <v>378</v>
      </c>
      <c r="D52" s="15"/>
      <c r="E52" s="15"/>
      <c r="F52" s="15"/>
      <c r="G52" s="15"/>
      <c r="I52" s="15"/>
      <c r="J52" s="15"/>
      <c r="K52" s="15"/>
      <c r="L52" s="15"/>
      <c r="N52" s="15"/>
      <c r="O52" s="132"/>
      <c r="P52" s="132"/>
      <c r="Q52" s="132"/>
      <c r="S52" s="15"/>
      <c r="T52" s="15"/>
      <c r="U52" s="15"/>
      <c r="V52" s="15"/>
      <c r="X52" s="15"/>
      <c r="Y52" s="132"/>
      <c r="Z52" s="132"/>
      <c r="AA52" s="132"/>
      <c r="AC52" s="15">
        <v>-5112.1934700000011</v>
      </c>
      <c r="AD52" s="132">
        <v>-5112.1934700000011</v>
      </c>
      <c r="AE52" s="132"/>
      <c r="AF52" s="132"/>
    </row>
    <row r="53" spans="2:32" ht="25.5">
      <c r="B53" s="135" t="s">
        <v>260</v>
      </c>
      <c r="D53" s="15">
        <v>0</v>
      </c>
      <c r="E53" s="15">
        <v>0</v>
      </c>
      <c r="F53" s="15">
        <v>-2157</v>
      </c>
      <c r="G53" s="15">
        <v>-2131.9180572800042</v>
      </c>
      <c r="I53" s="15"/>
      <c r="J53" s="15"/>
      <c r="K53" s="15"/>
      <c r="L53" s="15"/>
      <c r="N53" s="15"/>
      <c r="O53" s="15"/>
      <c r="P53" s="15"/>
      <c r="Q53" s="15"/>
      <c r="S53" s="15">
        <v>0</v>
      </c>
      <c r="T53" s="15">
        <v>0</v>
      </c>
      <c r="U53" s="15">
        <v>0</v>
      </c>
      <c r="V53" s="15">
        <v>0</v>
      </c>
      <c r="X53" s="15">
        <v>0</v>
      </c>
      <c r="Y53" s="15">
        <v>0</v>
      </c>
      <c r="Z53" s="15">
        <v>0</v>
      </c>
      <c r="AA53" s="15">
        <v>0</v>
      </c>
      <c r="AC53" s="15"/>
      <c r="AD53" s="15"/>
      <c r="AE53" s="15"/>
      <c r="AF53" s="15"/>
    </row>
    <row r="54" spans="2:32" ht="12.75" customHeight="1">
      <c r="B54" s="135" t="s">
        <v>113</v>
      </c>
      <c r="D54" s="15">
        <v>0</v>
      </c>
      <c r="E54" s="15">
        <v>0</v>
      </c>
      <c r="F54" s="15">
        <v>0</v>
      </c>
      <c r="G54" s="15">
        <v>0</v>
      </c>
      <c r="I54" s="15"/>
      <c r="J54" s="15"/>
      <c r="K54" s="15"/>
      <c r="L54" s="15"/>
      <c r="N54" s="15"/>
      <c r="O54" s="15"/>
      <c r="P54" s="15"/>
      <c r="Q54" s="15"/>
      <c r="S54" s="15">
        <v>0</v>
      </c>
      <c r="T54" s="15">
        <v>0</v>
      </c>
      <c r="U54" s="15">
        <v>0</v>
      </c>
      <c r="V54" s="15">
        <v>0</v>
      </c>
      <c r="X54" s="15">
        <v>0</v>
      </c>
      <c r="Y54" s="15">
        <v>0</v>
      </c>
      <c r="Z54" s="15">
        <v>0</v>
      </c>
      <c r="AA54" s="15">
        <v>0</v>
      </c>
      <c r="AC54" s="15"/>
      <c r="AD54" s="15"/>
      <c r="AE54" s="15"/>
      <c r="AF54" s="15"/>
    </row>
    <row r="55" spans="2:32" ht="12.75" customHeight="1">
      <c r="B55" s="135" t="s">
        <v>214</v>
      </c>
      <c r="D55" s="15">
        <v>-6752</v>
      </c>
      <c r="E55" s="15">
        <v>-12962</v>
      </c>
      <c r="F55" s="15">
        <v>-17867</v>
      </c>
      <c r="G55" s="15">
        <v>-20165.23649531804</v>
      </c>
      <c r="I55" s="15">
        <v>-4392.620446732888</v>
      </c>
      <c r="J55" s="15">
        <v>-11964.441909998157</v>
      </c>
      <c r="K55" s="15">
        <v>-17783.806611874057</v>
      </c>
      <c r="L55" s="15">
        <v>-21151.926133013829</v>
      </c>
      <c r="N55" s="15">
        <v>-5530.4051414676023</v>
      </c>
      <c r="O55" s="132">
        <v>-10532.733186898966</v>
      </c>
      <c r="P55" s="132">
        <v>-16216.590514936262</v>
      </c>
      <c r="Q55" s="132">
        <v>-19562.955197652191</v>
      </c>
      <c r="S55" s="15">
        <v>-3867.7847104829493</v>
      </c>
      <c r="T55" s="15">
        <v>-12216.397856035899</v>
      </c>
      <c r="U55" s="15">
        <v>-17520.973109315579</v>
      </c>
      <c r="V55" s="15">
        <v>-22967.649538742739</v>
      </c>
      <c r="X55" s="15">
        <v>-8597.8281166840079</v>
      </c>
      <c r="Y55" s="132">
        <v>-15232.902551198778</v>
      </c>
      <c r="Z55" s="132">
        <v>-18848.373983770503</v>
      </c>
      <c r="AA55" s="132">
        <v>-27455.166438680983</v>
      </c>
      <c r="AC55" s="15">
        <v>-5173.8319010552677</v>
      </c>
      <c r="AD55" s="132">
        <v>-12078.74076092074</v>
      </c>
      <c r="AE55" s="132"/>
      <c r="AF55" s="132"/>
    </row>
    <row r="56" spans="2:32" ht="12.75" customHeight="1">
      <c r="B56" s="135" t="s">
        <v>246</v>
      </c>
      <c r="D56" s="15">
        <v>0</v>
      </c>
      <c r="E56" s="15">
        <v>0</v>
      </c>
      <c r="F56" s="15">
        <v>0</v>
      </c>
      <c r="G56" s="15">
        <v>-1052.8091106714289</v>
      </c>
      <c r="I56" s="15"/>
      <c r="J56" s="15"/>
      <c r="K56" s="15"/>
      <c r="L56" s="15"/>
      <c r="N56" s="15"/>
      <c r="O56" s="15"/>
      <c r="P56" s="15"/>
      <c r="Q56" s="15"/>
      <c r="S56" s="15">
        <v>0</v>
      </c>
      <c r="T56" s="15">
        <v>0</v>
      </c>
      <c r="U56" s="15">
        <v>0</v>
      </c>
      <c r="V56" s="15">
        <v>0</v>
      </c>
      <c r="X56" s="15">
        <v>0</v>
      </c>
      <c r="Y56" s="15">
        <v>0</v>
      </c>
      <c r="Z56" s="15">
        <v>0</v>
      </c>
      <c r="AA56" s="15">
        <v>0</v>
      </c>
      <c r="AC56" s="15"/>
      <c r="AD56" s="15"/>
      <c r="AE56" s="15"/>
      <c r="AF56" s="15"/>
    </row>
    <row r="57" spans="2:32" ht="12.75" customHeight="1">
      <c r="B57" s="135" t="s">
        <v>184</v>
      </c>
      <c r="D57" s="15">
        <v>67</v>
      </c>
      <c r="E57" s="15">
        <v>141</v>
      </c>
      <c r="F57" s="15">
        <v>195</v>
      </c>
      <c r="G57" s="15">
        <v>211.6817437306365</v>
      </c>
      <c r="I57" s="15">
        <v>51.174446492408606</v>
      </c>
      <c r="J57" s="15">
        <v>148.95473335593749</v>
      </c>
      <c r="K57" s="15">
        <v>212.2384097310991</v>
      </c>
      <c r="L57" s="15">
        <v>296.17986116183539</v>
      </c>
      <c r="N57" s="15">
        <v>48.850951308053496</v>
      </c>
      <c r="O57" s="132">
        <v>48.68522466195202</v>
      </c>
      <c r="P57" s="132">
        <v>55.615394427108171</v>
      </c>
      <c r="Q57" s="132">
        <v>59.31899282823003</v>
      </c>
      <c r="S57" s="15">
        <v>116.92324059552178</v>
      </c>
      <c r="T57" s="15">
        <v>259.17135421329499</v>
      </c>
      <c r="U57" s="15">
        <v>364.23462291465313</v>
      </c>
      <c r="V57" s="15">
        <v>605.66776973525145</v>
      </c>
      <c r="X57" s="15">
        <v>56.625314359423719</v>
      </c>
      <c r="Y57" s="132">
        <v>173.26663645399796</v>
      </c>
      <c r="Z57" s="132">
        <v>329.02701553300119</v>
      </c>
      <c r="AA57" s="132">
        <v>328.75782708154281</v>
      </c>
      <c r="AC57" s="15">
        <v>28.673450330549922</v>
      </c>
      <c r="AD57" s="132">
        <v>334.25486710205161</v>
      </c>
      <c r="AE57" s="132"/>
      <c r="AF57" s="132"/>
    </row>
    <row r="58" spans="2:32" ht="25.5">
      <c r="B58" s="135" t="s">
        <v>185</v>
      </c>
      <c r="D58" s="15">
        <v>0</v>
      </c>
      <c r="E58" s="15">
        <v>11</v>
      </c>
      <c r="F58" s="15">
        <v>-12821</v>
      </c>
      <c r="G58" s="15">
        <v>-27995.358555903778</v>
      </c>
      <c r="I58" s="15">
        <v>11725.028174959421</v>
      </c>
      <c r="J58" s="15">
        <v>-2031.3143915756775</v>
      </c>
      <c r="K58" s="15">
        <v>-35406.75388183591</v>
      </c>
      <c r="L58" s="15">
        <v>-21782.832233886948</v>
      </c>
      <c r="N58" s="15">
        <v>4241.2906769140227</v>
      </c>
      <c r="O58" s="132">
        <v>5594.9043956287805</v>
      </c>
      <c r="P58" s="132">
        <v>-13431.491958512321</v>
      </c>
      <c r="Q58" s="132">
        <v>23598.213579530344</v>
      </c>
      <c r="S58" s="15">
        <v>-54414.622644736548</v>
      </c>
      <c r="T58" s="15">
        <v>-53502.980441519896</v>
      </c>
      <c r="U58" s="15">
        <v>-51665.147310727996</v>
      </c>
      <c r="V58" s="15">
        <v>-78428.729879870501</v>
      </c>
      <c r="X58" s="15">
        <v>8881.1921651967059</v>
      </c>
      <c r="Y58" s="132">
        <v>9055.0578121450344</v>
      </c>
      <c r="Z58" s="132">
        <v>-12413.378526803783</v>
      </c>
      <c r="AA58" s="132">
        <v>-29616.063523002038</v>
      </c>
      <c r="AC58" s="15">
        <v>48824.357114357023</v>
      </c>
      <c r="AD58" s="132">
        <v>26558.748008109043</v>
      </c>
      <c r="AE58" s="132"/>
      <c r="AF58" s="132"/>
    </row>
    <row r="59" spans="2:32" ht="12.75" customHeight="1">
      <c r="B59" s="135" t="s">
        <v>265</v>
      </c>
      <c r="D59" s="15">
        <v>0</v>
      </c>
      <c r="E59" s="15">
        <v>0</v>
      </c>
      <c r="F59" s="15">
        <v>0</v>
      </c>
      <c r="G59" s="15">
        <v>437.46321969461991</v>
      </c>
      <c r="I59" s="15">
        <v>631.29749371620824</v>
      </c>
      <c r="J59" s="15">
        <v>1127.8960115966488</v>
      </c>
      <c r="K59" s="15">
        <v>1847.8599694336951</v>
      </c>
      <c r="L59" s="15">
        <v>2941.9369970937009</v>
      </c>
      <c r="N59" s="15">
        <v>615.29638820488753</v>
      </c>
      <c r="O59" s="132">
        <v>1346.8594130501933</v>
      </c>
      <c r="P59" s="132">
        <v>2374.4162593244018</v>
      </c>
      <c r="Q59" s="132">
        <v>3145.7755848821812</v>
      </c>
      <c r="S59" s="15">
        <v>1090.6878211139324</v>
      </c>
      <c r="T59" s="15">
        <v>2264.9829951172414</v>
      </c>
      <c r="U59" s="15">
        <v>3266.2412943888939</v>
      </c>
      <c r="V59" s="15">
        <v>4392.4639782916111</v>
      </c>
      <c r="X59" s="15">
        <v>1335.1935267396755</v>
      </c>
      <c r="Y59" s="132">
        <v>2323.1902922023496</v>
      </c>
      <c r="Z59" s="132">
        <v>3519.4421871126033</v>
      </c>
      <c r="AA59" s="132">
        <v>5040.4694839657732</v>
      </c>
      <c r="AC59" s="15">
        <v>1322.0252188641152</v>
      </c>
      <c r="AD59" s="132">
        <v>2270.0710753110798</v>
      </c>
      <c r="AE59" s="132"/>
      <c r="AF59" s="132"/>
    </row>
    <row r="60" spans="2:32" ht="12.75" customHeight="1">
      <c r="B60" s="135" t="s">
        <v>364</v>
      </c>
      <c r="D60" s="15"/>
      <c r="E60" s="15"/>
      <c r="F60" s="15"/>
      <c r="G60" s="15"/>
      <c r="I60" s="15"/>
      <c r="J60" s="15"/>
      <c r="K60" s="15"/>
      <c r="L60" s="15"/>
      <c r="N60" s="15"/>
      <c r="O60" s="132"/>
      <c r="P60" s="132"/>
      <c r="Q60" s="132"/>
      <c r="S60" s="15"/>
      <c r="T60" s="15"/>
      <c r="U60" s="15"/>
      <c r="V60" s="15"/>
      <c r="X60" s="15"/>
      <c r="Y60" s="132"/>
      <c r="Z60" s="132"/>
      <c r="AA60" s="132">
        <v>8828.2841821055426</v>
      </c>
      <c r="AC60" s="15"/>
      <c r="AD60" s="132"/>
      <c r="AE60" s="132"/>
      <c r="AF60" s="132"/>
    </row>
    <row r="61" spans="2:32" ht="12.75" customHeight="1">
      <c r="B61" s="135" t="s">
        <v>346</v>
      </c>
      <c r="D61" s="15"/>
      <c r="E61" s="15"/>
      <c r="F61" s="15"/>
      <c r="G61" s="15"/>
      <c r="I61" s="15"/>
      <c r="J61" s="15"/>
      <c r="K61" s="15"/>
      <c r="L61" s="15">
        <v>-43046.671114398407</v>
      </c>
      <c r="N61" s="15">
        <v>0</v>
      </c>
      <c r="O61" s="132">
        <v>-5100.6423196465639</v>
      </c>
      <c r="P61" s="132">
        <v>0</v>
      </c>
      <c r="Q61" s="132">
        <v>-50527.191557918894</v>
      </c>
      <c r="S61" s="15">
        <v>39138.971273730094</v>
      </c>
      <c r="T61" s="15">
        <v>39138.97054631386</v>
      </c>
      <c r="U61" s="15">
        <v>39138.970517670488</v>
      </c>
      <c r="V61" s="15">
        <v>60366.254766708829</v>
      </c>
      <c r="X61" s="15">
        <v>27811.011541582422</v>
      </c>
      <c r="Y61" s="132">
        <v>27281.267092307724</v>
      </c>
      <c r="Z61" s="132">
        <v>27281.267484447046</v>
      </c>
      <c r="AA61" s="132">
        <v>27281.267239489353</v>
      </c>
      <c r="AC61" s="15"/>
      <c r="AD61" s="132"/>
      <c r="AE61" s="132"/>
      <c r="AF61" s="132"/>
    </row>
    <row r="62" spans="2:32" ht="12.75" customHeight="1">
      <c r="B62" s="135" t="s">
        <v>267</v>
      </c>
      <c r="D62" s="15">
        <v>0</v>
      </c>
      <c r="E62" s="15">
        <v>0</v>
      </c>
      <c r="F62" s="15">
        <v>0</v>
      </c>
      <c r="G62" s="15">
        <v>0</v>
      </c>
      <c r="I62" s="15"/>
      <c r="J62" s="15"/>
      <c r="K62" s="15"/>
      <c r="L62" s="15"/>
      <c r="N62" s="15"/>
      <c r="O62" s="15"/>
      <c r="P62" s="15"/>
      <c r="Q62" s="15"/>
      <c r="S62" s="15">
        <v>0</v>
      </c>
      <c r="T62" s="15"/>
      <c r="U62" s="15"/>
      <c r="V62" s="15"/>
      <c r="X62" s="15"/>
      <c r="Y62" s="15"/>
      <c r="Z62" s="132"/>
      <c r="AA62" s="132"/>
      <c r="AC62" s="15"/>
      <c r="AD62" s="15"/>
      <c r="AE62" s="132"/>
      <c r="AF62" s="132"/>
    </row>
    <row r="63" spans="2:32" ht="12.75" customHeight="1">
      <c r="B63" s="135" t="s">
        <v>335</v>
      </c>
      <c r="D63" s="15"/>
      <c r="E63" s="15"/>
      <c r="F63" s="15"/>
      <c r="G63" s="15"/>
      <c r="I63" s="15"/>
      <c r="J63" s="15"/>
      <c r="K63" s="15"/>
      <c r="L63" s="15"/>
      <c r="N63" s="15"/>
      <c r="O63" s="15"/>
      <c r="P63" s="15"/>
      <c r="Q63" s="15"/>
      <c r="S63" s="15"/>
      <c r="T63" s="15"/>
      <c r="U63" s="15"/>
      <c r="V63" s="15">
        <v>-9643.7209909250432</v>
      </c>
      <c r="X63" s="15">
        <v>0</v>
      </c>
      <c r="Y63" s="15">
        <v>0</v>
      </c>
      <c r="Z63" s="132">
        <v>0</v>
      </c>
      <c r="AA63" s="132">
        <v>-14791.335999999999</v>
      </c>
      <c r="AC63" s="15"/>
      <c r="AD63" s="15"/>
      <c r="AE63" s="132"/>
      <c r="AF63" s="132"/>
    </row>
    <row r="64" spans="2:32" ht="12.75" customHeight="1">
      <c r="B64" s="135" t="s">
        <v>322</v>
      </c>
      <c r="D64" s="15"/>
      <c r="E64" s="15"/>
      <c r="F64" s="15"/>
      <c r="G64" s="15"/>
      <c r="I64" s="15"/>
      <c r="J64" s="15"/>
      <c r="K64" s="15"/>
      <c r="L64" s="15"/>
      <c r="N64" s="15"/>
      <c r="O64" s="15"/>
      <c r="P64" s="15"/>
      <c r="Q64" s="15"/>
      <c r="S64" s="15">
        <v>3672.9391267813762</v>
      </c>
      <c r="T64" s="15">
        <v>3672.9389799265987</v>
      </c>
      <c r="U64" s="15">
        <v>3672.9388919057287</v>
      </c>
      <c r="V64" s="15">
        <v>5759.6554727956136</v>
      </c>
      <c r="X64" s="15">
        <v>2886.8831119220422</v>
      </c>
      <c r="Y64" s="132">
        <v>2833.0748741302646</v>
      </c>
      <c r="Z64" s="132">
        <v>2833.0753338480677</v>
      </c>
      <c r="AA64" s="132">
        <v>2833.0749616441708</v>
      </c>
      <c r="AC64" s="15"/>
      <c r="AD64" s="132"/>
      <c r="AE64" s="132"/>
      <c r="AF64" s="132"/>
    </row>
    <row r="65" spans="2:32" ht="12.75" customHeight="1">
      <c r="B65" s="258" t="s">
        <v>287</v>
      </c>
      <c r="D65" s="50"/>
      <c r="E65" s="50"/>
      <c r="F65" s="50"/>
      <c r="G65" s="50"/>
      <c r="I65" s="50"/>
      <c r="J65" s="50"/>
      <c r="K65" s="50">
        <v>250</v>
      </c>
      <c r="L65" s="50">
        <v>250</v>
      </c>
      <c r="N65" s="50">
        <v>0</v>
      </c>
      <c r="O65" s="50">
        <v>0</v>
      </c>
      <c r="P65" s="50">
        <v>0</v>
      </c>
      <c r="Q65" s="50">
        <v>0</v>
      </c>
      <c r="S65" s="15"/>
      <c r="T65" s="15"/>
      <c r="U65" s="15"/>
      <c r="V65" s="15"/>
      <c r="X65" s="15"/>
      <c r="Y65" s="15"/>
      <c r="Z65" s="15"/>
      <c r="AA65" s="15"/>
      <c r="AC65" s="15"/>
      <c r="AD65" s="15"/>
      <c r="AE65" s="15"/>
      <c r="AF65" s="15"/>
    </row>
    <row r="66" spans="2:32" ht="12.75" customHeight="1">
      <c r="B66" s="135" t="s">
        <v>186</v>
      </c>
      <c r="C66" s="223">
        <f t="shared" ref="C66" si="0">SUM(C54:C62)</f>
        <v>0</v>
      </c>
      <c r="D66" s="223">
        <f t="shared" ref="D66" si="1">SUM(D51:D62)</f>
        <v>-6685</v>
      </c>
      <c r="E66" s="223">
        <f t="shared" ref="E66" si="2">SUM(E51:E62)</f>
        <v>-12810</v>
      </c>
      <c r="F66" s="223">
        <f t="shared" ref="F66" si="3">SUM(F51:F62)</f>
        <v>-32650</v>
      </c>
      <c r="G66" s="223">
        <f>SUM(G51:G62)</f>
        <v>-50696.177255747993</v>
      </c>
      <c r="H66" s="223">
        <f t="shared" ref="H66" si="4">SUM(H54:H62)</f>
        <v>0</v>
      </c>
      <c r="I66" s="223">
        <f>SUM(I51:I65)</f>
        <v>1758.9062444737149</v>
      </c>
      <c r="J66" s="223">
        <f>SUM(J51:J65)</f>
        <v>-19112.187455534211</v>
      </c>
      <c r="K66" s="223">
        <f>SUM(K51:K65)</f>
        <v>-57933.431394455751</v>
      </c>
      <c r="L66" s="223">
        <f>SUM(L51:L65)</f>
        <v>-89546.281902954215</v>
      </c>
      <c r="M66" s="223">
        <f t="shared" ref="M66" si="5">SUM(M54:M62)</f>
        <v>0</v>
      </c>
      <c r="N66" s="223">
        <f>SUM(N51:N65)</f>
        <v>-8232.9671250406391</v>
      </c>
      <c r="O66" s="223">
        <f>SUM(O51:O65)</f>
        <v>-16250.926473204601</v>
      </c>
      <c r="P66" s="223">
        <f>SUM(P51:P65)</f>
        <v>-34826.05081969707</v>
      </c>
      <c r="Q66" s="223">
        <f>SUM(Q51:Q65)</f>
        <v>-50894.838598330331</v>
      </c>
      <c r="R66" s="223"/>
      <c r="S66" s="223">
        <f>SUM(S51:S65)</f>
        <v>-14262.885892998573</v>
      </c>
      <c r="T66" s="223">
        <f>SUM(T51:T65)</f>
        <v>-20383.314421984796</v>
      </c>
      <c r="U66" s="223">
        <f>SUM(U51:U65)</f>
        <v>-23071.867514877649</v>
      </c>
      <c r="V66" s="223">
        <f>SUM(V51:V65)</f>
        <v>-40244.191028128524</v>
      </c>
      <c r="W66" s="223"/>
      <c r="X66" s="223">
        <f>SUM(X51:X65)</f>
        <v>32373.077543116262</v>
      </c>
      <c r="Y66" s="223">
        <f>SUM(Y51:Y65)</f>
        <v>23861.258930232831</v>
      </c>
      <c r="Z66" s="223">
        <v>129.36429447789442</v>
      </c>
      <c r="AA66" s="223">
        <f>SUM(AA51:AA65)</f>
        <v>-30122.407950536846</v>
      </c>
      <c r="AB66" s="223"/>
      <c r="AC66" s="223">
        <f>SUM(AC51:AC65)</f>
        <v>27932.726810296364</v>
      </c>
      <c r="AD66" s="223">
        <f>SUM(AD51:AD65)</f>
        <v>15.836333219169319</v>
      </c>
      <c r="AE66" s="223">
        <f>SUM(AE51:AE65)</f>
        <v>0</v>
      </c>
      <c r="AF66" s="223">
        <f>SUM(AF51:AF65)</f>
        <v>0</v>
      </c>
    </row>
    <row r="67" spans="2:32" ht="27.75" customHeight="1">
      <c r="B67" s="134"/>
      <c r="D67" s="132"/>
      <c r="E67" s="132"/>
      <c r="F67" s="132"/>
      <c r="G67" s="132"/>
      <c r="I67" s="132"/>
      <c r="J67" s="132"/>
      <c r="K67" s="132"/>
      <c r="L67" s="132"/>
      <c r="N67" s="132"/>
      <c r="O67" s="132"/>
      <c r="P67" s="132"/>
      <c r="Q67" s="132"/>
      <c r="S67" s="132"/>
      <c r="T67" s="132"/>
      <c r="U67" s="132"/>
      <c r="V67" s="132"/>
      <c r="X67" s="132"/>
      <c r="Y67" s="132"/>
      <c r="Z67" s="132"/>
      <c r="AA67" s="132"/>
      <c r="AC67" s="132"/>
      <c r="AD67" s="132"/>
      <c r="AE67" s="132"/>
      <c r="AF67" s="132"/>
    </row>
    <row r="68" spans="2:32" ht="12.75" customHeight="1">
      <c r="B68" s="134" t="s">
        <v>12</v>
      </c>
      <c r="D68" s="15"/>
      <c r="E68" s="15"/>
      <c r="F68" s="15"/>
      <c r="G68" s="15"/>
      <c r="I68" s="15"/>
      <c r="J68" s="15"/>
      <c r="K68" s="15"/>
      <c r="L68" s="15"/>
      <c r="N68" s="15"/>
      <c r="O68" s="15"/>
      <c r="P68" s="15"/>
      <c r="Q68" s="15"/>
      <c r="S68" s="15"/>
      <c r="T68" s="15"/>
      <c r="U68" s="15"/>
      <c r="V68" s="15"/>
      <c r="X68" s="15"/>
      <c r="Y68" s="15"/>
      <c r="Z68" s="15"/>
      <c r="AA68" s="15"/>
      <c r="AC68" s="15"/>
      <c r="AD68" s="15"/>
      <c r="AE68" s="15"/>
      <c r="AF68" s="15"/>
    </row>
    <row r="69" spans="2:32" ht="12.75" customHeight="1">
      <c r="B69" s="135" t="s">
        <v>262</v>
      </c>
      <c r="D69" s="15">
        <v>82</v>
      </c>
      <c r="E69" s="15">
        <v>99</v>
      </c>
      <c r="F69" s="15">
        <v>131</v>
      </c>
      <c r="G69" s="15">
        <v>49950</v>
      </c>
      <c r="I69" s="15"/>
      <c r="J69" s="15"/>
      <c r="K69" s="15"/>
      <c r="L69" s="15"/>
      <c r="N69" s="15"/>
      <c r="O69" s="15"/>
      <c r="P69" s="15"/>
      <c r="Q69" s="15"/>
      <c r="S69" s="15"/>
      <c r="T69" s="15"/>
      <c r="U69" s="15"/>
      <c r="V69" s="15"/>
      <c r="X69" s="15"/>
      <c r="Y69" s="15"/>
      <c r="Z69" s="15"/>
      <c r="AA69" s="15"/>
      <c r="AC69" s="15"/>
      <c r="AD69" s="15"/>
      <c r="AE69" s="15"/>
      <c r="AF69" s="15"/>
    </row>
    <row r="70" spans="2:32" ht="12.75" customHeight="1">
      <c r="B70" s="135" t="s">
        <v>263</v>
      </c>
      <c r="D70" s="15">
        <v>0</v>
      </c>
      <c r="E70" s="15">
        <v>0</v>
      </c>
      <c r="F70" s="15">
        <v>0</v>
      </c>
      <c r="G70" s="15">
        <v>-3636.4878241480606</v>
      </c>
      <c r="I70" s="15">
        <v>-15.81334</v>
      </c>
      <c r="J70" s="15">
        <v>-15.813339999999851</v>
      </c>
      <c r="K70" s="15">
        <v>-15.813339999999851</v>
      </c>
      <c r="L70" s="15">
        <v>-15.813339999999851</v>
      </c>
      <c r="N70" s="15">
        <v>0</v>
      </c>
      <c r="O70" s="15">
        <v>0</v>
      </c>
      <c r="P70" s="15">
        <v>0</v>
      </c>
      <c r="Q70" s="15">
        <v>0</v>
      </c>
      <c r="S70" s="15">
        <v>0</v>
      </c>
      <c r="T70" s="15">
        <v>0</v>
      </c>
      <c r="U70" s="15"/>
      <c r="V70" s="15"/>
      <c r="X70" s="15">
        <v>0</v>
      </c>
      <c r="Y70" s="15">
        <v>0</v>
      </c>
      <c r="Z70" s="15">
        <v>0</v>
      </c>
      <c r="AA70" s="15">
        <v>0</v>
      </c>
      <c r="AC70" s="15"/>
      <c r="AD70" s="15"/>
      <c r="AE70" s="15"/>
      <c r="AF70" s="15"/>
    </row>
    <row r="71" spans="2:32" ht="12.75" customHeight="1">
      <c r="B71" s="135" t="s">
        <v>187</v>
      </c>
      <c r="D71" s="15">
        <v>0</v>
      </c>
      <c r="E71" s="15">
        <v>0</v>
      </c>
      <c r="F71" s="15">
        <v>0</v>
      </c>
      <c r="G71" s="15">
        <v>131.14630386637572</v>
      </c>
      <c r="I71" s="15"/>
      <c r="J71" s="15"/>
      <c r="K71" s="15">
        <v>150.74852478872612</v>
      </c>
      <c r="L71" s="15">
        <v>277.63496864303204</v>
      </c>
      <c r="N71" s="15">
        <v>97.000191780868917</v>
      </c>
      <c r="O71" s="132">
        <v>203.72011142496393</v>
      </c>
      <c r="P71" s="132">
        <v>243.76349011428655</v>
      </c>
      <c r="Q71" s="132">
        <v>278.22800073141605</v>
      </c>
      <c r="S71" s="15">
        <v>120.56407091539097</v>
      </c>
      <c r="T71" s="15">
        <v>323.70694579446877</v>
      </c>
      <c r="U71" s="15">
        <v>323.70597394037713</v>
      </c>
      <c r="V71" s="15">
        <v>534.59005999997441</v>
      </c>
      <c r="X71" s="15">
        <v>625.38985227265857</v>
      </c>
      <c r="Y71" s="132">
        <v>932.87217966312062</v>
      </c>
      <c r="Z71" s="132">
        <v>1047.9622015276868</v>
      </c>
      <c r="AA71" s="132">
        <v>1302.2239229557829</v>
      </c>
      <c r="AC71" s="15">
        <v>639.62998999996205</v>
      </c>
      <c r="AD71" s="132">
        <v>8100.7097321100982</v>
      </c>
      <c r="AE71" s="132"/>
      <c r="AF71" s="132"/>
    </row>
    <row r="72" spans="2:32" ht="12.75" customHeight="1">
      <c r="B72" s="135" t="s">
        <v>188</v>
      </c>
      <c r="D72" s="15">
        <v>317</v>
      </c>
      <c r="E72" s="15">
        <v>579</v>
      </c>
      <c r="F72" s="15">
        <v>895</v>
      </c>
      <c r="G72" s="15">
        <v>1241.5107989150799</v>
      </c>
      <c r="I72" s="15">
        <v>7.9531280263917195</v>
      </c>
      <c r="J72" s="15">
        <v>29.968623217357585</v>
      </c>
      <c r="K72" s="15">
        <v>33.015473555587882</v>
      </c>
      <c r="L72" s="15">
        <v>55.42949503860104</v>
      </c>
      <c r="N72" s="15">
        <v>32.084834684127777</v>
      </c>
      <c r="O72" s="132">
        <v>86.002713028153607</v>
      </c>
      <c r="P72" s="132">
        <v>99.923164383982311</v>
      </c>
      <c r="Q72" s="132">
        <v>105.96780872250483</v>
      </c>
      <c r="S72" s="15">
        <v>63.678692645543748</v>
      </c>
      <c r="T72" s="15">
        <v>61.438867658210569</v>
      </c>
      <c r="U72" s="15">
        <v>66.600732408984868</v>
      </c>
      <c r="V72" s="15">
        <v>99.277219354853443</v>
      </c>
      <c r="X72" s="15">
        <v>36.099043372027957</v>
      </c>
      <c r="Y72" s="132">
        <v>53.551102732257235</v>
      </c>
      <c r="Z72" s="132">
        <v>56.750084006884634</v>
      </c>
      <c r="AA72" s="132">
        <v>228.689217386987</v>
      </c>
      <c r="AC72" s="15">
        <v>190.94033696653878</v>
      </c>
      <c r="AD72" s="132">
        <v>247.19534615005486</v>
      </c>
      <c r="AE72" s="132"/>
      <c r="AF72" s="132"/>
    </row>
    <row r="73" spans="2:32" ht="12.75" customHeight="1">
      <c r="B73" s="135" t="s">
        <v>189</v>
      </c>
      <c r="D73" s="15">
        <v>0</v>
      </c>
      <c r="E73" s="15">
        <v>-20000</v>
      </c>
      <c r="F73" s="15">
        <v>-20000</v>
      </c>
      <c r="G73" s="15">
        <v>-50000</v>
      </c>
      <c r="I73" s="15"/>
      <c r="J73" s="15">
        <v>-25066.666666666668</v>
      </c>
      <c r="K73" s="15">
        <v>-25066.666666666668</v>
      </c>
      <c r="L73" s="15">
        <v>-26133.333333333328</v>
      </c>
      <c r="N73" s="15">
        <v>0</v>
      </c>
      <c r="O73" s="132">
        <v>-2956.2530654060088</v>
      </c>
      <c r="P73" s="132">
        <v>-2987.7551198168194</v>
      </c>
      <c r="Q73" s="132">
        <v>-16835.568734802939</v>
      </c>
      <c r="S73" s="15"/>
      <c r="T73" s="15">
        <v>-5377.9727999999996</v>
      </c>
      <c r="U73" s="15">
        <v>-5377.9727999999996</v>
      </c>
      <c r="V73" s="15">
        <v>-12008.4944</v>
      </c>
      <c r="X73" s="15">
        <v>-5000</v>
      </c>
      <c r="Y73" s="132">
        <v>-13163.144</v>
      </c>
      <c r="Z73" s="132">
        <v>-13163.144</v>
      </c>
      <c r="AA73" s="132">
        <v>-13163.144</v>
      </c>
      <c r="AC73" s="15"/>
      <c r="AD73" s="132"/>
      <c r="AE73" s="132"/>
      <c r="AF73" s="132"/>
    </row>
    <row r="74" spans="2:32" ht="12.75" customHeight="1">
      <c r="B74" s="135" t="s">
        <v>190</v>
      </c>
      <c r="D74" s="15">
        <v>-39</v>
      </c>
      <c r="E74" s="15">
        <v>-53</v>
      </c>
      <c r="F74" s="15">
        <v>-53</v>
      </c>
      <c r="G74" s="15">
        <v>-101.73618230585038</v>
      </c>
      <c r="I74" s="15">
        <v>-133.38538069038231</v>
      </c>
      <c r="J74" s="15">
        <v>-242.82624841389594</v>
      </c>
      <c r="K74" s="15">
        <v>-243.77835292797261</v>
      </c>
      <c r="L74" s="15">
        <v>-278.56817477195017</v>
      </c>
      <c r="N74" s="15">
        <v>0</v>
      </c>
      <c r="O74" s="15">
        <v>0</v>
      </c>
      <c r="P74" s="15">
        <v>0</v>
      </c>
      <c r="Q74" s="15">
        <v>0</v>
      </c>
      <c r="S74" s="15"/>
      <c r="T74" s="15"/>
      <c r="U74" s="15"/>
      <c r="V74" s="15"/>
      <c r="X74" s="15"/>
      <c r="Y74" s="15"/>
      <c r="Z74" s="15"/>
      <c r="AA74" s="15"/>
      <c r="AC74" s="15"/>
      <c r="AD74" s="15"/>
      <c r="AE74" s="15"/>
      <c r="AF74" s="15"/>
    </row>
    <row r="75" spans="2:32" ht="12.75" customHeight="1">
      <c r="B75" s="135" t="s">
        <v>191</v>
      </c>
      <c r="D75" s="15">
        <v>0</v>
      </c>
      <c r="E75" s="15">
        <v>0</v>
      </c>
      <c r="F75" s="15">
        <v>0</v>
      </c>
      <c r="G75" s="15">
        <v>20396.03287382871</v>
      </c>
      <c r="I75" s="15">
        <v>5000</v>
      </c>
      <c r="J75" s="15">
        <v>7000</v>
      </c>
      <c r="K75" s="15">
        <v>7000</v>
      </c>
      <c r="L75" s="15">
        <v>7000</v>
      </c>
      <c r="N75" s="15">
        <v>0</v>
      </c>
      <c r="O75" s="15">
        <v>0</v>
      </c>
      <c r="P75" s="15">
        <v>0</v>
      </c>
      <c r="Q75" s="15">
        <v>0</v>
      </c>
      <c r="S75" s="15"/>
      <c r="T75" s="15"/>
      <c r="U75" s="15"/>
      <c r="V75" s="15"/>
      <c r="X75" s="15"/>
      <c r="Y75" s="15"/>
      <c r="Z75" s="15"/>
      <c r="AA75" s="15"/>
      <c r="AC75" s="15"/>
      <c r="AD75" s="15"/>
      <c r="AE75" s="15"/>
      <c r="AF75" s="15"/>
    </row>
    <row r="76" spans="2:32">
      <c r="B76" s="135" t="s">
        <v>235</v>
      </c>
      <c r="D76" s="15">
        <v>-3001</v>
      </c>
      <c r="E76" s="15">
        <v>4614</v>
      </c>
      <c r="F76" s="15">
        <v>19540</v>
      </c>
      <c r="G76" s="15">
        <v>9454.7692451098446</v>
      </c>
      <c r="I76" s="15">
        <v>-2616.1809999999982</v>
      </c>
      <c r="J76" s="15">
        <v>6654.7743228280988</v>
      </c>
      <c r="K76" s="15">
        <v>16438.794589158224</v>
      </c>
      <c r="L76" s="15">
        <v>32251.667644135414</v>
      </c>
      <c r="N76" s="15">
        <v>-1801.8365416269285</v>
      </c>
      <c r="O76" s="132">
        <v>-4630.7937905121571</v>
      </c>
      <c r="P76" s="132">
        <v>-8747.4400226604266</v>
      </c>
      <c r="Q76" s="132">
        <v>1517.2702992219506</v>
      </c>
      <c r="S76" s="15">
        <v>-3012.6293775256145</v>
      </c>
      <c r="T76" s="15">
        <v>-15959.385918328258</v>
      </c>
      <c r="U76" s="15">
        <v>-35770.982703329777</v>
      </c>
      <c r="V76" s="15">
        <v>-43521.444975169739</v>
      </c>
      <c r="X76" s="15">
        <v>-13051.177341314389</v>
      </c>
      <c r="Y76" s="132">
        <v>-13058.185336163142</v>
      </c>
      <c r="Z76" s="132">
        <v>-13052.299571971438</v>
      </c>
      <c r="AA76" s="132">
        <v>-13058.185917579311</v>
      </c>
      <c r="AC76" s="15"/>
      <c r="AD76" s="132"/>
      <c r="AE76" s="132"/>
      <c r="AF76" s="132"/>
    </row>
    <row r="77" spans="2:32">
      <c r="B77" s="135" t="s">
        <v>347</v>
      </c>
      <c r="D77" s="15"/>
      <c r="E77" s="15"/>
      <c r="F77" s="15"/>
      <c r="G77" s="15"/>
      <c r="I77" s="15"/>
      <c r="J77" s="15"/>
      <c r="K77" s="15"/>
      <c r="L77" s="15"/>
      <c r="N77" s="15"/>
      <c r="O77" s="132"/>
      <c r="P77" s="132"/>
      <c r="Q77" s="132"/>
      <c r="S77" s="15"/>
      <c r="T77" s="15"/>
      <c r="U77" s="15"/>
      <c r="V77" s="15"/>
      <c r="X77" s="15">
        <v>-20671.072820000001</v>
      </c>
      <c r="Y77" s="132">
        <v>-30461.13882</v>
      </c>
      <c r="Z77" s="132">
        <v>-30461.13882</v>
      </c>
      <c r="AA77" s="132">
        <v>-30461.13882</v>
      </c>
      <c r="AC77" s="15">
        <v>-22930.593119999998</v>
      </c>
      <c r="AD77" s="132">
        <v>-34610.65739</v>
      </c>
      <c r="AE77" s="132"/>
      <c r="AF77" s="132"/>
    </row>
    <row r="78" spans="2:32">
      <c r="B78" s="135" t="s">
        <v>266</v>
      </c>
      <c r="D78" s="15">
        <v>0</v>
      </c>
      <c r="E78" s="15">
        <v>0</v>
      </c>
      <c r="F78" s="15">
        <v>0</v>
      </c>
      <c r="G78" s="15">
        <v>0</v>
      </c>
      <c r="I78" s="15"/>
      <c r="J78" s="15"/>
      <c r="K78" s="15"/>
      <c r="L78" s="15"/>
      <c r="N78" s="15"/>
      <c r="O78" s="15"/>
      <c r="P78" s="15"/>
      <c r="Q78" s="15"/>
      <c r="S78" s="15"/>
      <c r="T78" s="15"/>
      <c r="U78" s="15"/>
      <c r="V78" s="15"/>
      <c r="X78" s="15"/>
      <c r="Y78" s="15"/>
      <c r="Z78" s="15"/>
      <c r="AA78" s="15"/>
      <c r="AC78" s="15"/>
      <c r="AD78" s="15"/>
      <c r="AE78" s="15"/>
      <c r="AF78" s="15"/>
    </row>
    <row r="79" spans="2:32" ht="12.75" customHeight="1">
      <c r="B79" s="135" t="s">
        <v>111</v>
      </c>
      <c r="C79" s="223">
        <f t="shared" ref="C79:F79" si="6">SUM(C69:C78)</f>
        <v>0</v>
      </c>
      <c r="D79" s="223">
        <f t="shared" si="6"/>
        <v>-2641</v>
      </c>
      <c r="E79" s="223">
        <f t="shared" si="6"/>
        <v>-14761</v>
      </c>
      <c r="F79" s="223">
        <f t="shared" si="6"/>
        <v>513</v>
      </c>
      <c r="G79" s="223">
        <f>SUM(G69:G78)</f>
        <v>27435.235215266101</v>
      </c>
      <c r="H79" s="223">
        <f t="shared" ref="H79:J79" si="7">SUM(H69:H78)</f>
        <v>0</v>
      </c>
      <c r="I79" s="223">
        <f t="shared" si="7"/>
        <v>2242.5734073360113</v>
      </c>
      <c r="J79" s="223">
        <f t="shared" si="7"/>
        <v>-11640.563309035108</v>
      </c>
      <c r="K79" s="223">
        <f t="shared" ref="K79:M79" si="8">SUM(K69:K78)</f>
        <v>-1703.6997720921026</v>
      </c>
      <c r="L79" s="223">
        <f t="shared" si="8"/>
        <v>13157.017259711767</v>
      </c>
      <c r="M79" s="223">
        <f t="shared" si="8"/>
        <v>0</v>
      </c>
      <c r="N79" s="223">
        <f t="shared" ref="N79:Q79" si="9">SUM(N69:N78)</f>
        <v>-1672.7515151619318</v>
      </c>
      <c r="O79" s="223">
        <f t="shared" ref="O79:P79" si="10">SUM(O69:O78)</f>
        <v>-7297.3240314650484</v>
      </c>
      <c r="P79" s="223">
        <f t="shared" si="10"/>
        <v>-11391.508487978977</v>
      </c>
      <c r="Q79" s="223">
        <f t="shared" si="9"/>
        <v>-14934.102626127065</v>
      </c>
      <c r="R79" s="223"/>
      <c r="S79" s="223">
        <f t="shared" ref="S79:V79" si="11">SUM(S69:S78)</f>
        <v>-2828.3866139646798</v>
      </c>
      <c r="T79" s="223">
        <f t="shared" ref="T79:U79" si="12">SUM(T69:T78)</f>
        <v>-20952.212904875578</v>
      </c>
      <c r="U79" s="223">
        <f t="shared" si="12"/>
        <v>-40758.648796980415</v>
      </c>
      <c r="V79" s="223">
        <f t="shared" si="11"/>
        <v>-54896.07209581491</v>
      </c>
      <c r="W79" s="223"/>
      <c r="X79" s="223">
        <f>SUM(X69:X78)</f>
        <v>-38060.761265669702</v>
      </c>
      <c r="Y79" s="223">
        <f>SUM(Y69:Y78)</f>
        <v>-55696.044873767765</v>
      </c>
      <c r="Z79" s="223">
        <v>-55571.870106436865</v>
      </c>
      <c r="AA79" s="223">
        <f>SUM(AA69:AA78)</f>
        <v>-55151.55559723654</v>
      </c>
      <c r="AB79" s="223"/>
      <c r="AC79" s="223">
        <f>SUM(AC69:AC78)</f>
        <v>-22100.022793033499</v>
      </c>
      <c r="AD79" s="223">
        <f>SUM(AD69:AD78)</f>
        <v>-26262.752311739845</v>
      </c>
      <c r="AE79" s="223">
        <f>SUM(AE69:AE78)</f>
        <v>0</v>
      </c>
      <c r="AF79" s="223">
        <f>SUM(AF69:AF78)</f>
        <v>0</v>
      </c>
    </row>
    <row r="80" spans="2:32" ht="12.75" customHeight="1">
      <c r="B80" s="240"/>
      <c r="D80" s="50"/>
      <c r="E80" s="50"/>
      <c r="F80" s="50"/>
      <c r="G80" s="50"/>
      <c r="I80" s="50"/>
      <c r="J80" s="50"/>
      <c r="K80" s="50"/>
      <c r="L80" s="50"/>
      <c r="N80" s="50"/>
      <c r="O80" s="50"/>
      <c r="P80" s="50"/>
      <c r="Q80" s="50"/>
      <c r="S80" s="50"/>
      <c r="T80" s="50"/>
      <c r="U80" s="50"/>
      <c r="V80" s="50"/>
      <c r="X80" s="50"/>
      <c r="Y80" s="50"/>
      <c r="Z80" s="50"/>
      <c r="AA80" s="50"/>
      <c r="AC80" s="50"/>
      <c r="AD80" s="50"/>
      <c r="AE80" s="50"/>
      <c r="AF80" s="50"/>
    </row>
    <row r="81" spans="2:32">
      <c r="B81" s="135" t="s">
        <v>217</v>
      </c>
      <c r="D81" s="15">
        <v>192</v>
      </c>
      <c r="E81" s="15">
        <v>-7449</v>
      </c>
      <c r="F81" s="15">
        <v>-12565</v>
      </c>
      <c r="G81" s="15">
        <v>-14350.551789540857</v>
      </c>
      <c r="I81" s="15">
        <v>-4674.2464242567385</v>
      </c>
      <c r="J81" s="15">
        <v>-4292.3896685349082</v>
      </c>
      <c r="K81" s="15">
        <v>-7337.3588825054749</v>
      </c>
      <c r="L81" s="15">
        <v>-7269.0393490732704</v>
      </c>
      <c r="N81" s="15">
        <v>-2672.230292097262</v>
      </c>
      <c r="O81" s="15">
        <v>-8020.3562057733216</v>
      </c>
      <c r="P81" s="15">
        <v>-9376.9655749917783</v>
      </c>
      <c r="Q81" s="15">
        <v>-9749.2893669119039</v>
      </c>
      <c r="S81" s="15">
        <v>1658.1745660225945</v>
      </c>
      <c r="T81" s="15">
        <v>361.71141894189628</v>
      </c>
      <c r="U81" s="15">
        <v>-2077.0851283103357</v>
      </c>
      <c r="V81" s="15">
        <v>-1641.0727306050387</v>
      </c>
      <c r="X81" s="15">
        <v>-1488.5210008127237</v>
      </c>
      <c r="Y81" s="132">
        <v>-4877.1327884533976</v>
      </c>
      <c r="Z81" s="132">
        <v>-8966.6305859336298</v>
      </c>
      <c r="AA81" s="132">
        <v>-8187.6532943371458</v>
      </c>
      <c r="AC81" s="15">
        <v>-955.31263405499419</v>
      </c>
      <c r="AD81" s="132">
        <v>2643.9155506332795</v>
      </c>
      <c r="AE81" s="132"/>
      <c r="AF81" s="132"/>
    </row>
    <row r="82" spans="2:32" ht="12.75" customHeight="1">
      <c r="B82" s="135" t="s">
        <v>192</v>
      </c>
      <c r="D82" s="15">
        <f>D48+D66+D79+D81</f>
        <v>-6800</v>
      </c>
      <c r="E82" s="15">
        <f>E48+E66+E79+E81</f>
        <v>-10956</v>
      </c>
      <c r="F82" s="15">
        <f>F48+F66+F79+F81</f>
        <v>-3763</v>
      </c>
      <c r="G82" s="15">
        <f>G48+G66+G79+G81</f>
        <v>19635.594360954303</v>
      </c>
      <c r="I82" s="15">
        <f>I48+I66+I79+I81</f>
        <v>5489.5658783250929</v>
      </c>
      <c r="J82" s="15">
        <f>J48+J66+J79+J81</f>
        <v>-13876.484508713869</v>
      </c>
      <c r="K82" s="15">
        <f>K48+K66+K79+K81</f>
        <v>-20028.620562329288</v>
      </c>
      <c r="L82" s="15">
        <f>L48+L66+L79+L81</f>
        <v>-18846.912077786139</v>
      </c>
      <c r="N82" s="15">
        <f>N48+N66+N79+N81</f>
        <v>-4440.9391156221445</v>
      </c>
      <c r="O82" s="15">
        <f>O48+O66+O79+O81</f>
        <v>1863.6874978401738</v>
      </c>
      <c r="P82" s="15">
        <f>P48+P66+P79+P81</f>
        <v>418.75865260608771</v>
      </c>
      <c r="Q82" s="15">
        <f>Q48+Q66+Q79+Q81</f>
        <v>5812.5080079078743</v>
      </c>
      <c r="S82" s="15">
        <f>S48+S66+S79+S81</f>
        <v>-2228.2547095528034</v>
      </c>
      <c r="T82" s="15">
        <f>T48+T66+T79+T81</f>
        <v>-2317.4530885801951</v>
      </c>
      <c r="U82" s="15">
        <f>U48+U66+U79+U81</f>
        <v>811.45114241246938</v>
      </c>
      <c r="V82" s="15">
        <f>V48+V66+V79+V81</f>
        <v>-1242.9234485287664</v>
      </c>
      <c r="X82" s="15">
        <f>X48+X66+X79+X81</f>
        <v>9817.3683395553035</v>
      </c>
      <c r="Y82" s="15">
        <f>Y48+Y66+Y79+Y81</f>
        <v>6862.6737935827687</v>
      </c>
      <c r="Z82" s="15">
        <v>6882.7360282132704</v>
      </c>
      <c r="AA82" s="15">
        <v>9406.2717896455688</v>
      </c>
      <c r="AC82" s="15">
        <f>AC48+AC66+AC79+AC81</f>
        <v>22559.3839096353</v>
      </c>
      <c r="AD82" s="15">
        <f>AD48+AD66+AD79+AD81</f>
        <v>12041.808184879072</v>
      </c>
      <c r="AE82" s="15">
        <f>AE48+AE66+AE79+AE81</f>
        <v>0</v>
      </c>
      <c r="AF82" s="15">
        <f>AF48+AF66+AF79+AF81</f>
        <v>0</v>
      </c>
    </row>
    <row r="83" spans="2:32" ht="31.5" customHeight="1">
      <c r="B83" s="135" t="s">
        <v>218</v>
      </c>
      <c r="D83" s="113">
        <v>27090</v>
      </c>
      <c r="E83" s="113">
        <v>27090</v>
      </c>
      <c r="F83" s="113">
        <v>27090</v>
      </c>
      <c r="G83" s="113">
        <v>27090</v>
      </c>
      <c r="I83" s="113">
        <f>G84</f>
        <v>46725.594360954303</v>
      </c>
      <c r="J83" s="113">
        <f>I83</f>
        <v>46725.594360954303</v>
      </c>
      <c r="K83" s="113">
        <f>J83</f>
        <v>46725.594360954303</v>
      </c>
      <c r="L83" s="113">
        <f>K83</f>
        <v>46725.594360954303</v>
      </c>
      <c r="N83" s="113">
        <f>L84</f>
        <v>27878.682283168164</v>
      </c>
      <c r="O83" s="113">
        <f>L84</f>
        <v>27878.682283168164</v>
      </c>
      <c r="P83" s="113">
        <f>O83</f>
        <v>27878.682283168164</v>
      </c>
      <c r="Q83" s="113">
        <f>P83</f>
        <v>27878.682283168164</v>
      </c>
      <c r="S83" s="113">
        <v>33691.190291076047</v>
      </c>
      <c r="T83" s="113">
        <v>33691.190291076047</v>
      </c>
      <c r="U83" s="113">
        <v>33690.815422262851</v>
      </c>
      <c r="V83" s="113">
        <v>33690.815422262851</v>
      </c>
      <c r="X83" s="113">
        <f>V84</f>
        <v>32447.891973734084</v>
      </c>
      <c r="Y83" s="113">
        <f>X83</f>
        <v>32447.891973734084</v>
      </c>
      <c r="Z83" s="113">
        <v>32447.891973734084</v>
      </c>
      <c r="AA83" s="113">
        <f>Z83</f>
        <v>32447.891973734084</v>
      </c>
      <c r="AC83" s="113">
        <f>AA84</f>
        <v>41854.163763379649</v>
      </c>
      <c r="AD83" s="113">
        <f>AC83</f>
        <v>41854.163763379649</v>
      </c>
      <c r="AE83" s="113">
        <f>AD83</f>
        <v>41854.163763379649</v>
      </c>
      <c r="AF83" s="113">
        <f>AE83</f>
        <v>41854.163763379649</v>
      </c>
    </row>
    <row r="84" spans="2:32" ht="28.5" customHeight="1" thickBot="1">
      <c r="B84" s="134" t="s">
        <v>219</v>
      </c>
      <c r="D84" s="226">
        <f>D82+D83</f>
        <v>20290</v>
      </c>
      <c r="E84" s="226">
        <f>E82+E83</f>
        <v>16134</v>
      </c>
      <c r="F84" s="226">
        <f>F82+F83</f>
        <v>23327</v>
      </c>
      <c r="G84" s="226">
        <f>G82+G83</f>
        <v>46725.594360954303</v>
      </c>
      <c r="I84" s="226">
        <f>I82+I83</f>
        <v>52215.160239279394</v>
      </c>
      <c r="J84" s="226">
        <f>J82+J83</f>
        <v>32849.109852240435</v>
      </c>
      <c r="K84" s="226">
        <f>K82+K83</f>
        <v>26696.973798625015</v>
      </c>
      <c r="L84" s="226">
        <f>L82+L83</f>
        <v>27878.682283168164</v>
      </c>
      <c r="N84" s="226">
        <f>N82+N83</f>
        <v>23437.743167546018</v>
      </c>
      <c r="O84" s="226">
        <f>O82+O83</f>
        <v>29742.369781008339</v>
      </c>
      <c r="P84" s="226">
        <f>P82+P83</f>
        <v>28297.440935774252</v>
      </c>
      <c r="Q84" s="226">
        <f>Q82+Q83</f>
        <v>33691.19029107604</v>
      </c>
      <c r="S84" s="226">
        <f>S82+S83</f>
        <v>31462.935581523245</v>
      </c>
      <c r="T84" s="226">
        <f>T82+T83</f>
        <v>31373.737202495853</v>
      </c>
      <c r="U84" s="226">
        <f>U82+U83</f>
        <v>34502.266564675323</v>
      </c>
      <c r="V84" s="226">
        <f>V82+V83</f>
        <v>32447.891973734084</v>
      </c>
      <c r="X84" s="226">
        <f>X82+X83</f>
        <v>42265.260313289386</v>
      </c>
      <c r="Y84" s="226">
        <f>Y82+Y83</f>
        <v>39310.565767316853</v>
      </c>
      <c r="Z84" s="226">
        <v>39330.628001947356</v>
      </c>
      <c r="AA84" s="226">
        <f>AA82+AA83</f>
        <v>41854.163763379649</v>
      </c>
      <c r="AC84" s="226">
        <f>AC82+AC83</f>
        <v>64413.547673014953</v>
      </c>
      <c r="AD84" s="226">
        <f>AD82+AD83</f>
        <v>53895.971948258724</v>
      </c>
      <c r="AE84" s="226">
        <f>AE82+AE83</f>
        <v>41854.163763379649</v>
      </c>
      <c r="AF84" s="226">
        <f>AF82+AF83</f>
        <v>41854.163763379649</v>
      </c>
    </row>
    <row r="85" spans="2:32" ht="12.75" customHeight="1" thickTop="1">
      <c r="B85" s="113"/>
      <c r="D85" s="225"/>
      <c r="E85" s="225"/>
      <c r="F85" s="225"/>
      <c r="G85" s="225"/>
      <c r="I85" s="225"/>
      <c r="J85" s="225"/>
      <c r="K85" s="225"/>
      <c r="L85" s="225"/>
      <c r="N85" s="225"/>
      <c r="O85" s="225"/>
      <c r="P85" s="225"/>
      <c r="Q85" s="225"/>
      <c r="S85" s="225"/>
      <c r="T85" s="225"/>
      <c r="U85" s="225"/>
      <c r="V85" s="225"/>
      <c r="X85" s="225"/>
      <c r="Y85" s="225"/>
      <c r="AC85" s="225"/>
      <c r="AD85" s="225"/>
    </row>
    <row r="86" spans="2:32" ht="12.75" hidden="1" customHeight="1">
      <c r="C86" s="105">
        <f t="shared" ref="C86:G86" si="13">C82+C83-C84</f>
        <v>0</v>
      </c>
      <c r="D86" s="105">
        <f t="shared" si="13"/>
        <v>0</v>
      </c>
      <c r="E86" s="105">
        <f t="shared" si="13"/>
        <v>0</v>
      </c>
      <c r="F86" s="105">
        <f t="shared" si="13"/>
        <v>0</v>
      </c>
      <c r="G86" s="105">
        <f t="shared" si="13"/>
        <v>0</v>
      </c>
      <c r="H86" s="105">
        <f t="shared" ref="H86:J86" si="14">H82+H83-H84</f>
        <v>0</v>
      </c>
      <c r="I86" s="105">
        <f t="shared" si="14"/>
        <v>0</v>
      </c>
      <c r="J86" s="105">
        <f t="shared" si="14"/>
        <v>0</v>
      </c>
      <c r="K86" s="105">
        <f t="shared" ref="K86:N86" si="15">K82+K83-K84</f>
        <v>0</v>
      </c>
      <c r="L86" s="105">
        <f t="shared" si="15"/>
        <v>0</v>
      </c>
      <c r="M86" s="105">
        <f t="shared" si="15"/>
        <v>0</v>
      </c>
      <c r="N86" s="105">
        <f t="shared" si="15"/>
        <v>0</v>
      </c>
      <c r="O86" s="105">
        <f t="shared" ref="O86:S86" si="16">O82+O83-O84</f>
        <v>0</v>
      </c>
      <c r="P86" s="105">
        <f t="shared" ref="P86" si="17">P82+P83-P84</f>
        <v>0</v>
      </c>
      <c r="Q86" s="105">
        <f t="shared" si="16"/>
        <v>0</v>
      </c>
      <c r="S86" s="105">
        <f t="shared" si="16"/>
        <v>0</v>
      </c>
      <c r="T86" s="105">
        <f t="shared" ref="T86:V86" si="18">T82+T83-T84</f>
        <v>0</v>
      </c>
      <c r="U86" s="105">
        <f t="shared" ref="U86" si="19">U82+U83-U84</f>
        <v>0</v>
      </c>
      <c r="V86" s="105">
        <f t="shared" si="18"/>
        <v>0</v>
      </c>
      <c r="X86" s="105">
        <f t="shared" ref="X86:Y86" si="20">X82+X83-X84</f>
        <v>0</v>
      </c>
      <c r="Y86" s="105">
        <f t="shared" si="20"/>
        <v>0</v>
      </c>
      <c r="AC86" s="105">
        <f t="shared" ref="AC86:AD86" si="21">AC82+AC83-AC84</f>
        <v>0</v>
      </c>
      <c r="AD86" s="105">
        <f t="shared" si="21"/>
        <v>0</v>
      </c>
    </row>
    <row r="87" spans="2:32">
      <c r="H87" s="43"/>
      <c r="I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AB87" s="43"/>
      <c r="AC87" s="43"/>
      <c r="AD87" s="43"/>
    </row>
    <row r="88" spans="2:32">
      <c r="H88" s="43"/>
      <c r="I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AB88" s="43"/>
      <c r="AC88" s="43"/>
      <c r="AD88" s="43"/>
    </row>
    <row r="89" spans="2:32">
      <c r="H89" s="43"/>
      <c r="I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AB89" s="43"/>
      <c r="AC89" s="43"/>
      <c r="AD89" s="43"/>
    </row>
    <row r="90" spans="2:32">
      <c r="H90" s="43"/>
      <c r="I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AB90" s="43"/>
      <c r="AC90" s="43"/>
      <c r="AD90" s="43"/>
    </row>
    <row r="91" spans="2:32">
      <c r="H91" s="43"/>
      <c r="I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AB91" s="43"/>
      <c r="AC91" s="43"/>
      <c r="AD91" s="43"/>
    </row>
    <row r="92" spans="2:32">
      <c r="H92" s="43"/>
      <c r="I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AB92" s="43"/>
      <c r="AC92" s="43"/>
      <c r="AD92" s="43"/>
    </row>
    <row r="93" spans="2:32">
      <c r="H93" s="43"/>
      <c r="I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AB93" s="43"/>
      <c r="AC93" s="43"/>
      <c r="AD93" s="43"/>
    </row>
    <row r="94" spans="2:32">
      <c r="H94" s="43"/>
      <c r="I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AB94" s="43"/>
      <c r="AC94" s="43"/>
      <c r="AD94" s="43"/>
    </row>
    <row r="95" spans="2:32">
      <c r="H95" s="43"/>
      <c r="I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AB95" s="43"/>
      <c r="AC95" s="43"/>
      <c r="AD95" s="43"/>
    </row>
  </sheetData>
  <phoneticPr fontId="3" type="noConversion"/>
  <hyperlinks>
    <hyperlink ref="AD2" location="Contents!A1" display="Back"/>
  </hyperlinks>
  <printOptions horizontalCentered="1" verticalCentered="1"/>
  <pageMargins left="0.25" right="0.25" top="0.75" bottom="0.75" header="0.3" footer="0.3"/>
  <pageSetup paperSize="9" scale="41" orientation="landscape" r:id="rId1"/>
  <headerFooter alignWithMargins="0"/>
  <ignoredErrors>
    <ignoredError sqref="M6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K119"/>
  <sheetViews>
    <sheetView showGridLines="0" view="pageBreakPreview" zoomScale="80" zoomScaleSheetLayoutView="80" workbookViewId="0">
      <pane xSplit="2" ySplit="9" topLeftCell="AG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BK11" sqref="BK11"/>
    </sheetView>
  </sheetViews>
  <sheetFormatPr defaultColWidth="14.42578125" defaultRowHeight="12.75"/>
  <cols>
    <col min="1" max="1" width="1" style="7" customWidth="1"/>
    <col min="2" max="2" width="40" style="7" customWidth="1"/>
    <col min="3" max="6" width="11.7109375" style="70" hidden="1" customWidth="1"/>
    <col min="7" max="7" width="11.7109375" style="70" customWidth="1"/>
    <col min="8" max="11" width="11.7109375" style="70" hidden="1" customWidth="1"/>
    <col min="12" max="12" width="11.7109375" style="70" customWidth="1"/>
    <col min="13" max="16" width="11.7109375" style="70" hidden="1" customWidth="1"/>
    <col min="17" max="29" width="11.7109375" style="70" customWidth="1"/>
    <col min="30" max="31" width="11.7109375" style="70" hidden="1" customWidth="1"/>
    <col min="32" max="32" width="11.7109375" style="70" customWidth="1"/>
    <col min="33" max="33" width="1.7109375" style="70" customWidth="1"/>
    <col min="34" max="37" width="11.7109375" style="7" hidden="1" customWidth="1"/>
    <col min="38" max="38" width="11.7109375" style="7" customWidth="1"/>
    <col min="39" max="42" width="11.7109375" style="70" hidden="1" customWidth="1"/>
    <col min="43" max="43" width="11.7109375" style="70" customWidth="1"/>
    <col min="44" max="47" width="11.7109375" style="70" hidden="1" customWidth="1"/>
    <col min="48" max="60" width="11.7109375" style="70" customWidth="1"/>
    <col min="61" max="62" width="13.140625" style="70" hidden="1" customWidth="1"/>
    <col min="63" max="63" width="11.7109375" style="70" customWidth="1"/>
    <col min="64" max="16384" width="14.42578125" style="7"/>
  </cols>
  <sheetData>
    <row r="1" spans="2:63">
      <c r="B1" s="105"/>
    </row>
    <row r="2" spans="2:63">
      <c r="AM2" s="7"/>
      <c r="BK2" s="153" t="s">
        <v>91</v>
      </c>
    </row>
    <row r="6" spans="2:63" ht="14.25" customHeight="1">
      <c r="B6" s="25" t="s">
        <v>41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25"/>
      <c r="AD6" s="25"/>
      <c r="AE6" s="25"/>
      <c r="AF6" s="25"/>
      <c r="AH6" s="327" t="s">
        <v>213</v>
      </c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25"/>
      <c r="BI6" s="25"/>
      <c r="BJ6" s="25"/>
      <c r="BK6" s="25"/>
    </row>
    <row r="7" spans="2:63">
      <c r="B7" s="120"/>
    </row>
    <row r="8" spans="2:63" s="121" customFormat="1" ht="13.5" customHeight="1">
      <c r="B8" s="325" t="s">
        <v>69</v>
      </c>
      <c r="C8" s="322" t="s">
        <v>119</v>
      </c>
      <c r="D8" s="323"/>
      <c r="E8" s="323"/>
      <c r="F8" s="323"/>
      <c r="G8" s="324"/>
      <c r="H8" s="322" t="s">
        <v>272</v>
      </c>
      <c r="I8" s="323"/>
      <c r="J8" s="323"/>
      <c r="K8" s="323"/>
      <c r="L8" s="324"/>
      <c r="M8" s="322" t="s">
        <v>293</v>
      </c>
      <c r="N8" s="323"/>
      <c r="O8" s="323"/>
      <c r="P8" s="323"/>
      <c r="Q8" s="324"/>
      <c r="R8" s="321" t="s">
        <v>323</v>
      </c>
      <c r="S8" s="321"/>
      <c r="T8" s="321"/>
      <c r="U8" s="321"/>
      <c r="V8" s="321"/>
      <c r="W8" s="321" t="s">
        <v>341</v>
      </c>
      <c r="X8" s="321"/>
      <c r="Y8" s="321"/>
      <c r="Z8" s="321"/>
      <c r="AA8" s="321"/>
      <c r="AB8" s="321" t="s">
        <v>368</v>
      </c>
      <c r="AC8" s="321"/>
      <c r="AD8" s="321"/>
      <c r="AE8" s="321"/>
      <c r="AF8" s="321"/>
      <c r="AG8" s="162"/>
      <c r="AH8" s="322" t="s">
        <v>119</v>
      </c>
      <c r="AI8" s="323"/>
      <c r="AJ8" s="323"/>
      <c r="AK8" s="323"/>
      <c r="AL8" s="324"/>
      <c r="AM8" s="322" t="s">
        <v>272</v>
      </c>
      <c r="AN8" s="323"/>
      <c r="AO8" s="323"/>
      <c r="AP8" s="323"/>
      <c r="AQ8" s="324"/>
      <c r="AR8" s="322" t="s">
        <v>293</v>
      </c>
      <c r="AS8" s="323"/>
      <c r="AT8" s="323"/>
      <c r="AU8" s="323"/>
      <c r="AV8" s="323"/>
      <c r="AW8" s="321" t="s">
        <v>323</v>
      </c>
      <c r="AX8" s="321"/>
      <c r="AY8" s="321"/>
      <c r="AZ8" s="321"/>
      <c r="BA8" s="321"/>
      <c r="BB8" s="321" t="s">
        <v>341</v>
      </c>
      <c r="BC8" s="321"/>
      <c r="BD8" s="321"/>
      <c r="BE8" s="321"/>
      <c r="BF8" s="321"/>
      <c r="BG8" s="321" t="s">
        <v>368</v>
      </c>
      <c r="BH8" s="321"/>
      <c r="BI8" s="321"/>
      <c r="BJ8" s="321"/>
      <c r="BK8" s="321"/>
    </row>
    <row r="9" spans="2:63" s="88" customFormat="1" ht="13.5" customHeight="1">
      <c r="B9" s="326"/>
      <c r="C9" s="122" t="s">
        <v>115</v>
      </c>
      <c r="D9" s="122" t="s">
        <v>116</v>
      </c>
      <c r="E9" s="122" t="s">
        <v>117</v>
      </c>
      <c r="F9" s="122" t="s">
        <v>118</v>
      </c>
      <c r="G9" s="123" t="s">
        <v>119</v>
      </c>
      <c r="H9" s="122" t="s">
        <v>268</v>
      </c>
      <c r="I9" s="122" t="s">
        <v>269</v>
      </c>
      <c r="J9" s="122" t="s">
        <v>270</v>
      </c>
      <c r="K9" s="122" t="s">
        <v>271</v>
      </c>
      <c r="L9" s="122" t="s">
        <v>272</v>
      </c>
      <c r="M9" s="122" t="s">
        <v>291</v>
      </c>
      <c r="N9" s="122" t="s">
        <v>294</v>
      </c>
      <c r="O9" s="122" t="s">
        <v>303</v>
      </c>
      <c r="P9" s="122" t="s">
        <v>306</v>
      </c>
      <c r="Q9" s="122" t="s">
        <v>293</v>
      </c>
      <c r="R9" s="122" t="s">
        <v>319</v>
      </c>
      <c r="S9" s="122" t="s">
        <v>324</v>
      </c>
      <c r="T9" s="122" t="s">
        <v>329</v>
      </c>
      <c r="U9" s="122" t="s">
        <v>332</v>
      </c>
      <c r="V9" s="122" t="s">
        <v>323</v>
      </c>
      <c r="W9" s="122" t="s">
        <v>338</v>
      </c>
      <c r="X9" s="122" t="s">
        <v>342</v>
      </c>
      <c r="Y9" s="122" t="s">
        <v>343</v>
      </c>
      <c r="Z9" s="122" t="s">
        <v>344</v>
      </c>
      <c r="AA9" s="122" t="s">
        <v>341</v>
      </c>
      <c r="AB9" s="122" t="s">
        <v>365</v>
      </c>
      <c r="AC9" s="122" t="s">
        <v>366</v>
      </c>
      <c r="AD9" s="122" t="s">
        <v>367</v>
      </c>
      <c r="AE9" s="122" t="s">
        <v>369</v>
      </c>
      <c r="AF9" s="122" t="s">
        <v>368</v>
      </c>
      <c r="AG9" s="89"/>
      <c r="AH9" s="122" t="s">
        <v>115</v>
      </c>
      <c r="AI9" s="122" t="s">
        <v>116</v>
      </c>
      <c r="AJ9" s="122" t="s">
        <v>117</v>
      </c>
      <c r="AK9" s="122" t="s">
        <v>118</v>
      </c>
      <c r="AL9" s="123" t="s">
        <v>119</v>
      </c>
      <c r="AM9" s="254" t="s">
        <v>268</v>
      </c>
      <c r="AN9" s="122" t="s">
        <v>269</v>
      </c>
      <c r="AO9" s="122" t="s">
        <v>270</v>
      </c>
      <c r="AP9" s="122" t="s">
        <v>271</v>
      </c>
      <c r="AQ9" s="123" t="s">
        <v>272</v>
      </c>
      <c r="AR9" s="122" t="s">
        <v>291</v>
      </c>
      <c r="AS9" s="122" t="s">
        <v>294</v>
      </c>
      <c r="AT9" s="122" t="s">
        <v>303</v>
      </c>
      <c r="AU9" s="122" t="s">
        <v>306</v>
      </c>
      <c r="AV9" s="122" t="s">
        <v>293</v>
      </c>
      <c r="AW9" s="122" t="s">
        <v>319</v>
      </c>
      <c r="AX9" s="122" t="s">
        <v>324</v>
      </c>
      <c r="AY9" s="122" t="s">
        <v>329</v>
      </c>
      <c r="AZ9" s="122" t="s">
        <v>332</v>
      </c>
      <c r="BA9" s="122" t="s">
        <v>323</v>
      </c>
      <c r="BB9" s="122" t="s">
        <v>338</v>
      </c>
      <c r="BC9" s="122" t="s">
        <v>342</v>
      </c>
      <c r="BD9" s="122" t="s">
        <v>343</v>
      </c>
      <c r="BE9" s="122" t="s">
        <v>344</v>
      </c>
      <c r="BF9" s="122" t="s">
        <v>341</v>
      </c>
      <c r="BG9" s="122" t="s">
        <v>365</v>
      </c>
      <c r="BH9" s="122" t="s">
        <v>366</v>
      </c>
      <c r="BI9" s="122" t="s">
        <v>367</v>
      </c>
      <c r="BJ9" s="122" t="s">
        <v>369</v>
      </c>
      <c r="BK9" s="122" t="s">
        <v>368</v>
      </c>
    </row>
    <row r="10" spans="2:63">
      <c r="B10" s="41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06"/>
      <c r="AH10" s="156"/>
      <c r="AI10" s="156"/>
      <c r="AJ10" s="156"/>
      <c r="AK10" s="156"/>
      <c r="AL10" s="156"/>
      <c r="AM10" s="255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</row>
    <row r="11" spans="2:63">
      <c r="B11" s="41" t="s">
        <v>15</v>
      </c>
      <c r="C11" s="156">
        <v>5.2942641266333447E-2</v>
      </c>
      <c r="D11" s="156">
        <v>5.5625599324614305E-2</v>
      </c>
      <c r="E11" s="156">
        <v>5.8140783389427964E-2</v>
      </c>
      <c r="F11" s="156">
        <v>5.7671453814054828E-2</v>
      </c>
      <c r="G11" s="156">
        <v>5.6025423297411288E-2</v>
      </c>
      <c r="H11" s="156">
        <v>6.7559606041464854E-2</v>
      </c>
      <c r="I11" s="156">
        <v>5.8640409013844624E-2</v>
      </c>
      <c r="J11" s="156">
        <v>6.0885618558974675E-2</v>
      </c>
      <c r="K11" s="156">
        <v>5.0834465490183722E-2</v>
      </c>
      <c r="L11" s="156">
        <v>5.9294262623683536E-2</v>
      </c>
      <c r="M11" s="156">
        <v>6.1338767864970903E-2</v>
      </c>
      <c r="N11" s="156">
        <v>4.5959248631198463E-2</v>
      </c>
      <c r="O11" s="156">
        <v>4.7389770401954169E-2</v>
      </c>
      <c r="P11" s="156">
        <v>5.9998710841077635E-2</v>
      </c>
      <c r="Q11" s="156">
        <v>5.3696980839192672E-2</v>
      </c>
      <c r="R11" s="156">
        <v>5.3925038189118091E-2</v>
      </c>
      <c r="S11" s="156">
        <v>5.38888752432004E-2</v>
      </c>
      <c r="T11" s="156">
        <v>6.039614821860486E-2</v>
      </c>
      <c r="U11" s="156">
        <v>4.7097201982035153E-2</v>
      </c>
      <c r="V11" s="156">
        <v>5.386472773689472E-2</v>
      </c>
      <c r="W11" s="156">
        <v>6.6335770167810892E-2</v>
      </c>
      <c r="X11" s="156">
        <v>6.1453680992009027E-2</v>
      </c>
      <c r="Y11" s="156">
        <v>6.25969158134317E-2</v>
      </c>
      <c r="Z11" s="156">
        <v>5.699489719508341E-2</v>
      </c>
      <c r="AA11" s="156">
        <v>6.1780687490938353E-2</v>
      </c>
      <c r="AB11" s="156">
        <v>6.336265897013045E-2</v>
      </c>
      <c r="AC11" s="156">
        <v>5.8334304606246654E-2</v>
      </c>
      <c r="AD11" s="156"/>
      <c r="AE11" s="156"/>
      <c r="AF11" s="156">
        <v>6.0825801895316424E-2</v>
      </c>
      <c r="AG11" s="106"/>
      <c r="AH11" s="156">
        <v>6.8030100218834724E-2</v>
      </c>
      <c r="AI11" s="156">
        <v>6.5470240725411202E-2</v>
      </c>
      <c r="AJ11" s="156">
        <v>7.0118996115490675E-2</v>
      </c>
      <c r="AK11" s="156">
        <v>6.547689053638002E-2</v>
      </c>
      <c r="AL11" s="156">
        <v>6.7249730725839993E-2</v>
      </c>
      <c r="AM11" s="156">
        <v>7.0985275821964358E-2</v>
      </c>
      <c r="AN11" s="156">
        <v>6.1823116584778043E-2</v>
      </c>
      <c r="AO11" s="156">
        <v>6.4456227657747334E-2</v>
      </c>
      <c r="AP11" s="156">
        <v>5.3743108777116001E-2</v>
      </c>
      <c r="AQ11" s="156">
        <v>6.2575214271535839E-2</v>
      </c>
      <c r="AR11" s="156">
        <v>6.5851135484550544E-2</v>
      </c>
      <c r="AS11" s="156">
        <v>4.9832134951748062E-2</v>
      </c>
      <c r="AT11" s="156">
        <v>5.0362310971801029E-2</v>
      </c>
      <c r="AU11" s="156">
        <v>6.3676431586091126E-2</v>
      </c>
      <c r="AV11" s="156">
        <v>5.7435510068834864E-2</v>
      </c>
      <c r="AW11" s="156">
        <v>5.7875123648667856E-2</v>
      </c>
      <c r="AX11" s="156">
        <v>5.7101998834008044E-2</v>
      </c>
      <c r="AY11" s="156">
        <v>6.3964812656371689E-2</v>
      </c>
      <c r="AZ11" s="156">
        <v>4.9640426944078289E-2</v>
      </c>
      <c r="BA11" s="156">
        <v>5.7171202242863442E-2</v>
      </c>
      <c r="BB11" s="156">
        <v>7.0347139941325965E-2</v>
      </c>
      <c r="BC11" s="156">
        <v>6.5018017654446661E-2</v>
      </c>
      <c r="BD11" s="156">
        <v>6.6492726683182402E-2</v>
      </c>
      <c r="BE11" s="156">
        <v>6.0082847926658745E-2</v>
      </c>
      <c r="BF11" s="156">
        <v>6.5407166668881439E-2</v>
      </c>
      <c r="BG11" s="156">
        <v>6.6599463245884796E-2</v>
      </c>
      <c r="BH11" s="156">
        <v>6.0789573718192116E-2</v>
      </c>
      <c r="BI11" s="156"/>
      <c r="BJ11" s="156"/>
      <c r="BK11" s="156">
        <v>6.3656665988593292E-2</v>
      </c>
    </row>
    <row r="12" spans="2:63">
      <c r="B12" s="41" t="s">
        <v>16</v>
      </c>
      <c r="C12" s="156">
        <v>0.28828840982333531</v>
      </c>
      <c r="D12" s="156">
        <v>0.31974460228403634</v>
      </c>
      <c r="E12" s="156">
        <v>0.29793671620006978</v>
      </c>
      <c r="F12" s="156">
        <v>0.31684288842224001</v>
      </c>
      <c r="G12" s="156">
        <v>0.30532170038637207</v>
      </c>
      <c r="H12" s="156">
        <v>0.3394538428324958</v>
      </c>
      <c r="I12" s="156">
        <v>0.30867998965321658</v>
      </c>
      <c r="J12" s="156">
        <v>0.28857948922148974</v>
      </c>
      <c r="K12" s="156">
        <v>0.28552805836922218</v>
      </c>
      <c r="L12" s="156">
        <v>0.30464448348683459</v>
      </c>
      <c r="M12" s="156">
        <v>0.2909558134929261</v>
      </c>
      <c r="N12" s="156">
        <v>0.27785634980477392</v>
      </c>
      <c r="O12" s="156">
        <v>0.2675115337073905</v>
      </c>
      <c r="P12" s="156">
        <v>0.25810061203388773</v>
      </c>
      <c r="Q12" s="156">
        <v>0.27330331775252015</v>
      </c>
      <c r="R12" s="156">
        <v>0.25654689814067921</v>
      </c>
      <c r="S12" s="156">
        <v>0.25142231263335196</v>
      </c>
      <c r="T12" s="156">
        <v>0.25977398841528682</v>
      </c>
      <c r="U12" s="156">
        <v>0.26995109464037409</v>
      </c>
      <c r="V12" s="156">
        <v>0.25941734576383924</v>
      </c>
      <c r="W12" s="156">
        <v>0.26821299858127873</v>
      </c>
      <c r="X12" s="156">
        <v>0.26214367657463544</v>
      </c>
      <c r="Y12" s="156">
        <v>0.27226466296949769</v>
      </c>
      <c r="Z12" s="156">
        <v>0.30209178658458735</v>
      </c>
      <c r="AA12" s="156">
        <v>0.27632726621868148</v>
      </c>
      <c r="AB12" s="156">
        <v>0.30498509093710446</v>
      </c>
      <c r="AC12" s="156">
        <v>0.32602382960396215</v>
      </c>
      <c r="AD12" s="156"/>
      <c r="AE12" s="156"/>
      <c r="AF12" s="156">
        <v>0.31556730898464047</v>
      </c>
      <c r="AG12" s="106"/>
      <c r="AH12" s="156">
        <v>0.37027415167953442</v>
      </c>
      <c r="AI12" s="156">
        <v>0.37625723362174729</v>
      </c>
      <c r="AJ12" s="156">
        <v>0.35930475268310524</v>
      </c>
      <c r="AK12" s="156">
        <v>0.35972540573266409</v>
      </c>
      <c r="AL12" s="156">
        <v>0.36642698811770275</v>
      </c>
      <c r="AM12" s="156">
        <v>0.35666615118361378</v>
      </c>
      <c r="AN12" s="156">
        <v>0.32543359278434425</v>
      </c>
      <c r="AO12" s="156">
        <v>0.30550310064764874</v>
      </c>
      <c r="AP12" s="156">
        <v>0.30186536500248173</v>
      </c>
      <c r="AQ12" s="156">
        <v>0.32150148607934315</v>
      </c>
      <c r="AR12" s="156">
        <v>0.3123598883429044</v>
      </c>
      <c r="AS12" s="156">
        <v>0.29640459852494744</v>
      </c>
      <c r="AT12" s="156">
        <v>0.28429129205989973</v>
      </c>
      <c r="AU12" s="156">
        <v>0.27392131840496176</v>
      </c>
      <c r="AV12" s="156">
        <v>0.2913290296601162</v>
      </c>
      <c r="AW12" s="156">
        <v>0.27533932195842609</v>
      </c>
      <c r="AX12" s="156">
        <v>0.26641336524545062</v>
      </c>
      <c r="AY12" s="156">
        <v>0.27512341419255704</v>
      </c>
      <c r="AZ12" s="156">
        <v>0.28452831650340848</v>
      </c>
      <c r="BA12" s="156">
        <v>0.27534162137546048</v>
      </c>
      <c r="BB12" s="156">
        <v>0.28443202359072767</v>
      </c>
      <c r="BC12" s="156">
        <v>0.27734810863075038</v>
      </c>
      <c r="BD12" s="156">
        <v>0.28920945361392725</v>
      </c>
      <c r="BE12" s="156">
        <v>0.31845894573909583</v>
      </c>
      <c r="BF12" s="156">
        <v>0.29254746506858487</v>
      </c>
      <c r="BG12" s="156">
        <v>0.32056488292234786</v>
      </c>
      <c r="BH12" s="156">
        <v>0.33974605092789772</v>
      </c>
      <c r="BI12" s="156"/>
      <c r="BJ12" s="156"/>
      <c r="BK12" s="156">
        <v>0.33025397379103438</v>
      </c>
    </row>
    <row r="13" spans="2:63">
      <c r="B13" s="41" t="s">
        <v>17</v>
      </c>
      <c r="C13" s="156">
        <v>0.64478127255142104</v>
      </c>
      <c r="D13" s="156">
        <v>0.60413827974116396</v>
      </c>
      <c r="E13" s="156">
        <v>0.61484541083326705</v>
      </c>
      <c r="F13" s="156">
        <v>0.58050882161001738</v>
      </c>
      <c r="G13" s="156">
        <v>0.61190940334374166</v>
      </c>
      <c r="H13" s="156">
        <v>0.53300466360201737</v>
      </c>
      <c r="I13" s="156">
        <v>0.52549700515107689</v>
      </c>
      <c r="J13" s="156">
        <v>0.53655171696772508</v>
      </c>
      <c r="K13" s="156">
        <v>0.53638964762357677</v>
      </c>
      <c r="L13" s="156">
        <v>0.53296297781594737</v>
      </c>
      <c r="M13" s="156">
        <v>0.51548481973733051</v>
      </c>
      <c r="N13" s="156">
        <v>0.52923081916710391</v>
      </c>
      <c r="O13" s="156">
        <v>0.53268366242853105</v>
      </c>
      <c r="P13" s="156">
        <v>0.5312611017615636</v>
      </c>
      <c r="Q13" s="156">
        <v>0.52728981458500168</v>
      </c>
      <c r="R13" s="156">
        <v>0.54440977062651419</v>
      </c>
      <c r="S13" s="156">
        <v>0.53934400511372416</v>
      </c>
      <c r="T13" s="156">
        <v>0.52239309470379669</v>
      </c>
      <c r="U13" s="156">
        <v>0.50635606019328194</v>
      </c>
      <c r="V13" s="156">
        <v>0.52806152756228486</v>
      </c>
      <c r="W13" s="156">
        <v>0.47944286688669635</v>
      </c>
      <c r="X13" s="156">
        <v>0.47380892361919502</v>
      </c>
      <c r="Y13" s="156">
        <v>0.47584745277727181</v>
      </c>
      <c r="Z13" s="156">
        <v>0.45609473149829349</v>
      </c>
      <c r="AA13" s="156">
        <v>0.47118174207892455</v>
      </c>
      <c r="AB13" s="156">
        <v>0.4446206334868672</v>
      </c>
      <c r="AC13" s="156">
        <v>0.42008677197695982</v>
      </c>
      <c r="AD13" s="156"/>
      <c r="AE13" s="156"/>
      <c r="AF13" s="156">
        <v>0.43228041308882198</v>
      </c>
      <c r="AG13" s="106"/>
      <c r="AH13" s="156">
        <v>0.54373014552698096</v>
      </c>
      <c r="AI13" s="156">
        <v>0.53415927381074346</v>
      </c>
      <c r="AJ13" s="156">
        <v>0.53550995721607997</v>
      </c>
      <c r="AK13" s="156">
        <v>0.52373356050677344</v>
      </c>
      <c r="AL13" s="156">
        <v>0.534227526938168</v>
      </c>
      <c r="AM13" s="156">
        <v>0.50932525063222001</v>
      </c>
      <c r="AN13" s="156">
        <v>0.499743360189635</v>
      </c>
      <c r="AO13" s="156">
        <v>0.50937300555161691</v>
      </c>
      <c r="AP13" s="156">
        <v>0.50986284830185036</v>
      </c>
      <c r="AQ13" s="156">
        <v>0.50712024964643765</v>
      </c>
      <c r="AR13" s="156">
        <v>0.47984160961294597</v>
      </c>
      <c r="AS13" s="156">
        <v>0.49699982518835728</v>
      </c>
      <c r="AT13" s="156">
        <v>0.50337107503808309</v>
      </c>
      <c r="AU13" s="156">
        <v>0.50252897128108331</v>
      </c>
      <c r="AV13" s="156">
        <v>0.49591528234861443</v>
      </c>
      <c r="AW13" s="156">
        <v>0.5110371407500206</v>
      </c>
      <c r="AX13" s="156">
        <v>0.5118773965097011</v>
      </c>
      <c r="AY13" s="156">
        <v>0.49417244109533931</v>
      </c>
      <c r="AZ13" s="156">
        <v>0.47969953842036028</v>
      </c>
      <c r="BA13" s="156">
        <v>0.49909168993618813</v>
      </c>
      <c r="BB13" s="156">
        <v>0.44796441802153641</v>
      </c>
      <c r="BC13" s="156">
        <v>0.44328964284192784</v>
      </c>
      <c r="BD13" s="156">
        <v>0.4432260501994828</v>
      </c>
      <c r="BE13" s="156">
        <v>0.42662625704822621</v>
      </c>
      <c r="BF13" s="156">
        <v>0.44014051439881424</v>
      </c>
      <c r="BG13" s="156">
        <v>0.41624975484298243</v>
      </c>
      <c r="BH13" s="156">
        <v>0.3956784406188612</v>
      </c>
      <c r="BI13" s="156"/>
      <c r="BJ13" s="156"/>
      <c r="BK13" s="156">
        <v>0.40585845162577489</v>
      </c>
    </row>
    <row r="14" spans="2:63">
      <c r="B14" s="41" t="s">
        <v>239</v>
      </c>
      <c r="C14" s="156">
        <v>0</v>
      </c>
      <c r="D14" s="156">
        <v>2.3838371928631622E-5</v>
      </c>
      <c r="E14" s="156">
        <v>0</v>
      </c>
      <c r="F14" s="156">
        <v>0</v>
      </c>
      <c r="G14" s="156">
        <v>5.927792633579706E-6</v>
      </c>
      <c r="H14" s="156">
        <v>4.0428761655663774E-3</v>
      </c>
      <c r="I14" s="156">
        <v>3.7076982696867253E-2</v>
      </c>
      <c r="J14" s="156">
        <v>3.7631816197819933E-2</v>
      </c>
      <c r="K14" s="156">
        <v>4.2675338625558938E-2</v>
      </c>
      <c r="L14" s="156">
        <v>3.0933679018650229E-2</v>
      </c>
      <c r="M14" s="156">
        <v>3.9511642379612001E-2</v>
      </c>
      <c r="N14" s="156">
        <v>4.1860214174896639E-2</v>
      </c>
      <c r="O14" s="156">
        <v>4.3395347978447477E-2</v>
      </c>
      <c r="P14" s="156">
        <v>3.8435671021672564E-2</v>
      </c>
      <c r="Q14" s="156">
        <v>4.0790314167740052E-2</v>
      </c>
      <c r="R14" s="156">
        <v>3.7353913759524779E-2</v>
      </c>
      <c r="S14" s="156">
        <v>3.4117452181507003E-2</v>
      </c>
      <c r="T14" s="156">
        <v>2.6784082811552923E-2</v>
      </c>
      <c r="U14" s="156">
        <v>3.2334447242519888E-2</v>
      </c>
      <c r="V14" s="156">
        <v>3.2600471653355743E-2</v>
      </c>
      <c r="W14" s="156">
        <v>4.950392554766668E-2</v>
      </c>
      <c r="X14" s="156">
        <v>6.3878256358380459E-2</v>
      </c>
      <c r="Y14" s="156">
        <v>5.330368313247548E-2</v>
      </c>
      <c r="Z14" s="156">
        <v>4.7259133297042538E-2</v>
      </c>
      <c r="AA14" s="156">
        <v>5.3516261776604873E-2</v>
      </c>
      <c r="AB14" s="156">
        <v>6.405853191606814E-2</v>
      </c>
      <c r="AC14" s="156">
        <v>6.963609887848754E-2</v>
      </c>
      <c r="AD14" s="156"/>
      <c r="AE14" s="156"/>
      <c r="AF14" s="156">
        <v>6.6871635944855096E-2</v>
      </c>
      <c r="AG14" s="106"/>
      <c r="AH14" s="156">
        <v>0</v>
      </c>
      <c r="AI14" s="156">
        <v>2.8051638125686213E-5</v>
      </c>
      <c r="AJ14" s="156">
        <v>0</v>
      </c>
      <c r="AK14" s="156">
        <v>0</v>
      </c>
      <c r="AL14" s="156">
        <v>7.1141461552199194E-6</v>
      </c>
      <c r="AM14" s="156">
        <v>4.2478737894154966E-3</v>
      </c>
      <c r="AN14" s="156">
        <v>3.9089335535484528E-2</v>
      </c>
      <c r="AO14" s="156">
        <v>3.9838716751669535E-2</v>
      </c>
      <c r="AP14" s="156">
        <v>4.5117130499835539E-2</v>
      </c>
      <c r="AQ14" s="156">
        <v>3.2645343387047526E-2</v>
      </c>
      <c r="AR14" s="156">
        <v>4.2418304187760929E-2</v>
      </c>
      <c r="AS14" s="156">
        <v>4.4654584951527257E-2</v>
      </c>
      <c r="AT14" s="156">
        <v>4.6117336980603468E-2</v>
      </c>
      <c r="AU14" s="156">
        <v>4.0791649415591449E-2</v>
      </c>
      <c r="AV14" s="156">
        <v>4.3480638082775053E-2</v>
      </c>
      <c r="AW14" s="156">
        <v>4.0090140873195144E-2</v>
      </c>
      <c r="AX14" s="156">
        <v>3.6151704890770665E-2</v>
      </c>
      <c r="AY14" s="156">
        <v>2.8366690422253937E-2</v>
      </c>
      <c r="AZ14" s="156">
        <v>3.4080490954254847E-2</v>
      </c>
      <c r="BA14" s="156">
        <v>3.4601644376728309E-2</v>
      </c>
      <c r="BB14" s="156">
        <v>5.2497462068157842E-2</v>
      </c>
      <c r="BC14" s="156">
        <v>6.7583219306008788E-2</v>
      </c>
      <c r="BD14" s="156">
        <v>5.6621116035466629E-2</v>
      </c>
      <c r="BE14" s="156">
        <v>4.981960594319388E-2</v>
      </c>
      <c r="BF14" s="156">
        <v>5.6657625863663033E-2</v>
      </c>
      <c r="BG14" s="156">
        <v>6.7330884013889966E-2</v>
      </c>
      <c r="BH14" s="156">
        <v>7.2567056293799295E-2</v>
      </c>
      <c r="BI14" s="156"/>
      <c r="BJ14" s="156"/>
      <c r="BK14" s="156">
        <v>6.9983876263211675E-2</v>
      </c>
    </row>
    <row r="15" spans="2:63">
      <c r="B15" s="41" t="s">
        <v>18</v>
      </c>
      <c r="C15" s="156">
        <v>1.3987676358909774E-2</v>
      </c>
      <c r="D15" s="156">
        <v>2.0467680278258984E-2</v>
      </c>
      <c r="E15" s="156">
        <v>2.9077089577233983E-2</v>
      </c>
      <c r="F15" s="156">
        <v>4.4976611187983712E-2</v>
      </c>
      <c r="G15" s="156">
        <v>2.6737459607183434E-2</v>
      </c>
      <c r="H15" s="156">
        <v>5.5939011358455241E-2</v>
      </c>
      <c r="I15" s="156">
        <v>7.011220330343064E-2</v>
      </c>
      <c r="J15" s="156">
        <v>7.6351359053990042E-2</v>
      </c>
      <c r="K15" s="156">
        <v>8.4572489891457464E-2</v>
      </c>
      <c r="L15" s="156">
        <v>7.2166216021096741E-2</v>
      </c>
      <c r="M15" s="156">
        <v>9.2708956525160841E-2</v>
      </c>
      <c r="N15" s="156">
        <v>0.1050933682220285</v>
      </c>
      <c r="O15" s="156">
        <v>0.10904904138492513</v>
      </c>
      <c r="P15" s="156">
        <v>0.11234545972138871</v>
      </c>
      <c r="Q15" s="156">
        <v>0.10496368244703649</v>
      </c>
      <c r="R15" s="156">
        <v>0.10776437928416671</v>
      </c>
      <c r="S15" s="156">
        <v>0.12122735482821886</v>
      </c>
      <c r="T15" s="156">
        <v>0.13065268585075893</v>
      </c>
      <c r="U15" s="156">
        <v>0.14426119594178879</v>
      </c>
      <c r="V15" s="156">
        <v>0.12605592728362536</v>
      </c>
      <c r="W15" s="156">
        <v>0.13650443881654825</v>
      </c>
      <c r="X15" s="156">
        <v>0.13871546245578187</v>
      </c>
      <c r="Y15" s="156">
        <v>0.13598728530732557</v>
      </c>
      <c r="Z15" s="156">
        <v>0.13755945142499321</v>
      </c>
      <c r="AA15" s="156">
        <v>0.13719404243485084</v>
      </c>
      <c r="AB15" s="156">
        <v>0.12297308468982854</v>
      </c>
      <c r="AC15" s="156">
        <v>0.12591899493434383</v>
      </c>
      <c r="AD15" s="156"/>
      <c r="AE15" s="156"/>
      <c r="AF15" s="156">
        <v>0.12445484008636447</v>
      </c>
      <c r="AG15" s="156"/>
      <c r="AH15" s="156">
        <v>1.7965602574647667E-2</v>
      </c>
      <c r="AI15" s="156">
        <v>2.4085200203977392E-2</v>
      </c>
      <c r="AJ15" s="156">
        <v>3.5066293985320116E-2</v>
      </c>
      <c r="AK15" s="156">
        <v>5.1064143224184504E-2</v>
      </c>
      <c r="AL15" s="156">
        <v>3.2088640072134078E-2</v>
      </c>
      <c r="AM15" s="156">
        <v>5.8775448572788214E-2</v>
      </c>
      <c r="AN15" s="156">
        <v>7.3917542386518736E-2</v>
      </c>
      <c r="AO15" s="156">
        <v>8.0828949391316962E-2</v>
      </c>
      <c r="AP15" s="156">
        <v>8.9411547418715598E-2</v>
      </c>
      <c r="AQ15" s="156">
        <v>7.6159415164687119E-2</v>
      </c>
      <c r="AR15" s="156">
        <v>9.9529062371838367E-2</v>
      </c>
      <c r="AS15" s="156">
        <v>0.11210885638342044</v>
      </c>
      <c r="AT15" s="156">
        <v>0.11588918221045419</v>
      </c>
      <c r="AU15" s="156">
        <v>0.11923186156433384</v>
      </c>
      <c r="AV15" s="156">
        <v>0.11188655889109028</v>
      </c>
      <c r="AW15" s="156">
        <v>0.11565827276969223</v>
      </c>
      <c r="AX15" s="156">
        <v>0.12845553452007294</v>
      </c>
      <c r="AY15" s="156">
        <v>0.13837264163348045</v>
      </c>
      <c r="AZ15" s="156">
        <v>0.15205122717789704</v>
      </c>
      <c r="BA15" s="156">
        <v>0.13379384206875972</v>
      </c>
      <c r="BB15" s="156">
        <v>0.14475895637825201</v>
      </c>
      <c r="BC15" s="156">
        <v>0.14676101156686647</v>
      </c>
      <c r="BD15" s="156">
        <v>0.14445065346794175</v>
      </c>
      <c r="BE15" s="156">
        <v>0.14501234334282534</v>
      </c>
      <c r="BF15" s="156">
        <v>0.14524722800005646</v>
      </c>
      <c r="BG15" s="156">
        <v>0.129255014974894</v>
      </c>
      <c r="BH15" s="156">
        <v>0.13121887844125049</v>
      </c>
      <c r="BI15" s="156"/>
      <c r="BJ15" s="156"/>
      <c r="BK15" s="156">
        <v>0.13024703233138171</v>
      </c>
    </row>
    <row r="16" spans="2:63">
      <c r="B16" s="247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57"/>
      <c r="AH16" s="246"/>
      <c r="AI16" s="246"/>
      <c r="AJ16" s="246"/>
      <c r="AK16" s="246"/>
      <c r="AL16" s="246"/>
      <c r="AM16" s="25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</row>
    <row r="17" spans="2:63">
      <c r="B17" s="127"/>
      <c r="C17" s="157">
        <f t="shared" ref="C17:R17" si="0">SUM(C10:C15)</f>
        <v>0.99999999999999956</v>
      </c>
      <c r="D17" s="157">
        <f t="shared" si="0"/>
        <v>1.0000000000000022</v>
      </c>
      <c r="E17" s="157">
        <f t="shared" si="0"/>
        <v>0.99999999999999878</v>
      </c>
      <c r="F17" s="107">
        <f t="shared" si="0"/>
        <v>0.99999977503429593</v>
      </c>
      <c r="G17" s="107">
        <f t="shared" si="0"/>
        <v>0.99999991442734204</v>
      </c>
      <c r="H17" s="157">
        <f t="shared" si="0"/>
        <v>0.99999999999999967</v>
      </c>
      <c r="I17" s="157">
        <f t="shared" si="0"/>
        <v>1.000006589818436</v>
      </c>
      <c r="J17" s="157">
        <f t="shared" si="0"/>
        <v>0.99999999999999944</v>
      </c>
      <c r="K17" s="107">
        <f t="shared" si="0"/>
        <v>0.99999999999999911</v>
      </c>
      <c r="L17" s="157">
        <f t="shared" si="0"/>
        <v>1.0000016189662124</v>
      </c>
      <c r="M17" s="107">
        <f t="shared" si="0"/>
        <v>1.0000000000000004</v>
      </c>
      <c r="N17" s="107">
        <f t="shared" si="0"/>
        <v>1.0000000000000013</v>
      </c>
      <c r="O17" s="107">
        <f t="shared" si="0"/>
        <v>1.0000293559012483</v>
      </c>
      <c r="P17" s="107">
        <f t="shared" si="0"/>
        <v>1.0001415553795903</v>
      </c>
      <c r="Q17" s="107">
        <f t="shared" si="0"/>
        <v>1.0000441097914909</v>
      </c>
      <c r="R17" s="107">
        <f t="shared" si="0"/>
        <v>1.0000000000000031</v>
      </c>
      <c r="S17" s="107">
        <f t="shared" ref="S17:V17" si="1">SUM(S10:S15)</f>
        <v>1.0000000000000024</v>
      </c>
      <c r="T17" s="107">
        <f t="shared" ref="T17:U17" si="2">SUM(T10:T15)</f>
        <v>1</v>
      </c>
      <c r="U17" s="107">
        <f t="shared" si="2"/>
        <v>0.99999999999999989</v>
      </c>
      <c r="V17" s="107">
        <f t="shared" si="1"/>
        <v>1</v>
      </c>
      <c r="W17" s="107">
        <f t="shared" ref="W17" si="3">SUM(W10:W15)</f>
        <v>1.0000000000000009</v>
      </c>
      <c r="X17" s="107">
        <f t="shared" ref="X17:AB17" si="4">SUM(X10:X15)</f>
        <v>1.0000000000000018</v>
      </c>
      <c r="Y17" s="107">
        <f t="shared" si="4"/>
        <v>1.0000000000000022</v>
      </c>
      <c r="Z17" s="107">
        <f t="shared" si="4"/>
        <v>1</v>
      </c>
      <c r="AA17" s="107">
        <f t="shared" si="4"/>
        <v>1</v>
      </c>
      <c r="AB17" s="107">
        <f t="shared" si="4"/>
        <v>0.99999999999999889</v>
      </c>
      <c r="AC17" s="107">
        <f t="shared" ref="AC17:AF17" si="5">SUM(AC10:AC15)</f>
        <v>1</v>
      </c>
      <c r="AD17" s="107">
        <f t="shared" si="5"/>
        <v>0</v>
      </c>
      <c r="AE17" s="107">
        <f t="shared" si="5"/>
        <v>0</v>
      </c>
      <c r="AF17" s="107">
        <f t="shared" si="5"/>
        <v>0.99999999999999845</v>
      </c>
      <c r="AG17" s="57"/>
      <c r="AH17" s="157">
        <f t="shared" ref="AH17:AW17" si="6">SUM(AH10:AH15)</f>
        <v>0.99999999999999767</v>
      </c>
      <c r="AI17" s="157">
        <f t="shared" si="6"/>
        <v>1.0000000000000049</v>
      </c>
      <c r="AJ17" s="157">
        <f t="shared" si="6"/>
        <v>0.999999999999996</v>
      </c>
      <c r="AK17" s="107">
        <f t="shared" si="6"/>
        <v>1.000000000000002</v>
      </c>
      <c r="AL17" s="107">
        <f t="shared" si="6"/>
        <v>1</v>
      </c>
      <c r="AM17" s="257">
        <f t="shared" si="6"/>
        <v>1.0000000000000018</v>
      </c>
      <c r="AN17" s="107">
        <f t="shared" si="6"/>
        <v>1.0000069474807605</v>
      </c>
      <c r="AO17" s="157">
        <f t="shared" si="6"/>
        <v>0.99999999999999933</v>
      </c>
      <c r="AP17" s="107">
        <f t="shared" si="6"/>
        <v>0.99999999999999922</v>
      </c>
      <c r="AQ17" s="107">
        <f t="shared" si="6"/>
        <v>1.0000017085490513</v>
      </c>
      <c r="AR17" s="107">
        <f t="shared" si="6"/>
        <v>1.0000000000000002</v>
      </c>
      <c r="AS17" s="107">
        <f t="shared" si="6"/>
        <v>1.0000000000000004</v>
      </c>
      <c r="AT17" s="107">
        <f t="shared" si="6"/>
        <v>1.0000311972608416</v>
      </c>
      <c r="AU17" s="107">
        <f t="shared" si="6"/>
        <v>1.0001502322520615</v>
      </c>
      <c r="AV17" s="107">
        <f t="shared" si="6"/>
        <v>1.0000470190514308</v>
      </c>
      <c r="AW17" s="107">
        <f t="shared" si="6"/>
        <v>1.000000000000002</v>
      </c>
      <c r="AX17" s="107">
        <f t="shared" ref="AX17:BK17" si="7">SUM(AX10:AX15)</f>
        <v>1.0000000000000033</v>
      </c>
      <c r="AY17" s="107">
        <f t="shared" ref="AY17:AZ17" si="8">SUM(AY10:AY15)</f>
        <v>1.0000000000000024</v>
      </c>
      <c r="AZ17" s="107">
        <f t="shared" si="8"/>
        <v>0.99999999999999889</v>
      </c>
      <c r="BA17" s="107">
        <f t="shared" si="7"/>
        <v>1</v>
      </c>
      <c r="BB17" s="107">
        <f t="shared" si="7"/>
        <v>0.99999999999999989</v>
      </c>
      <c r="BC17" s="107">
        <f t="shared" si="7"/>
        <v>1</v>
      </c>
      <c r="BD17" s="107">
        <v>1.0000000000000009</v>
      </c>
      <c r="BE17" s="107">
        <f t="shared" ref="BE17" si="9">SUM(BE10:BE15)</f>
        <v>1</v>
      </c>
      <c r="BF17" s="107">
        <f t="shared" si="7"/>
        <v>1.0000000000000002</v>
      </c>
      <c r="BG17" s="107">
        <f t="shared" si="7"/>
        <v>0.999999999999999</v>
      </c>
      <c r="BH17" s="107">
        <f t="shared" si="7"/>
        <v>1.0000000000000009</v>
      </c>
      <c r="BI17" s="107">
        <f t="shared" si="7"/>
        <v>0</v>
      </c>
      <c r="BJ17" s="107">
        <f t="shared" si="7"/>
        <v>0</v>
      </c>
      <c r="BK17" s="107">
        <f t="shared" si="7"/>
        <v>0.99999999999999589</v>
      </c>
    </row>
    <row r="18" spans="2:63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</row>
    <row r="19" spans="2:63" ht="12.75" hidden="1" customHeight="1">
      <c r="B19" s="120"/>
      <c r="AH19" s="70"/>
      <c r="AI19" s="70"/>
      <c r="AJ19" s="70"/>
      <c r="AK19" s="70"/>
      <c r="AL19" s="70"/>
    </row>
    <row r="20" spans="2:63" ht="12.75" hidden="1" customHeight="1">
      <c r="AH20" s="70"/>
      <c r="AI20" s="70"/>
      <c r="AJ20" s="70"/>
      <c r="AK20" s="70"/>
      <c r="AL20" s="70"/>
    </row>
    <row r="21" spans="2:63" ht="12.75" customHeight="1">
      <c r="B21" s="325" t="s">
        <v>70</v>
      </c>
      <c r="C21" s="322" t="s">
        <v>119</v>
      </c>
      <c r="D21" s="323"/>
      <c r="E21" s="323"/>
      <c r="F21" s="323"/>
      <c r="G21" s="324"/>
      <c r="H21" s="322" t="s">
        <v>272</v>
      </c>
      <c r="I21" s="323"/>
      <c r="J21" s="323"/>
      <c r="K21" s="323"/>
      <c r="L21" s="324"/>
      <c r="M21" s="322" t="s">
        <v>293</v>
      </c>
      <c r="N21" s="323"/>
      <c r="O21" s="323"/>
      <c r="P21" s="323"/>
      <c r="Q21" s="323"/>
      <c r="R21" s="321" t="s">
        <v>323</v>
      </c>
      <c r="S21" s="321"/>
      <c r="T21" s="321"/>
      <c r="U21" s="321"/>
      <c r="V21" s="321"/>
      <c r="W21" s="321" t="s">
        <v>341</v>
      </c>
      <c r="X21" s="321"/>
      <c r="Y21" s="321"/>
      <c r="Z21" s="321"/>
      <c r="AA21" s="321"/>
      <c r="AB21" s="321" t="s">
        <v>368</v>
      </c>
      <c r="AC21" s="321"/>
      <c r="AD21" s="321"/>
      <c r="AE21" s="321"/>
      <c r="AF21" s="321"/>
      <c r="AG21" s="162"/>
      <c r="AH21" s="328" t="s">
        <v>119</v>
      </c>
      <c r="AI21" s="323"/>
      <c r="AJ21" s="323"/>
      <c r="AK21" s="323"/>
      <c r="AL21" s="324"/>
      <c r="AM21" s="322" t="s">
        <v>272</v>
      </c>
      <c r="AN21" s="323"/>
      <c r="AO21" s="323"/>
      <c r="AP21" s="323"/>
      <c r="AQ21" s="324"/>
      <c r="AR21" s="322" t="s">
        <v>293</v>
      </c>
      <c r="AS21" s="323"/>
      <c r="AT21" s="323"/>
      <c r="AU21" s="323"/>
      <c r="AV21" s="323"/>
      <c r="AW21" s="321" t="s">
        <v>323</v>
      </c>
      <c r="AX21" s="321"/>
      <c r="AY21" s="321"/>
      <c r="AZ21" s="321"/>
      <c r="BA21" s="321"/>
      <c r="BB21" s="321" t="s">
        <v>341</v>
      </c>
      <c r="BC21" s="321"/>
      <c r="BD21" s="321"/>
      <c r="BE21" s="321"/>
      <c r="BF21" s="321"/>
      <c r="BG21" s="321" t="s">
        <v>368</v>
      </c>
      <c r="BH21" s="321"/>
      <c r="BI21" s="321"/>
      <c r="BJ21" s="321"/>
      <c r="BK21" s="321"/>
    </row>
    <row r="22" spans="2:63">
      <c r="B22" s="326"/>
      <c r="C22" s="122" t="s">
        <v>115</v>
      </c>
      <c r="D22" s="122" t="s">
        <v>116</v>
      </c>
      <c r="E22" s="122" t="s">
        <v>117</v>
      </c>
      <c r="F22" s="122" t="s">
        <v>118</v>
      </c>
      <c r="G22" s="123" t="s">
        <v>119</v>
      </c>
      <c r="H22" s="122" t="s">
        <v>268</v>
      </c>
      <c r="I22" s="122" t="s">
        <v>269</v>
      </c>
      <c r="J22" s="122" t="s">
        <v>270</v>
      </c>
      <c r="K22" s="122" t="s">
        <v>271</v>
      </c>
      <c r="L22" s="122" t="s">
        <v>272</v>
      </c>
      <c r="M22" s="122" t="s">
        <v>291</v>
      </c>
      <c r="N22" s="122" t="s">
        <v>294</v>
      </c>
      <c r="O22" s="122" t="s">
        <v>303</v>
      </c>
      <c r="P22" s="122" t="s">
        <v>306</v>
      </c>
      <c r="Q22" s="122" t="s">
        <v>293</v>
      </c>
      <c r="R22" s="123" t="s">
        <v>319</v>
      </c>
      <c r="S22" s="123" t="s">
        <v>324</v>
      </c>
      <c r="T22" s="123" t="s">
        <v>329</v>
      </c>
      <c r="U22" s="123" t="s">
        <v>332</v>
      </c>
      <c r="V22" s="123" t="s">
        <v>323</v>
      </c>
      <c r="W22" s="122" t="s">
        <v>338</v>
      </c>
      <c r="X22" s="122" t="s">
        <v>342</v>
      </c>
      <c r="Y22" s="122" t="s">
        <v>343</v>
      </c>
      <c r="Z22" s="122" t="s">
        <v>344</v>
      </c>
      <c r="AA22" s="122" t="s">
        <v>341</v>
      </c>
      <c r="AB22" s="122" t="s">
        <v>365</v>
      </c>
      <c r="AC22" s="122" t="s">
        <v>366</v>
      </c>
      <c r="AD22" s="122" t="s">
        <v>367</v>
      </c>
      <c r="AE22" s="122" t="s">
        <v>369</v>
      </c>
      <c r="AF22" s="122" t="s">
        <v>368</v>
      </c>
      <c r="AG22" s="89"/>
      <c r="AH22" s="279" t="s">
        <v>115</v>
      </c>
      <c r="AI22" s="123" t="s">
        <v>116</v>
      </c>
      <c r="AJ22" s="123" t="s">
        <v>117</v>
      </c>
      <c r="AK22" s="123" t="s">
        <v>118</v>
      </c>
      <c r="AL22" s="179" t="s">
        <v>119</v>
      </c>
      <c r="AM22" s="273" t="s">
        <v>268</v>
      </c>
      <c r="AN22" s="123" t="s">
        <v>269</v>
      </c>
      <c r="AO22" s="279" t="s">
        <v>270</v>
      </c>
      <c r="AP22" s="123" t="s">
        <v>271</v>
      </c>
      <c r="AQ22" s="179" t="s">
        <v>272</v>
      </c>
      <c r="AR22" s="267" t="s">
        <v>291</v>
      </c>
      <c r="AS22" s="122" t="s">
        <v>294</v>
      </c>
      <c r="AT22" s="122" t="s">
        <v>303</v>
      </c>
      <c r="AU22" s="122" t="s">
        <v>306</v>
      </c>
      <c r="AV22" s="122" t="s">
        <v>293</v>
      </c>
      <c r="AW22" s="122" t="s">
        <v>319</v>
      </c>
      <c r="AX22" s="122" t="s">
        <v>324</v>
      </c>
      <c r="AY22" s="122" t="s">
        <v>329</v>
      </c>
      <c r="AZ22" s="123" t="s">
        <v>332</v>
      </c>
      <c r="BA22" s="122" t="s">
        <v>323</v>
      </c>
      <c r="BB22" s="122" t="s">
        <v>338</v>
      </c>
      <c r="BC22" s="122" t="s">
        <v>342</v>
      </c>
      <c r="BD22" s="122" t="s">
        <v>343</v>
      </c>
      <c r="BE22" s="122" t="s">
        <v>344</v>
      </c>
      <c r="BF22" s="122" t="s">
        <v>341</v>
      </c>
      <c r="BG22" s="122" t="s">
        <v>365</v>
      </c>
      <c r="BH22" s="122" t="s">
        <v>366</v>
      </c>
      <c r="BI22" s="122" t="s">
        <v>367</v>
      </c>
      <c r="BJ22" s="122" t="s">
        <v>369</v>
      </c>
      <c r="BK22" s="122" t="s">
        <v>368</v>
      </c>
    </row>
    <row r="23" spans="2:63">
      <c r="B23" s="12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/>
      <c r="AH23" s="280"/>
      <c r="AI23" s="124"/>
      <c r="AJ23" s="124"/>
      <c r="AK23" s="124"/>
      <c r="AL23" s="268"/>
      <c r="AM23" s="274"/>
      <c r="AN23" s="124"/>
      <c r="AO23" s="280"/>
      <c r="AP23" s="124"/>
      <c r="AQ23" s="268"/>
      <c r="AR23" s="268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</row>
    <row r="24" spans="2:63">
      <c r="B24" s="41" t="s">
        <v>19</v>
      </c>
      <c r="C24" s="156">
        <v>0.64106056316581761</v>
      </c>
      <c r="D24" s="156">
        <v>0.5998496344471892</v>
      </c>
      <c r="E24" s="156">
        <v>0.61186484107322592</v>
      </c>
      <c r="F24" s="156">
        <v>0.57368349274917607</v>
      </c>
      <c r="G24" s="156">
        <v>0.60748924600000032</v>
      </c>
      <c r="H24" s="156">
        <v>0.53414606603932402</v>
      </c>
      <c r="I24" s="156">
        <v>0.50954620564766917</v>
      </c>
      <c r="J24" s="156">
        <v>0.52941523046359962</v>
      </c>
      <c r="K24" s="156">
        <v>0.5246407117896712</v>
      </c>
      <c r="L24" s="156">
        <v>0.52440552882773273</v>
      </c>
      <c r="M24" s="156">
        <v>0.51508565030847309</v>
      </c>
      <c r="N24" s="156">
        <v>0.51921942435529644</v>
      </c>
      <c r="O24" s="156">
        <v>0.52713361809548864</v>
      </c>
      <c r="P24" s="156">
        <v>0.53110677138641327</v>
      </c>
      <c r="Q24" s="156">
        <v>0.52329501138219259</v>
      </c>
      <c r="R24" s="156">
        <v>0.53821567669326797</v>
      </c>
      <c r="S24" s="156">
        <v>0.52507539634118572</v>
      </c>
      <c r="T24" s="156">
        <v>0.51151701531162153</v>
      </c>
      <c r="U24" s="156">
        <v>0.48494525309929015</v>
      </c>
      <c r="V24" s="156">
        <v>0.51486079546116126</v>
      </c>
      <c r="W24" s="156">
        <v>0.48466606225502123</v>
      </c>
      <c r="X24" s="156">
        <v>0.47391151179101437</v>
      </c>
      <c r="Y24" s="156">
        <v>0.47309221377756128</v>
      </c>
      <c r="Z24" s="156">
        <v>0.44620754323771977</v>
      </c>
      <c r="AA24" s="156">
        <v>0.46923737584670122</v>
      </c>
      <c r="AB24" s="156">
        <v>0.42665250015823397</v>
      </c>
      <c r="AC24" s="156">
        <v>0.40245733136512696</v>
      </c>
      <c r="AD24" s="156"/>
      <c r="AE24" s="156"/>
      <c r="AF24" s="156">
        <v>0.41448263789035428</v>
      </c>
      <c r="AG24" s="158"/>
      <c r="AH24" s="281">
        <v>0.53898282704144362</v>
      </c>
      <c r="AI24" s="156">
        <v>0.52913153011445047</v>
      </c>
      <c r="AJ24" s="156">
        <v>0.53192031689417718</v>
      </c>
      <c r="AK24" s="156">
        <v>0.51598447007917692</v>
      </c>
      <c r="AL24" s="269">
        <v>0.52893445434758779</v>
      </c>
      <c r="AM24" s="255">
        <v>0.510524528893054</v>
      </c>
      <c r="AN24" s="156">
        <v>0.48292540722822491</v>
      </c>
      <c r="AO24" s="281">
        <v>0.50181800307856439</v>
      </c>
      <c r="AP24" s="156">
        <v>0.49744166698540321</v>
      </c>
      <c r="AQ24" s="269">
        <v>0.49808894125627323</v>
      </c>
      <c r="AR24" s="269">
        <v>0.4794130754524345</v>
      </c>
      <c r="AS24" s="156">
        <v>0.48712500685088511</v>
      </c>
      <c r="AT24" s="156">
        <v>0.49747290212029588</v>
      </c>
      <c r="AU24" s="156">
        <v>0.50236469261232364</v>
      </c>
      <c r="AV24" s="156">
        <v>0.49185636220068252</v>
      </c>
      <c r="AW24" s="156">
        <v>0.5043893206590857</v>
      </c>
      <c r="AX24" s="156">
        <v>0.49675802209679298</v>
      </c>
      <c r="AY24" s="156">
        <v>0.48265372009614038</v>
      </c>
      <c r="AZ24" s="156">
        <v>0.45713255862889773</v>
      </c>
      <c r="BA24" s="156">
        <v>0.48508063383037375</v>
      </c>
      <c r="BB24" s="156">
        <v>0.4535034636161977</v>
      </c>
      <c r="BC24" s="156">
        <v>0.44339818116638435</v>
      </c>
      <c r="BD24" s="156">
        <v>0.44029933485937628</v>
      </c>
      <c r="BE24" s="156">
        <v>0.41620338661740564</v>
      </c>
      <c r="BF24" s="156">
        <v>0.43808201549967685</v>
      </c>
      <c r="BG24" s="156">
        <v>0.3973637413033419</v>
      </c>
      <c r="BH24" s="156">
        <v>0.37730698343055041</v>
      </c>
      <c r="BI24" s="156"/>
      <c r="BJ24" s="156"/>
      <c r="BK24" s="156">
        <v>0.38723235881899731</v>
      </c>
    </row>
    <row r="25" spans="2:63">
      <c r="B25" s="41" t="s">
        <v>20</v>
      </c>
      <c r="C25" s="156">
        <v>0.30425430595852965</v>
      </c>
      <c r="D25" s="156">
        <v>0.33778407422782175</v>
      </c>
      <c r="E25" s="156">
        <v>0.31962713846908314</v>
      </c>
      <c r="F25" s="156">
        <v>0.3463492623893854</v>
      </c>
      <c r="G25" s="156">
        <v>0.32645667667745948</v>
      </c>
      <c r="H25" s="156">
        <v>0.37538671865874501</v>
      </c>
      <c r="I25" s="156">
        <v>0.35373701534928409</v>
      </c>
      <c r="J25" s="156">
        <v>0.34021888140561268</v>
      </c>
      <c r="K25" s="156">
        <v>0.34332739842014126</v>
      </c>
      <c r="L25" s="156">
        <v>0.35258292477871611</v>
      </c>
      <c r="M25" s="156">
        <v>0.33327235327745586</v>
      </c>
      <c r="N25" s="156">
        <v>0.33366883753597903</v>
      </c>
      <c r="O25" s="156">
        <v>0.322047822789855</v>
      </c>
      <c r="P25" s="156">
        <v>0.31296736659301655</v>
      </c>
      <c r="Q25" s="156">
        <v>0.32526973690670696</v>
      </c>
      <c r="R25" s="156">
        <v>0.31430551973599619</v>
      </c>
      <c r="S25" s="156">
        <v>0.31767475272414447</v>
      </c>
      <c r="T25" s="156">
        <v>0.32468427815662482</v>
      </c>
      <c r="U25" s="156">
        <v>0.35249716824033195</v>
      </c>
      <c r="V25" s="156">
        <v>0.32729845976039401</v>
      </c>
      <c r="W25" s="156">
        <v>0.33357162799301832</v>
      </c>
      <c r="X25" s="156">
        <v>0.33155287700949976</v>
      </c>
      <c r="Y25" s="156">
        <v>0.34326198187622853</v>
      </c>
      <c r="Z25" s="156">
        <v>0.3834326261112338</v>
      </c>
      <c r="AA25" s="156">
        <v>0.34820541482516121</v>
      </c>
      <c r="AB25" s="156">
        <v>0.37404810423029433</v>
      </c>
      <c r="AC25" s="156">
        <v>0.37490942955276907</v>
      </c>
      <c r="AD25" s="156"/>
      <c r="AE25" s="156"/>
      <c r="AF25" s="156">
        <v>0.37448133991598165</v>
      </c>
      <c r="AG25" s="158"/>
      <c r="AH25" s="281">
        <v>0.39078029773102696</v>
      </c>
      <c r="AI25" s="156">
        <v>0.39748025711192203</v>
      </c>
      <c r="AJ25" s="156">
        <v>0.38546100822279533</v>
      </c>
      <c r="AK25" s="156">
        <v>0.39322526555241871</v>
      </c>
      <c r="AL25" s="269">
        <v>0.39179179414518761</v>
      </c>
      <c r="AM25" s="255">
        <v>0.39442103536747292</v>
      </c>
      <c r="AN25" s="156">
        <v>0.37293711510902616</v>
      </c>
      <c r="AO25" s="281">
        <v>0.36017086123717956</v>
      </c>
      <c r="AP25" s="156">
        <v>0.36297186003846643</v>
      </c>
      <c r="AQ25" s="269">
        <v>0.37209277865577839</v>
      </c>
      <c r="AR25" s="269">
        <v>0.35778943134969865</v>
      </c>
      <c r="AS25" s="156">
        <v>0.35594283844737479</v>
      </c>
      <c r="AT25" s="156">
        <v>0.34224838973167709</v>
      </c>
      <c r="AU25" s="156">
        <v>0.33215154788506257</v>
      </c>
      <c r="AV25" s="156">
        <v>0.34672123203802729</v>
      </c>
      <c r="AW25" s="156">
        <v>0.33732884443001437</v>
      </c>
      <c r="AX25" s="156">
        <v>0.33661610634444883</v>
      </c>
      <c r="AY25" s="156">
        <v>0.34386909823431594</v>
      </c>
      <c r="AZ25" s="156">
        <v>0.3715318361099928</v>
      </c>
      <c r="BA25" s="156">
        <v>0.34738960225866106</v>
      </c>
      <c r="BB25" s="156">
        <v>0.35374293440053384</v>
      </c>
      <c r="BC25" s="156">
        <v>0.35078306885456345</v>
      </c>
      <c r="BD25" s="156">
        <v>0.36462539479822254</v>
      </c>
      <c r="BE25" s="156">
        <v>0.40420678514265285</v>
      </c>
      <c r="BF25" s="156">
        <v>0.36864480595244525</v>
      </c>
      <c r="BG25" s="156">
        <v>0.39315589615047125</v>
      </c>
      <c r="BH25" s="156">
        <v>0.39068922753564278</v>
      </c>
      <c r="BI25" s="156"/>
      <c r="BJ25" s="156"/>
      <c r="BK25" s="156">
        <v>0.39190989401206988</v>
      </c>
    </row>
    <row r="26" spans="2:63">
      <c r="B26" s="41" t="s">
        <v>296</v>
      </c>
      <c r="C26" s="264">
        <v>0</v>
      </c>
      <c r="D26" s="264">
        <v>0</v>
      </c>
      <c r="E26" s="264">
        <v>0</v>
      </c>
      <c r="F26" s="264">
        <v>0</v>
      </c>
      <c r="G26" s="265">
        <v>0</v>
      </c>
      <c r="H26" s="264">
        <v>4.1528339679445369E-3</v>
      </c>
      <c r="I26" s="264">
        <v>3.6678316819682318E-2</v>
      </c>
      <c r="J26" s="266">
        <v>3.7581818348164209E-2</v>
      </c>
      <c r="K26" s="264">
        <v>4.2675338625558973E-2</v>
      </c>
      <c r="L26" s="265">
        <v>3.0848438964047802E-2</v>
      </c>
      <c r="M26" s="264">
        <v>3.9511625273103299E-2</v>
      </c>
      <c r="N26" s="156">
        <v>4.1749886621084475E-2</v>
      </c>
      <c r="O26" s="156">
        <v>2.9198604859987511E-2</v>
      </c>
      <c r="P26" s="156">
        <v>3.838723181507659E-2</v>
      </c>
      <c r="Q26" s="156">
        <v>4.0750950137375209E-2</v>
      </c>
      <c r="R26" s="278">
        <v>3.7353913759524716E-2</v>
      </c>
      <c r="S26" s="278">
        <v>3.399603716311958E-2</v>
      </c>
      <c r="T26" s="278">
        <v>2.6784082811552916E-2</v>
      </c>
      <c r="U26" s="278">
        <v>3.1981674961678641E-2</v>
      </c>
      <c r="V26" s="278">
        <v>3.2482194477808771E-2</v>
      </c>
      <c r="W26" s="278">
        <v>4.9193448210502748E-2</v>
      </c>
      <c r="X26" s="156">
        <v>6.3657456034133295E-2</v>
      </c>
      <c r="Y26" s="278">
        <v>5.3243797303412395E-2</v>
      </c>
      <c r="Z26" s="278">
        <v>4.3722431738988821E-2</v>
      </c>
      <c r="AA26" s="278">
        <v>5.2473997518734813E-2</v>
      </c>
      <c r="AB26" s="156">
        <v>6.1613232417277307E-2</v>
      </c>
      <c r="AC26" s="156">
        <v>6.9612653904714591E-2</v>
      </c>
      <c r="AD26" s="278"/>
      <c r="AE26" s="278"/>
      <c r="AF26" s="156">
        <v>6.5636839714969558E-2</v>
      </c>
      <c r="AG26" s="158"/>
      <c r="AH26" s="282">
        <v>0</v>
      </c>
      <c r="AI26" s="278">
        <v>0</v>
      </c>
      <c r="AJ26" s="278">
        <v>0</v>
      </c>
      <c r="AK26" s="278">
        <v>0</v>
      </c>
      <c r="AL26" s="277">
        <v>0</v>
      </c>
      <c r="AM26" s="295">
        <v>4.3634070997459256E-3</v>
      </c>
      <c r="AN26" s="278">
        <v>3.8669032072086801E-2</v>
      </c>
      <c r="AO26" s="282">
        <v>3.9785786801115039E-2</v>
      </c>
      <c r="AP26" s="278">
        <v>4.5117130499835567E-2</v>
      </c>
      <c r="AQ26" s="277">
        <v>3.2555386713896975E-2</v>
      </c>
      <c r="AR26" s="272">
        <v>4.2418285822817141E-2</v>
      </c>
      <c r="AS26" s="156">
        <v>4.4536892502472586E-2</v>
      </c>
      <c r="AT26" s="156">
        <v>3.1030097981016524E-2</v>
      </c>
      <c r="AU26" s="156">
        <v>4.0740281024190708E-2</v>
      </c>
      <c r="AV26" s="156">
        <v>3.9610432047581016E-2</v>
      </c>
      <c r="AW26" s="264">
        <v>4.0090140873195082E-2</v>
      </c>
      <c r="AX26" s="278">
        <v>3.6023050503253724E-2</v>
      </c>
      <c r="AY26" s="278">
        <v>2.8366690422253878E-2</v>
      </c>
      <c r="AZ26" s="278">
        <v>3.3708669149603437E-2</v>
      </c>
      <c r="BA26" s="278">
        <v>3.4476106785950637E-2</v>
      </c>
      <c r="BB26" s="278">
        <v>5.2168209952280928E-2</v>
      </c>
      <c r="BC26" s="156">
        <v>6.7349612479724971E-2</v>
      </c>
      <c r="BD26" s="278">
        <v>5.6557503123994324E-2</v>
      </c>
      <c r="BE26" s="278">
        <v>4.6091287929965696E-2</v>
      </c>
      <c r="BF26" s="278">
        <v>5.555418152000121E-2</v>
      </c>
      <c r="BG26" s="156">
        <v>6.4760669367884063E-2</v>
      </c>
      <c r="BH26" s="156">
        <v>7.2542624529829236E-2</v>
      </c>
      <c r="BI26" s="278"/>
      <c r="BJ26" s="278"/>
      <c r="BK26" s="156">
        <v>6.8691611981927581E-2</v>
      </c>
    </row>
    <row r="27" spans="2:63">
      <c r="B27" s="41" t="s">
        <v>318</v>
      </c>
      <c r="C27" s="156">
        <v>3.7100293540144949E-2</v>
      </c>
      <c r="D27" s="156">
        <v>4.0499277902476115E-2</v>
      </c>
      <c r="E27" s="156">
        <v>3.9268984039464307E-2</v>
      </c>
      <c r="F27" s="156">
        <v>4.180679409168437E-2</v>
      </c>
      <c r="G27" s="156">
        <v>3.9604917283710218E-2</v>
      </c>
      <c r="H27" s="156">
        <v>4.0018830887925842E-2</v>
      </c>
      <c r="I27" s="156">
        <v>4.1534734504338866E-2</v>
      </c>
      <c r="J27" s="156">
        <v>3.5651829979789953E-2</v>
      </c>
      <c r="K27" s="156">
        <v>3.0928894958936925E-2</v>
      </c>
      <c r="L27" s="156">
        <v>3.6896893667653204E-2</v>
      </c>
      <c r="M27" s="156">
        <v>3.0132751074950587E-2</v>
      </c>
      <c r="N27" s="156">
        <v>2.4074958491100574E-2</v>
      </c>
      <c r="O27" s="156">
        <v>2.4357069338787438E-2</v>
      </c>
      <c r="P27" s="156">
        <v>2.9035142395435084E-2</v>
      </c>
      <c r="Q27" s="156">
        <v>2.6904045679287E-2</v>
      </c>
      <c r="R27" s="156">
        <v>2.8050925859957786E-2</v>
      </c>
      <c r="S27" s="156">
        <v>3.3497184961614385E-2</v>
      </c>
      <c r="T27" s="156">
        <v>3.8209164605260554E-2</v>
      </c>
      <c r="U27" s="156">
        <v>3.0598002743275843E-2</v>
      </c>
      <c r="V27" s="156">
        <v>3.2639250679035267E-2</v>
      </c>
      <c r="W27" s="156">
        <v>3.0946323777684859E-2</v>
      </c>
      <c r="X27" s="156">
        <v>3.134025178102906E-2</v>
      </c>
      <c r="Y27" s="156">
        <v>3.221092548772559E-2</v>
      </c>
      <c r="Z27" s="156">
        <v>3.4009729722051435E-2</v>
      </c>
      <c r="AA27" s="156">
        <v>3.2147203012732994E-2</v>
      </c>
      <c r="AB27" s="156">
        <v>4.7354836954308643E-2</v>
      </c>
      <c r="AC27" s="156">
        <v>4.5160197860198412E-2</v>
      </c>
      <c r="AD27" s="156"/>
      <c r="AE27" s="156"/>
      <c r="AF27" s="156">
        <v>4.625096139421609E-2</v>
      </c>
      <c r="AG27" s="158"/>
      <c r="AH27" s="281">
        <v>4.7651137458355142E-2</v>
      </c>
      <c r="AI27" s="156">
        <v>4.7656667740546471E-2</v>
      </c>
      <c r="AJ27" s="156">
        <v>4.7357249613524006E-2</v>
      </c>
      <c r="AK27" s="156">
        <v>4.7465057656498416E-2</v>
      </c>
      <c r="AL27" s="269">
        <v>4.7531212280541961E-2</v>
      </c>
      <c r="AM27" s="255">
        <v>4.2048021223043359E-2</v>
      </c>
      <c r="AN27" s="156">
        <v>4.3789152366688608E-2</v>
      </c>
      <c r="AO27" s="281">
        <v>3.7742615152489327E-2</v>
      </c>
      <c r="AP27" s="156">
        <v>3.2698580374997226E-2</v>
      </c>
      <c r="AQ27" s="269">
        <v>3.8938554796050823E-2</v>
      </c>
      <c r="AR27" s="269">
        <v>3.2349457631527703E-2</v>
      </c>
      <c r="AS27" s="156">
        <v>2.5682077847323848E-2</v>
      </c>
      <c r="AT27" s="156">
        <v>2.5884875381450363E-2</v>
      </c>
      <c r="AU27" s="156">
        <v>3.0814929986768026E-2</v>
      </c>
      <c r="AV27" s="156">
        <v>2.8678349486799964E-2</v>
      </c>
      <c r="AW27" s="156">
        <v>3.0105695927578953E-2</v>
      </c>
      <c r="AX27" s="156">
        <v>3.5494454244746988E-2</v>
      </c>
      <c r="AY27" s="156">
        <v>4.0466853066286682E-2</v>
      </c>
      <c r="AZ27" s="156">
        <v>3.2250279334888436E-2</v>
      </c>
      <c r="BA27" s="156">
        <v>3.464280400383634E-2</v>
      </c>
      <c r="BB27" s="156">
        <v>3.2817669320054935E-2</v>
      </c>
      <c r="BC27" s="156">
        <v>3.3157998198004114E-2</v>
      </c>
      <c r="BD27" s="156">
        <v>3.4215619680868094E-2</v>
      </c>
      <c r="BE27" s="156">
        <v>3.585235730705124E-2</v>
      </c>
      <c r="BF27" s="156">
        <v>3.4034219231332534E-2</v>
      </c>
      <c r="BG27" s="156">
        <v>4.9773901135368462E-2</v>
      </c>
      <c r="BH27" s="156">
        <v>4.7060973735456132E-2</v>
      </c>
      <c r="BI27" s="156"/>
      <c r="BJ27" s="156"/>
      <c r="BK27" s="156">
        <v>4.8403504917041651E-2</v>
      </c>
    </row>
    <row r="28" spans="2:63">
      <c r="B28" s="41" t="s">
        <v>297</v>
      </c>
      <c r="C28" s="264">
        <v>2.6358441897809141E-3</v>
      </c>
      <c r="D28" s="264">
        <v>4.6722582111980949E-3</v>
      </c>
      <c r="E28" s="264">
        <v>1.1141644438430515E-2</v>
      </c>
      <c r="F28" s="264">
        <v>9.091978642877448E-3</v>
      </c>
      <c r="G28" s="265">
        <v>6.7885704995695401E-3</v>
      </c>
      <c r="H28" s="264">
        <v>2.5674869405469296E-2</v>
      </c>
      <c r="I28" s="264">
        <v>3.3729312442672153E-2</v>
      </c>
      <c r="J28" s="266">
        <v>3.7137618580311768E-2</v>
      </c>
      <c r="K28" s="264">
        <v>4.2258309456643016E-2</v>
      </c>
      <c r="L28" s="265">
        <v>3.4941375303270454E-2</v>
      </c>
      <c r="M28" s="264">
        <v>4.9531853473569351E-2</v>
      </c>
      <c r="N28" s="156">
        <v>5.4709165382204127E-2</v>
      </c>
      <c r="O28" s="156">
        <v>5.8042264093716898E-2</v>
      </c>
      <c r="P28" s="156">
        <v>6.1600694155775515E-2</v>
      </c>
      <c r="Q28" s="156">
        <v>5.6080286129192074E-2</v>
      </c>
      <c r="R28" s="278">
        <v>5.6338044244369459E-2</v>
      </c>
      <c r="S28" s="278">
        <v>5.8848297417182518E-2</v>
      </c>
      <c r="T28" s="278">
        <v>6.7674064555321475E-2</v>
      </c>
      <c r="U28" s="278">
        <v>7.4004621639891605E-2</v>
      </c>
      <c r="V28" s="278">
        <v>6.4251425157332356E-2</v>
      </c>
      <c r="W28" s="278">
        <v>6.685584422946908E-2</v>
      </c>
      <c r="X28" s="156">
        <v>7.1368816535999149E-2</v>
      </c>
      <c r="Y28" s="278">
        <v>6.8506871193489971E-2</v>
      </c>
      <c r="Z28" s="278">
        <v>7.0384818207341437E-2</v>
      </c>
      <c r="AA28" s="278">
        <v>6.9307467383202384E-2</v>
      </c>
      <c r="AB28" s="156">
        <v>6.6270171221778224E-2</v>
      </c>
      <c r="AC28" s="156">
        <v>6.7956713391879864E-2</v>
      </c>
      <c r="AD28" s="278"/>
      <c r="AE28" s="278"/>
      <c r="AF28" s="156">
        <v>6.7118480489410215E-2</v>
      </c>
      <c r="AG28" s="158"/>
      <c r="AH28" s="282">
        <v>3.3854464420843256E-3</v>
      </c>
      <c r="AI28" s="278">
        <v>5.4980473063631144E-3</v>
      </c>
      <c r="AJ28" s="278">
        <v>1.3436564148559387E-2</v>
      </c>
      <c r="AK28" s="278">
        <v>1.032256738220327E-2</v>
      </c>
      <c r="AL28" s="277">
        <v>8.147206143467459E-3</v>
      </c>
      <c r="AM28" s="295">
        <v>2.6976736443986411E-2</v>
      </c>
      <c r="AN28" s="278">
        <v>3.5559970514111035E-2</v>
      </c>
      <c r="AO28" s="282">
        <v>3.931553714216672E-2</v>
      </c>
      <c r="AP28" s="278">
        <v>4.4676239811156863E-2</v>
      </c>
      <c r="AQ28" s="277">
        <v>3.6874798969215548E-2</v>
      </c>
      <c r="AR28" s="272">
        <v>5.3175649026161738E-2</v>
      </c>
      <c r="AS28" s="156">
        <v>5.8361265496148743E-2</v>
      </c>
      <c r="AT28" s="156">
        <v>6.1682986242132497E-2</v>
      </c>
      <c r="AU28" s="156">
        <v>6.5376675329994999E-2</v>
      </c>
      <c r="AV28" s="156">
        <v>5.9778817777791614E-2</v>
      </c>
      <c r="AW28" s="264">
        <v>6.0464885816714671E-2</v>
      </c>
      <c r="AX28" s="278">
        <v>6.235712650030336E-2</v>
      </c>
      <c r="AY28" s="278">
        <v>7.167269868923283E-2</v>
      </c>
      <c r="AZ28" s="278">
        <v>7.8000833583287521E-2</v>
      </c>
      <c r="BA28" s="278">
        <v>6.819546767841432E-2</v>
      </c>
      <c r="BB28" s="278">
        <v>7.0898663240185344E-2</v>
      </c>
      <c r="BC28" s="156">
        <v>7.5508234797488388E-2</v>
      </c>
      <c r="BD28" s="278">
        <v>7.2770496804752949E-2</v>
      </c>
      <c r="BE28" s="278">
        <v>7.4198227153956867E-2</v>
      </c>
      <c r="BF28" s="278">
        <v>7.3375762852718643E-2</v>
      </c>
      <c r="BG28" s="156">
        <v>6.9655502220383178E-2</v>
      </c>
      <c r="BH28" s="156">
        <v>7.0816986098765675E-2</v>
      </c>
      <c r="BI28" s="278"/>
      <c r="BJ28" s="278"/>
      <c r="BK28" s="156">
        <v>7.0242209079783707E-2</v>
      </c>
    </row>
    <row r="29" spans="2:63">
      <c r="B29" s="41" t="s">
        <v>18</v>
      </c>
      <c r="C29" s="264">
        <v>1.4948993145724948E-2</v>
      </c>
      <c r="D29" s="264">
        <v>1.7194755211316019E-2</v>
      </c>
      <c r="E29" s="264">
        <v>1.809739197979687E-2</v>
      </c>
      <c r="F29" s="264">
        <v>2.9068472126874328E-2</v>
      </c>
      <c r="G29" s="265">
        <v>1.9660979994860758E-2</v>
      </c>
      <c r="H29" s="264">
        <v>2.0620681040589808E-2</v>
      </c>
      <c r="I29" s="264">
        <v>2.4769585919233627E-2</v>
      </c>
      <c r="J29" s="266">
        <v>1.9994621222522269E-2</v>
      </c>
      <c r="K29" s="264">
        <v>1.616934674904888E-2</v>
      </c>
      <c r="L29" s="265">
        <v>2.0323679370196131E-2</v>
      </c>
      <c r="M29" s="264">
        <v>3.2465766592448014E-2</v>
      </c>
      <c r="N29" s="156">
        <v>2.6577727614333219E-2</v>
      </c>
      <c r="O29" s="156">
        <v>3.9220620822162919E-2</v>
      </c>
      <c r="P29" s="156">
        <v>2.6902793654281019E-2</v>
      </c>
      <c r="Q29" s="156">
        <v>2.7699969765240837E-2</v>
      </c>
      <c r="R29" s="278">
        <v>2.5735919706884318E-2</v>
      </c>
      <c r="S29" s="278">
        <v>3.0908331392752814E-2</v>
      </c>
      <c r="T29" s="278">
        <v>3.1099999999999999E-2</v>
      </c>
      <c r="U29" s="278">
        <v>2.5973279315527287E-2</v>
      </c>
      <c r="V29" s="278">
        <v>2.8467874464265738E-2</v>
      </c>
      <c r="W29" s="278">
        <v>3.4766693534306108E-2</v>
      </c>
      <c r="X29" s="156">
        <v>2.8169086848324101E-2</v>
      </c>
      <c r="Y29" s="278">
        <v>2.9684210361580421E-2</v>
      </c>
      <c r="Z29" s="278">
        <v>2.2242850982664583E-2</v>
      </c>
      <c r="AA29" s="278">
        <v>2.8628541413466359E-2</v>
      </c>
      <c r="AB29" s="156">
        <v>2.4061155018106697E-2</v>
      </c>
      <c r="AC29" s="156">
        <v>3.9903673925309587E-2</v>
      </c>
      <c r="AD29" s="278"/>
      <c r="AE29" s="278"/>
      <c r="AF29" s="156">
        <v>3.2029740595070501E-2</v>
      </c>
      <c r="AG29" s="158"/>
      <c r="AH29" s="282">
        <v>1.9200291327087303E-2</v>
      </c>
      <c r="AI29" s="278">
        <v>2.023349772671789E-2</v>
      </c>
      <c r="AJ29" s="278">
        <v>2.1824861120944544E-2</v>
      </c>
      <c r="AK29" s="278">
        <v>3.3002639329700822E-2</v>
      </c>
      <c r="AL29" s="277">
        <v>2.359566518236457E-2</v>
      </c>
      <c r="AM29" s="295">
        <v>2.1666270972696727E-2</v>
      </c>
      <c r="AN29" s="278">
        <v>2.611395492961039E-2</v>
      </c>
      <c r="AO29" s="282">
        <v>2.1167196588484913E-2</v>
      </c>
      <c r="AP29" s="278">
        <v>1.7094522290140933E-2</v>
      </c>
      <c r="AQ29" s="277">
        <v>2.1448256818346532E-2</v>
      </c>
      <c r="AR29" s="272">
        <v>3.4854100717359969E-2</v>
      </c>
      <c r="AS29" s="156">
        <v>2.8351918855793259E-2</v>
      </c>
      <c r="AT29" s="156">
        <v>4.1680748543426564E-2</v>
      </c>
      <c r="AU29" s="156">
        <v>2.8551873161657838E-2</v>
      </c>
      <c r="AV29" s="156">
        <v>3.3354806449117619E-2</v>
      </c>
      <c r="AW29" s="264">
        <v>2.7621112293411198E-2</v>
      </c>
      <c r="AX29" s="278">
        <v>3.2751240310453497E-2</v>
      </c>
      <c r="AY29" s="278">
        <v>3.3000000000000002E-2</v>
      </c>
      <c r="AZ29" s="278">
        <v>2.7375823193326376E-2</v>
      </c>
      <c r="BA29" s="278">
        <v>3.0215385442761152E-2</v>
      </c>
      <c r="BB29" s="278">
        <v>3.686905947075006E-2</v>
      </c>
      <c r="BC29" s="156">
        <v>2.9802904503834937E-2</v>
      </c>
      <c r="BD29" s="278">
        <v>3.1531650732784813E-2</v>
      </c>
      <c r="BE29" s="278">
        <v>2.3447955848967694E-2</v>
      </c>
      <c r="BF29" s="278">
        <v>3.030901494382577E-2</v>
      </c>
      <c r="BG29" s="156">
        <v>2.5290289822548963E-2</v>
      </c>
      <c r="BH29" s="156">
        <v>4.1583204669753619E-2</v>
      </c>
      <c r="BI29" s="278"/>
      <c r="BJ29" s="278"/>
      <c r="BK29" s="156">
        <v>3.3520421190184009E-2</v>
      </c>
    </row>
    <row r="30" spans="2:63" ht="12.75" hidden="1" customHeight="1">
      <c r="B30" s="41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06"/>
      <c r="AH30" s="283"/>
      <c r="AI30" s="128"/>
      <c r="AJ30" s="128"/>
      <c r="AK30" s="128"/>
      <c r="AL30" s="270"/>
      <c r="AM30" s="275"/>
      <c r="AN30" s="128"/>
      <c r="AO30" s="283"/>
      <c r="AP30" s="128"/>
      <c r="AQ30" s="270"/>
      <c r="AR30" s="270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</row>
    <row r="31" spans="2:63">
      <c r="B31" s="31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06"/>
      <c r="AH31" s="284"/>
      <c r="AI31" s="126"/>
      <c r="AJ31" s="126"/>
      <c r="AK31" s="126"/>
      <c r="AL31" s="271"/>
      <c r="AM31" s="276"/>
      <c r="AN31" s="126"/>
      <c r="AO31" s="284"/>
      <c r="AP31" s="126"/>
      <c r="AQ31" s="271"/>
      <c r="AR31" s="271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</row>
    <row r="32" spans="2:63">
      <c r="B32" s="127"/>
      <c r="C32" s="107">
        <f t="shared" ref="C32:Q32" si="10">SUM(C23:C31)</f>
        <v>0.99999999999999811</v>
      </c>
      <c r="D32" s="107">
        <f t="shared" si="10"/>
        <v>1.0000000000000011</v>
      </c>
      <c r="E32" s="107">
        <f t="shared" si="10"/>
        <v>1.0000000000000007</v>
      </c>
      <c r="F32" s="107">
        <f t="shared" si="10"/>
        <v>0.99999999999999767</v>
      </c>
      <c r="G32" s="107">
        <f t="shared" si="10"/>
        <v>1.0000003904556003</v>
      </c>
      <c r="H32" s="107">
        <f t="shared" si="10"/>
        <v>0.99999999999999833</v>
      </c>
      <c r="I32" s="107">
        <f t="shared" si="10"/>
        <v>0.99999517068288024</v>
      </c>
      <c r="J32" s="107">
        <f t="shared" si="10"/>
        <v>1.0000000000000004</v>
      </c>
      <c r="K32" s="107">
        <f t="shared" si="10"/>
        <v>1.0000000000000002</v>
      </c>
      <c r="L32" s="107">
        <f t="shared" si="10"/>
        <v>0.99999884091161639</v>
      </c>
      <c r="M32" s="107">
        <f t="shared" si="10"/>
        <v>1.0000000000000002</v>
      </c>
      <c r="N32" s="107">
        <f t="shared" si="10"/>
        <v>0.99999999999999778</v>
      </c>
      <c r="O32" s="107">
        <f t="shared" ref="O32:P32" si="11">SUM(O23:O31)</f>
        <v>0.99999999999999845</v>
      </c>
      <c r="P32" s="107">
        <f t="shared" si="11"/>
        <v>0.99999999999999811</v>
      </c>
      <c r="Q32" s="107">
        <f t="shared" si="10"/>
        <v>0.99999999999999456</v>
      </c>
      <c r="R32" s="107">
        <f t="shared" ref="R32:V32" si="12">SUM(R23:R31)</f>
        <v>1.0000000000000004</v>
      </c>
      <c r="S32" s="107">
        <f t="shared" si="12"/>
        <v>0.99999999999999956</v>
      </c>
      <c r="T32" s="107">
        <f t="shared" ref="T32:U32" si="13">SUM(T23:T31)</f>
        <v>0.99996860544038124</v>
      </c>
      <c r="U32" s="107">
        <f t="shared" si="13"/>
        <v>0.99999999999999545</v>
      </c>
      <c r="V32" s="107">
        <f t="shared" si="12"/>
        <v>0.99999999999999745</v>
      </c>
      <c r="W32" s="107">
        <f t="shared" ref="W32:AA32" si="14">SUM(W23:W31)</f>
        <v>1.0000000000000022</v>
      </c>
      <c r="X32" s="107">
        <f t="shared" si="14"/>
        <v>0.99999999999999978</v>
      </c>
      <c r="Y32" s="107">
        <f t="shared" si="14"/>
        <v>0.99999999999999833</v>
      </c>
      <c r="Z32" s="107">
        <f t="shared" si="14"/>
        <v>0.99999999999999978</v>
      </c>
      <c r="AA32" s="107">
        <f t="shared" si="14"/>
        <v>0.999999999999999</v>
      </c>
      <c r="AB32" s="107">
        <f t="shared" ref="AB32:AF32" si="15">SUM(AB23:AB31)</f>
        <v>0.99999999999999922</v>
      </c>
      <c r="AC32" s="107">
        <f t="shared" si="15"/>
        <v>0.99999999999999845</v>
      </c>
      <c r="AD32" s="107">
        <f t="shared" si="15"/>
        <v>0</v>
      </c>
      <c r="AE32" s="107">
        <f t="shared" si="15"/>
        <v>0</v>
      </c>
      <c r="AF32" s="107">
        <f t="shared" si="15"/>
        <v>1.0000000000000024</v>
      </c>
      <c r="AG32" s="106"/>
      <c r="AH32" s="245">
        <f t="shared" ref="AH32:AW32" si="16">SUM(AH23:AH31)</f>
        <v>0.99999999999999734</v>
      </c>
      <c r="AI32" s="107">
        <f t="shared" si="16"/>
        <v>1</v>
      </c>
      <c r="AJ32" s="107">
        <f t="shared" si="16"/>
        <v>1.0000000000000004</v>
      </c>
      <c r="AK32" s="107">
        <f t="shared" si="16"/>
        <v>0.99999999999999811</v>
      </c>
      <c r="AL32" s="221">
        <f t="shared" si="16"/>
        <v>1.0000003320991493</v>
      </c>
      <c r="AM32" s="244">
        <f t="shared" si="16"/>
        <v>0.99999999999999933</v>
      </c>
      <c r="AN32" s="107">
        <f t="shared" si="16"/>
        <v>0.99999463221974805</v>
      </c>
      <c r="AO32" s="245">
        <f t="shared" si="16"/>
        <v>0.99999999999999989</v>
      </c>
      <c r="AP32" s="107">
        <f t="shared" si="16"/>
        <v>1.0000000000000002</v>
      </c>
      <c r="AQ32" s="221">
        <f t="shared" si="16"/>
        <v>0.99999871720956146</v>
      </c>
      <c r="AR32" s="221">
        <f t="shared" si="16"/>
        <v>0.99999999999999978</v>
      </c>
      <c r="AS32" s="107">
        <f t="shared" si="16"/>
        <v>0.99999999999999822</v>
      </c>
      <c r="AT32" s="107">
        <f t="shared" ref="AT32:AU32" si="17">SUM(AT23:AT31)</f>
        <v>0.99999999999999889</v>
      </c>
      <c r="AU32" s="107">
        <f t="shared" si="17"/>
        <v>0.99999999999999789</v>
      </c>
      <c r="AV32" s="107">
        <f t="shared" si="16"/>
        <v>0.99999999999999989</v>
      </c>
      <c r="AW32" s="107">
        <f t="shared" si="16"/>
        <v>1</v>
      </c>
      <c r="AX32" s="107">
        <f>SUM(AX23:AX31)</f>
        <v>0.99999999999999933</v>
      </c>
      <c r="AY32" s="107">
        <f>SUM(AY23:AY31)</f>
        <v>1.0000290605082298</v>
      </c>
      <c r="AZ32" s="107">
        <f t="shared" ref="AZ32" si="18">SUM(AZ23:AZ31)</f>
        <v>0.99999999999999623</v>
      </c>
      <c r="BA32" s="107">
        <f>SUM(BA23:BA31)</f>
        <v>0.99999999999999722</v>
      </c>
      <c r="BB32" s="107">
        <f t="shared" ref="BB32:BK32" si="19">SUM(BB23:BB31)</f>
        <v>1.0000000000000027</v>
      </c>
      <c r="BC32" s="107">
        <f t="shared" si="19"/>
        <v>1</v>
      </c>
      <c r="BD32" s="107">
        <v>0.999999999999999</v>
      </c>
      <c r="BE32" s="107">
        <f t="shared" ref="BE32" si="20">SUM(BE23:BE31)</f>
        <v>1</v>
      </c>
      <c r="BF32" s="107">
        <f t="shared" si="19"/>
        <v>1.0000000000000004</v>
      </c>
      <c r="BG32" s="107">
        <f t="shared" si="19"/>
        <v>0.99999999999999789</v>
      </c>
      <c r="BH32" s="107">
        <f t="shared" si="19"/>
        <v>0.99999999999999778</v>
      </c>
      <c r="BI32" s="107">
        <f t="shared" si="19"/>
        <v>0</v>
      </c>
      <c r="BJ32" s="107">
        <f t="shared" si="19"/>
        <v>0</v>
      </c>
      <c r="BK32" s="107">
        <f t="shared" si="19"/>
        <v>1.0000000000000042</v>
      </c>
    </row>
    <row r="33" spans="2:63" ht="12.75" hidden="1" customHeight="1">
      <c r="B33" s="7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106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</row>
    <row r="34" spans="2:63">
      <c r="B34" s="180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06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</row>
    <row r="35" spans="2:63" ht="12.75" hidden="1" customHeight="1">
      <c r="B35" s="7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06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2:63">
      <c r="B36" s="325" t="s">
        <v>211</v>
      </c>
      <c r="C36" s="322" t="s">
        <v>119</v>
      </c>
      <c r="D36" s="323"/>
      <c r="E36" s="323"/>
      <c r="F36" s="323"/>
      <c r="G36" s="324"/>
      <c r="H36" s="322" t="s">
        <v>272</v>
      </c>
      <c r="I36" s="323"/>
      <c r="J36" s="323"/>
      <c r="K36" s="323"/>
      <c r="L36" s="324"/>
      <c r="M36" s="322" t="s">
        <v>293</v>
      </c>
      <c r="N36" s="323"/>
      <c r="O36" s="323"/>
      <c r="P36" s="323"/>
      <c r="Q36" s="323"/>
      <c r="R36" s="321" t="s">
        <v>323</v>
      </c>
      <c r="S36" s="321"/>
      <c r="T36" s="321"/>
      <c r="U36" s="321"/>
      <c r="V36" s="321"/>
      <c r="W36" s="321" t="s">
        <v>341</v>
      </c>
      <c r="X36" s="321"/>
      <c r="Y36" s="321"/>
      <c r="Z36" s="321"/>
      <c r="AA36" s="321"/>
      <c r="AB36" s="321" t="s">
        <v>368</v>
      </c>
      <c r="AC36" s="321"/>
      <c r="AD36" s="321"/>
      <c r="AE36" s="321"/>
      <c r="AF36" s="321"/>
      <c r="AG36" s="162"/>
      <c r="AH36" s="322" t="s">
        <v>119</v>
      </c>
      <c r="AI36" s="323"/>
      <c r="AJ36" s="323"/>
      <c r="AK36" s="323"/>
      <c r="AL36" s="324"/>
      <c r="AM36" s="322" t="s">
        <v>272</v>
      </c>
      <c r="AN36" s="323"/>
      <c r="AO36" s="323"/>
      <c r="AP36" s="323"/>
      <c r="AQ36" s="324"/>
      <c r="AR36" s="322" t="s">
        <v>293</v>
      </c>
      <c r="AS36" s="323"/>
      <c r="AT36" s="323"/>
      <c r="AU36" s="323"/>
      <c r="AV36" s="323"/>
      <c r="AW36" s="321" t="s">
        <v>323</v>
      </c>
      <c r="AX36" s="321"/>
      <c r="AY36" s="321"/>
      <c r="AZ36" s="321"/>
      <c r="BA36" s="321"/>
      <c r="BB36" s="321" t="s">
        <v>341</v>
      </c>
      <c r="BC36" s="321"/>
      <c r="BD36" s="321"/>
      <c r="BE36" s="321"/>
      <c r="BF36" s="321"/>
      <c r="BG36" s="321" t="s">
        <v>368</v>
      </c>
      <c r="BH36" s="321"/>
      <c r="BI36" s="321"/>
      <c r="BJ36" s="321"/>
      <c r="BK36" s="321"/>
    </row>
    <row r="37" spans="2:63">
      <c r="B37" s="326"/>
      <c r="C37" s="179" t="s">
        <v>115</v>
      </c>
      <c r="D37" s="122" t="s">
        <v>116</v>
      </c>
      <c r="E37" s="179" t="s">
        <v>117</v>
      </c>
      <c r="F37" s="179" t="s">
        <v>118</v>
      </c>
      <c r="G37" s="179" t="s">
        <v>119</v>
      </c>
      <c r="H37" s="122" t="s">
        <v>268</v>
      </c>
      <c r="I37" s="122" t="s">
        <v>269</v>
      </c>
      <c r="J37" s="122" t="s">
        <v>270</v>
      </c>
      <c r="K37" s="122" t="s">
        <v>271</v>
      </c>
      <c r="L37" s="122" t="s">
        <v>272</v>
      </c>
      <c r="M37" s="122" t="s">
        <v>291</v>
      </c>
      <c r="N37" s="122" t="s">
        <v>294</v>
      </c>
      <c r="O37" s="122" t="s">
        <v>303</v>
      </c>
      <c r="P37" s="122" t="s">
        <v>306</v>
      </c>
      <c r="Q37" s="122" t="s">
        <v>293</v>
      </c>
      <c r="R37" s="122" t="s">
        <v>319</v>
      </c>
      <c r="S37" s="122" t="s">
        <v>324</v>
      </c>
      <c r="T37" s="122" t="s">
        <v>329</v>
      </c>
      <c r="U37" s="122" t="s">
        <v>332</v>
      </c>
      <c r="V37" s="122" t="s">
        <v>323</v>
      </c>
      <c r="W37" s="122" t="s">
        <v>338</v>
      </c>
      <c r="X37" s="122" t="s">
        <v>342</v>
      </c>
      <c r="Y37" s="122" t="s">
        <v>343</v>
      </c>
      <c r="Z37" s="122" t="s">
        <v>344</v>
      </c>
      <c r="AA37" s="122" t="s">
        <v>341</v>
      </c>
      <c r="AB37" s="122" t="s">
        <v>365</v>
      </c>
      <c r="AC37" s="122" t="s">
        <v>366</v>
      </c>
      <c r="AD37" s="122" t="s">
        <v>367</v>
      </c>
      <c r="AE37" s="122" t="s">
        <v>369</v>
      </c>
      <c r="AF37" s="122" t="s">
        <v>368</v>
      </c>
      <c r="AG37" s="89"/>
      <c r="AH37" s="122" t="s">
        <v>115</v>
      </c>
      <c r="AI37" s="122" t="s">
        <v>116</v>
      </c>
      <c r="AJ37" s="122" t="s">
        <v>117</v>
      </c>
      <c r="AK37" s="122" t="s">
        <v>118</v>
      </c>
      <c r="AL37" s="123" t="s">
        <v>119</v>
      </c>
      <c r="AM37" s="122" t="s">
        <v>268</v>
      </c>
      <c r="AN37" s="122" t="s">
        <v>269</v>
      </c>
      <c r="AO37" s="122" t="s">
        <v>270</v>
      </c>
      <c r="AP37" s="122" t="s">
        <v>271</v>
      </c>
      <c r="AQ37" s="123" t="s">
        <v>272</v>
      </c>
      <c r="AR37" s="122" t="s">
        <v>291</v>
      </c>
      <c r="AS37" s="122" t="s">
        <v>294</v>
      </c>
      <c r="AT37" s="122" t="s">
        <v>303</v>
      </c>
      <c r="AU37" s="122" t="s">
        <v>306</v>
      </c>
      <c r="AV37" s="122" t="s">
        <v>293</v>
      </c>
      <c r="AW37" s="122" t="s">
        <v>319</v>
      </c>
      <c r="AX37" s="122" t="s">
        <v>324</v>
      </c>
      <c r="AY37" s="122" t="s">
        <v>329</v>
      </c>
      <c r="AZ37" s="122" t="s">
        <v>332</v>
      </c>
      <c r="BA37" s="122" t="s">
        <v>323</v>
      </c>
      <c r="BB37" s="122" t="s">
        <v>338</v>
      </c>
      <c r="BC37" s="122" t="s">
        <v>342</v>
      </c>
      <c r="BD37" s="122" t="s">
        <v>343</v>
      </c>
      <c r="BE37" s="122" t="s">
        <v>344</v>
      </c>
      <c r="BF37" s="122" t="s">
        <v>341</v>
      </c>
      <c r="BG37" s="122" t="s">
        <v>365</v>
      </c>
      <c r="BH37" s="122" t="s">
        <v>366</v>
      </c>
      <c r="BI37" s="122" t="s">
        <v>367</v>
      </c>
      <c r="BJ37" s="122" t="s">
        <v>369</v>
      </c>
      <c r="BK37" s="122" t="s">
        <v>368</v>
      </c>
    </row>
    <row r="38" spans="2:63">
      <c r="B38" s="12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5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</row>
    <row r="39" spans="2:63">
      <c r="B39" s="41" t="s">
        <v>141</v>
      </c>
      <c r="C39" s="156">
        <v>0.17112792554580664</v>
      </c>
      <c r="D39" s="156">
        <v>0.19608522133871928</v>
      </c>
      <c r="E39" s="156">
        <v>0.1852739579234651</v>
      </c>
      <c r="F39" s="156">
        <v>0.20218493935085263</v>
      </c>
      <c r="G39" s="156">
        <v>0.18825459275136491</v>
      </c>
      <c r="H39" s="156">
        <v>0.21508319666245473</v>
      </c>
      <c r="I39" s="156">
        <v>0.21356447498678399</v>
      </c>
      <c r="J39" s="156">
        <v>0.19507144984133368</v>
      </c>
      <c r="K39" s="156">
        <v>0.19531218043476978</v>
      </c>
      <c r="L39" s="156">
        <v>0.20436474590168408</v>
      </c>
      <c r="M39" s="156">
        <v>0.20204151629972378</v>
      </c>
      <c r="N39" s="156">
        <v>0.20248886622122081</v>
      </c>
      <c r="O39" s="156">
        <v>0.18840103272525013</v>
      </c>
      <c r="P39" s="156">
        <v>0.18773521753920072</v>
      </c>
      <c r="Q39" s="156">
        <v>0.19499412351563039</v>
      </c>
      <c r="R39" s="156">
        <v>0.18887425678731157</v>
      </c>
      <c r="S39" s="156">
        <v>0.19458967800715865</v>
      </c>
      <c r="T39" s="156">
        <v>0.18027627663643844</v>
      </c>
      <c r="U39" s="156">
        <v>0.18348811155582334</v>
      </c>
      <c r="V39" s="156">
        <v>0.18677976514688865</v>
      </c>
      <c r="W39" s="156">
        <v>0.19940096906522248</v>
      </c>
      <c r="X39" s="156">
        <v>0.19349102707971649</v>
      </c>
      <c r="Y39" s="156">
        <v>0.18807419895219585</v>
      </c>
      <c r="Z39" s="156">
        <v>0.20163918100659162</v>
      </c>
      <c r="AA39" s="156">
        <v>0.19557766775353086</v>
      </c>
      <c r="AB39" s="156">
        <v>0.21010974713280106</v>
      </c>
      <c r="AC39" s="156">
        <v>0.23368876449071688</v>
      </c>
      <c r="AD39" s="156"/>
      <c r="AE39" s="156"/>
      <c r="AF39" s="156">
        <v>0.22196969306298062</v>
      </c>
      <c r="AG39" s="158"/>
      <c r="AH39" s="156">
        <v>0.2197944955428118</v>
      </c>
      <c r="AI39" s="156">
        <v>0.23073913230437021</v>
      </c>
      <c r="AJ39" s="156">
        <v>0.22343499040997242</v>
      </c>
      <c r="AK39" s="156">
        <v>0.22954928767122748</v>
      </c>
      <c r="AL39" s="156">
        <v>0.22593075871749202</v>
      </c>
      <c r="AM39" s="156">
        <v>0.225989181026064</v>
      </c>
      <c r="AN39" s="156">
        <v>0.22515630464259315</v>
      </c>
      <c r="AO39" s="156">
        <v>0.20651132530288605</v>
      </c>
      <c r="AP39" s="156">
        <v>0.206487526911042</v>
      </c>
      <c r="AQ39" s="156">
        <v>0.21567308955355824</v>
      </c>
      <c r="AR39" s="156">
        <v>0.21690463824860889</v>
      </c>
      <c r="AS39" s="156">
        <v>0.21600597265544869</v>
      </c>
      <c r="AT39" s="156">
        <v>0.20021855609959105</v>
      </c>
      <c r="AU39" s="156">
        <v>0.19924295551003229</v>
      </c>
      <c r="AV39" s="156">
        <v>0.20785507764401051</v>
      </c>
      <c r="AW39" s="156">
        <v>0.20270956373326732</v>
      </c>
      <c r="AX39" s="156">
        <v>0.20619208540777248</v>
      </c>
      <c r="AY39" s="156">
        <v>0.19092837211572108</v>
      </c>
      <c r="AZ39" s="156">
        <v>0.19339637629148493</v>
      </c>
      <c r="BA39" s="156">
        <v>0.19824520002280482</v>
      </c>
      <c r="BB39" s="156">
        <v>0.21145888319050354</v>
      </c>
      <c r="BC39" s="156">
        <v>0.2047135795865814</v>
      </c>
      <c r="BD39" s="156">
        <v>0.19977927258204412</v>
      </c>
      <c r="BE39" s="156">
        <v>0.21256387579764163</v>
      </c>
      <c r="BF39" s="156">
        <v>0.20705792747388579</v>
      </c>
      <c r="BG39" s="156">
        <v>0.22084294771104176</v>
      </c>
      <c r="BH39" s="156">
        <v>0.24352463738121741</v>
      </c>
      <c r="BI39" s="156"/>
      <c r="BJ39" s="156"/>
      <c r="BK39" s="156">
        <v>0.23230027670196252</v>
      </c>
    </row>
    <row r="40" spans="2:63">
      <c r="B40" s="41" t="s">
        <v>142</v>
      </c>
      <c r="C40" s="156">
        <v>0.48438350644930683</v>
      </c>
      <c r="D40" s="156">
        <v>0.43342947484248939</v>
      </c>
      <c r="E40" s="156">
        <v>0.45190890518809268</v>
      </c>
      <c r="F40" s="156">
        <v>0.41332152313424603</v>
      </c>
      <c r="G40" s="156">
        <v>0.44669941488112663</v>
      </c>
      <c r="H40" s="156">
        <v>0.35953015974779329</v>
      </c>
      <c r="I40" s="156">
        <v>0.35478008451461907</v>
      </c>
      <c r="J40" s="156">
        <v>0.35908537090640474</v>
      </c>
      <c r="K40" s="156">
        <v>0.34519311225698013</v>
      </c>
      <c r="L40" s="156">
        <v>0.35453395348415229</v>
      </c>
      <c r="M40" s="156">
        <v>0.3611967425646081</v>
      </c>
      <c r="N40" s="156">
        <v>0.35939950352222055</v>
      </c>
      <c r="O40" s="156">
        <v>0.36910260111904625</v>
      </c>
      <c r="P40" s="156">
        <v>0.3767526064086526</v>
      </c>
      <c r="Q40" s="156">
        <v>0.36678464143025491</v>
      </c>
      <c r="R40" s="156">
        <v>0.37450136026038605</v>
      </c>
      <c r="S40" s="156">
        <v>0.35728339358399519</v>
      </c>
      <c r="T40" s="156">
        <v>0.35544437508087579</v>
      </c>
      <c r="U40" s="156">
        <v>0.34239290540188982</v>
      </c>
      <c r="V40" s="156">
        <v>0.35733450290926094</v>
      </c>
      <c r="W40" s="156">
        <v>0.32917923073317018</v>
      </c>
      <c r="X40" s="156">
        <v>0.31460607291729448</v>
      </c>
      <c r="Y40" s="156">
        <v>0.33245911987157173</v>
      </c>
      <c r="Z40" s="156">
        <v>0.31955200167473641</v>
      </c>
      <c r="AA40" s="156">
        <v>0.32392251829065777</v>
      </c>
      <c r="AB40" s="156">
        <v>0.30334859799028302</v>
      </c>
      <c r="AC40" s="156">
        <v>0.2909877660339793</v>
      </c>
      <c r="AD40" s="156"/>
      <c r="AE40" s="156"/>
      <c r="AF40" s="156">
        <v>0.29713125668091056</v>
      </c>
      <c r="AG40" s="158"/>
      <c r="AH40" s="156">
        <v>0.3377488406286292</v>
      </c>
      <c r="AI40" s="156">
        <v>0.33330013107795248</v>
      </c>
      <c r="AJ40" s="156">
        <v>0.33901812275377485</v>
      </c>
      <c r="AK40" s="156">
        <v>0.33391860497146936</v>
      </c>
      <c r="AL40" s="156">
        <v>0.33596509297470323</v>
      </c>
      <c r="AM40" s="156">
        <v>0.32705456810910505</v>
      </c>
      <c r="AN40" s="156">
        <v>0.31975890718020994</v>
      </c>
      <c r="AO40" s="156">
        <v>0.32149922724324242</v>
      </c>
      <c r="AP40" s="156">
        <v>0.3077264584656581</v>
      </c>
      <c r="AQ40" s="156">
        <v>0.31881769437186053</v>
      </c>
      <c r="AR40" s="156">
        <v>0.31420337758450084</v>
      </c>
      <c r="AS40" s="156">
        <v>0.3166363370612591</v>
      </c>
      <c r="AT40" s="156">
        <v>0.32952933206505136</v>
      </c>
      <c r="AU40" s="156">
        <v>0.33854897157409869</v>
      </c>
      <c r="AV40" s="156">
        <v>0.32502054345066095</v>
      </c>
      <c r="AW40" s="156">
        <v>0.32868269856304039</v>
      </c>
      <c r="AX40" s="156">
        <v>0.31896142302960662</v>
      </c>
      <c r="AY40" s="156">
        <v>0.31735911956945284</v>
      </c>
      <c r="AZ40" s="156">
        <v>0.30688245663177943</v>
      </c>
      <c r="BA40" s="156">
        <v>0.31788462401503742</v>
      </c>
      <c r="BB40" s="156">
        <v>0.28861423615368659</v>
      </c>
      <c r="BC40" s="156">
        <v>0.27485296678796811</v>
      </c>
      <c r="BD40" s="156">
        <v>0.29091373408038751</v>
      </c>
      <c r="BE40" s="156">
        <v>0.28268572069811709</v>
      </c>
      <c r="BF40" s="156">
        <v>0.28423728610587345</v>
      </c>
      <c r="BG40" s="156">
        <v>0.2677610094422983</v>
      </c>
      <c r="BH40" s="156">
        <v>0.26114570569232276</v>
      </c>
      <c r="BI40" s="156"/>
      <c r="BJ40" s="156"/>
      <c r="BK40" s="156">
        <v>0.26441938399285059</v>
      </c>
    </row>
    <row r="41" spans="2:63">
      <c r="B41" s="41" t="s">
        <v>143</v>
      </c>
      <c r="C41" s="156">
        <v>6.3144179783938492E-2</v>
      </c>
      <c r="D41" s="156">
        <v>6.0804143401359513E-2</v>
      </c>
      <c r="E41" s="156">
        <v>5.7873220628407815E-2</v>
      </c>
      <c r="F41" s="156">
        <v>6.3286686375664786E-2</v>
      </c>
      <c r="G41" s="156">
        <v>6.1292840063899443E-2</v>
      </c>
      <c r="H41" s="156">
        <v>7.6141673944583446E-2</v>
      </c>
      <c r="I41" s="156">
        <v>6.6026173282140888E-2</v>
      </c>
      <c r="J41" s="156">
        <v>6.1434297915880079E-2</v>
      </c>
      <c r="K41" s="156">
        <v>5.9303403452485123E-2</v>
      </c>
      <c r="L41" s="156">
        <v>6.5455672820334626E-2</v>
      </c>
      <c r="M41" s="156">
        <v>6.1400202119935916E-2</v>
      </c>
      <c r="N41" s="156">
        <v>5.4435160099124455E-2</v>
      </c>
      <c r="O41" s="156">
        <v>4.895698294004177E-2</v>
      </c>
      <c r="P41" s="156">
        <v>3.9977193521666787E-2</v>
      </c>
      <c r="Q41" s="156">
        <v>5.099559173786021E-2</v>
      </c>
      <c r="R41" s="156">
        <v>4.6066034041199126E-2</v>
      </c>
      <c r="S41" s="156">
        <v>4.9405009425873232E-2</v>
      </c>
      <c r="T41" s="156">
        <v>6.005849097429334E-2</v>
      </c>
      <c r="U41" s="156">
        <v>5.3485386113957437E-2</v>
      </c>
      <c r="V41" s="156">
        <v>5.2313993172105208E-2</v>
      </c>
      <c r="W41" s="156">
        <v>5.2028011204669419E-2</v>
      </c>
      <c r="X41" s="156">
        <v>5.2896231637444086E-2</v>
      </c>
      <c r="Y41" s="156">
        <v>4.8770447220544334E-2</v>
      </c>
      <c r="Z41" s="156">
        <v>5.5821929133215341E-2</v>
      </c>
      <c r="AA41" s="156">
        <v>5.2372014778318245E-2</v>
      </c>
      <c r="AB41" s="156">
        <v>5.9352651126633585E-2</v>
      </c>
      <c r="AC41" s="156">
        <v>6.5115528734820086E-2</v>
      </c>
      <c r="AD41" s="156"/>
      <c r="AE41" s="156"/>
      <c r="AF41" s="156">
        <v>6.2251305290115459E-2</v>
      </c>
      <c r="AG41" s="158"/>
      <c r="AH41" s="156">
        <v>8.1101568302248739E-2</v>
      </c>
      <c r="AI41" s="156">
        <v>7.1549988281395416E-2</v>
      </c>
      <c r="AJ41" s="156">
        <v>6.9793416414432888E-2</v>
      </c>
      <c r="AK41" s="156">
        <v>7.1852106409353911E-2</v>
      </c>
      <c r="AL41" s="156">
        <v>7.3559628252343343E-2</v>
      </c>
      <c r="AM41" s="156">
        <v>8.0002505094316945E-2</v>
      </c>
      <c r="AN41" s="156">
        <v>6.9609934830305101E-2</v>
      </c>
      <c r="AO41" s="156">
        <v>6.503708406319797E-2</v>
      </c>
      <c r="AP41" s="156">
        <v>6.2696617738088878E-2</v>
      </c>
      <c r="AQ41" s="156">
        <v>6.9077605043053783E-2</v>
      </c>
      <c r="AR41" s="156">
        <v>6.5917089087072819E-2</v>
      </c>
      <c r="AS41" s="156">
        <v>5.8068969041588613E-2</v>
      </c>
      <c r="AT41" s="156">
        <v>5.2027827520150137E-2</v>
      </c>
      <c r="AU41" s="156">
        <v>4.2427703734331093E-2</v>
      </c>
      <c r="AV41" s="156">
        <v>5.43590365138647E-2</v>
      </c>
      <c r="AW41" s="156">
        <v>4.9440436310644091E-2</v>
      </c>
      <c r="AX41" s="156">
        <v>5.2350782566877446E-2</v>
      </c>
      <c r="AY41" s="156">
        <v>6.3607204050334862E-2</v>
      </c>
      <c r="AZ41" s="156">
        <v>5.6373569771267243E-2</v>
      </c>
      <c r="BA41" s="156">
        <v>5.5525275962696213E-2</v>
      </c>
      <c r="BB41" s="156">
        <v>5.5174180925689507E-2</v>
      </c>
      <c r="BC41" s="156">
        <v>5.5964233011595317E-2</v>
      </c>
      <c r="BD41" s="156">
        <v>5.1805747537427241E-2</v>
      </c>
      <c r="BE41" s="156">
        <v>5.8846329130198397E-2</v>
      </c>
      <c r="BF41" s="156">
        <v>5.5446212094956593E-2</v>
      </c>
      <c r="BG41" s="156">
        <v>6.2384609034754124E-2</v>
      </c>
      <c r="BH41" s="156">
        <v>6.7856217039750838E-2</v>
      </c>
      <c r="BI41" s="156"/>
      <c r="BJ41" s="156"/>
      <c r="BK41" s="156">
        <v>6.5148513044296863E-2</v>
      </c>
    </row>
    <row r="42" spans="2:63">
      <c r="B42" s="41" t="s">
        <v>144</v>
      </c>
      <c r="C42" s="156">
        <v>3.8779218425937075E-2</v>
      </c>
      <c r="D42" s="156">
        <v>4.5973244103520633E-2</v>
      </c>
      <c r="E42" s="156">
        <v>4.5179053830888827E-2</v>
      </c>
      <c r="F42" s="156">
        <v>5.254345680408902E-2</v>
      </c>
      <c r="G42" s="156">
        <v>4.5440493461026341E-2</v>
      </c>
      <c r="H42" s="156">
        <v>6.2280582752302485E-2</v>
      </c>
      <c r="I42" s="156">
        <v>6.001679991298077E-2</v>
      </c>
      <c r="J42" s="156">
        <v>6.8464133214236597E-2</v>
      </c>
      <c r="K42" s="156">
        <v>7.2916592439373387E-2</v>
      </c>
      <c r="L42" s="156">
        <v>6.6093483207573397E-2</v>
      </c>
      <c r="M42" s="156">
        <v>7.6138162907019524E-2</v>
      </c>
      <c r="N42" s="156">
        <v>7.6126146081503018E-2</v>
      </c>
      <c r="O42" s="156">
        <v>7.9717427642500352E-2</v>
      </c>
      <c r="P42" s="156">
        <v>8.0151965149519208E-2</v>
      </c>
      <c r="Q42" s="156">
        <v>7.8081167720276928E-2</v>
      </c>
      <c r="R42" s="156">
        <v>8.468819728112903E-2</v>
      </c>
      <c r="S42" s="156">
        <v>9.6011601497433652E-2</v>
      </c>
      <c r="T42" s="156">
        <v>9.9486360989684455E-2</v>
      </c>
      <c r="U42" s="156">
        <v>0.10121588844275406</v>
      </c>
      <c r="V42" s="156">
        <v>9.5413028627845925E-2</v>
      </c>
      <c r="W42" s="156">
        <v>9.6751451613012851E-2</v>
      </c>
      <c r="X42" s="156">
        <v>0.10452115016617142</v>
      </c>
      <c r="Y42" s="156">
        <v>0.10260512697688337</v>
      </c>
      <c r="Z42" s="156">
        <v>0.10330474538867371</v>
      </c>
      <c r="AA42" s="156">
        <v>0.10186670011393711</v>
      </c>
      <c r="AB42" s="156">
        <v>9.4355216133880912E-2</v>
      </c>
      <c r="AC42" s="156">
        <v>9.0836371813907774E-2</v>
      </c>
      <c r="AD42" s="156"/>
      <c r="AE42" s="156"/>
      <c r="AF42" s="156">
        <v>9.2585282182092124E-2</v>
      </c>
      <c r="AG42" s="158"/>
      <c r="AH42" s="156">
        <v>4.9807526879602326E-2</v>
      </c>
      <c r="AI42" s="156">
        <v>5.4098041561935491E-2</v>
      </c>
      <c r="AJ42" s="156">
        <v>5.4484621436145096E-2</v>
      </c>
      <c r="AK42" s="156">
        <v>5.9654854213609269E-2</v>
      </c>
      <c r="AL42" s="156">
        <v>5.4534686320806797E-2</v>
      </c>
      <c r="AM42" s="156">
        <v>6.5438574972025015E-2</v>
      </c>
      <c r="AN42" s="156">
        <v>6.3274385338277311E-2</v>
      </c>
      <c r="AO42" s="156">
        <v>7.2479180819568126E-2</v>
      </c>
      <c r="AP42" s="156">
        <v>7.7088724369728218E-2</v>
      </c>
      <c r="AQ42" s="156">
        <v>6.9750697474312132E-2</v>
      </c>
      <c r="AR42" s="156">
        <v>8.1739243422433674E-2</v>
      </c>
      <c r="AS42" s="156">
        <v>8.1207932740760908E-2</v>
      </c>
      <c r="AT42" s="156">
        <v>8.4717732316421171E-2</v>
      </c>
      <c r="AU42" s="156">
        <v>8.5065096659302633E-2</v>
      </c>
      <c r="AV42" s="156">
        <v>8.3231057872019579E-2</v>
      </c>
      <c r="AW42" s="156">
        <v>9.089172773580341E-2</v>
      </c>
      <c r="AX42" s="156">
        <v>0.10173629217561869</v>
      </c>
      <c r="AY42" s="156">
        <v>0.10536477292452635</v>
      </c>
      <c r="AZ42" s="156">
        <v>0.1066814949588519</v>
      </c>
      <c r="BA42" s="156">
        <v>0.10126993630127278</v>
      </c>
      <c r="BB42" s="156">
        <v>0.10260207862107118</v>
      </c>
      <c r="BC42" s="156">
        <v>0.11058341627494818</v>
      </c>
      <c r="BD42" s="156">
        <v>0.10899090755048355</v>
      </c>
      <c r="BE42" s="156">
        <v>0.10890173704577381</v>
      </c>
      <c r="BF42" s="156">
        <v>0.10784619766450744</v>
      </c>
      <c r="BG42" s="156">
        <v>9.9175237452206966E-2</v>
      </c>
      <c r="BH42" s="156">
        <v>9.4659640805649703E-2</v>
      </c>
      <c r="BI42" s="156"/>
      <c r="BJ42" s="156"/>
      <c r="BK42" s="156">
        <v>9.6894248816782477E-2</v>
      </c>
    </row>
    <row r="43" spans="2:63">
      <c r="B43" s="41" t="s">
        <v>145</v>
      </c>
      <c r="C43" s="156">
        <v>5.0663279605299004E-2</v>
      </c>
      <c r="D43" s="156">
        <v>5.3724962636760507E-2</v>
      </c>
      <c r="E43" s="156">
        <v>4.945114625454404E-2</v>
      </c>
      <c r="F43" s="156">
        <v>5.2739791719448127E-2</v>
      </c>
      <c r="G43" s="156">
        <v>5.1621052266982964E-2</v>
      </c>
      <c r="H43" s="156">
        <v>5.5278333258719912E-2</v>
      </c>
      <c r="I43" s="156">
        <v>5.1144431948395186E-2</v>
      </c>
      <c r="J43" s="156">
        <v>5.5730844244723306E-2</v>
      </c>
      <c r="K43" s="156">
        <v>5.9565106759665844E-2</v>
      </c>
      <c r="L43" s="156">
        <v>5.5491094550247741E-2</v>
      </c>
      <c r="M43" s="156">
        <v>6.4560269253990721E-2</v>
      </c>
      <c r="N43" s="156">
        <v>6.740062532937037E-2</v>
      </c>
      <c r="O43" s="156">
        <v>6.6396201585295953E-2</v>
      </c>
      <c r="P43" s="156">
        <v>6.30621001291264E-2</v>
      </c>
      <c r="Q43" s="156">
        <v>6.5332284802916266E-2</v>
      </c>
      <c r="R43" s="156">
        <v>6.2700765900437327E-2</v>
      </c>
      <c r="S43" s="156">
        <v>5.5592324641549978E-2</v>
      </c>
      <c r="T43" s="156">
        <v>5.4522076238753929E-2</v>
      </c>
      <c r="U43" s="156">
        <v>5.7712190273278639E-2</v>
      </c>
      <c r="V43" s="156">
        <v>5.7591549834666446E-2</v>
      </c>
      <c r="W43" s="156">
        <v>5.6206459624083792E-2</v>
      </c>
      <c r="X43" s="156">
        <v>5.4374799285299938E-2</v>
      </c>
      <c r="Y43" s="156">
        <v>5.1368588383529486E-2</v>
      </c>
      <c r="Z43" s="156">
        <v>5.8137684806535458E-2</v>
      </c>
      <c r="AA43" s="156">
        <v>5.4994673916120694E-2</v>
      </c>
      <c r="AB43" s="156">
        <v>4.3185459327674931E-2</v>
      </c>
      <c r="AC43" s="156">
        <v>4.2391218822081668E-2</v>
      </c>
      <c r="AD43" s="156"/>
      <c r="AE43" s="156"/>
      <c r="AF43" s="156">
        <v>4.2785966451915659E-2</v>
      </c>
      <c r="AG43" s="158"/>
      <c r="AH43" s="156">
        <v>6.5071261443009926E-2</v>
      </c>
      <c r="AI43" s="156">
        <v>6.3219712211136481E-2</v>
      </c>
      <c r="AJ43" s="156">
        <v>5.963664031892963E-2</v>
      </c>
      <c r="AK43" s="156">
        <v>5.9877761716563609E-2</v>
      </c>
      <c r="AL43" s="156">
        <v>6.1952185782145876E-2</v>
      </c>
      <c r="AM43" s="156">
        <v>5.8081270203683116E-2</v>
      </c>
      <c r="AN43" s="156">
        <v>5.392044393740042E-2</v>
      </c>
      <c r="AO43" s="156">
        <v>5.8999153974544749E-2</v>
      </c>
      <c r="AP43" s="156">
        <v>6.2973295150444308E-2</v>
      </c>
      <c r="AQ43" s="156">
        <v>5.856163797305404E-2</v>
      </c>
      <c r="AR43" s="156">
        <v>6.9309625587029841E-2</v>
      </c>
      <c r="AS43" s="156">
        <v>7.1899941480981749E-2</v>
      </c>
      <c r="AT43" s="156">
        <v>7.0560927504531995E-2</v>
      </c>
      <c r="AU43" s="156">
        <v>6.6927662135492089E-2</v>
      </c>
      <c r="AV43" s="156">
        <v>6.9641314751119912E-2</v>
      </c>
      <c r="AW43" s="156">
        <v>6.7293685850115414E-2</v>
      </c>
      <c r="AX43" s="156">
        <v>5.8907016383908058E-2</v>
      </c>
      <c r="AY43" s="156">
        <v>5.7743655764689983E-2</v>
      </c>
      <c r="AZ43" s="156">
        <v>6.0828619206215524E-2</v>
      </c>
      <c r="BA43" s="156">
        <v>6.1126794150909707E-2</v>
      </c>
      <c r="BB43" s="156">
        <v>5.9605303002882012E-2</v>
      </c>
      <c r="BC43" s="156">
        <v>5.7528558140371354E-2</v>
      </c>
      <c r="BD43" s="156">
        <v>5.4565587826517457E-2</v>
      </c>
      <c r="BE43" s="156">
        <v>6.1287551113267294E-2</v>
      </c>
      <c r="BF43" s="156">
        <v>5.8222819285616123E-2</v>
      </c>
      <c r="BG43" s="156">
        <v>4.5391535929796688E-2</v>
      </c>
      <c r="BH43" s="156">
        <v>4.4175449402940221E-2</v>
      </c>
      <c r="BI43" s="156"/>
      <c r="BJ43" s="156"/>
      <c r="BK43" s="156">
        <v>4.4777247328628755E-2</v>
      </c>
    </row>
    <row r="44" spans="2:63" ht="25.5">
      <c r="B44" s="167" t="s">
        <v>146</v>
      </c>
      <c r="C44" s="156">
        <v>0.11841663884114892</v>
      </c>
      <c r="D44" s="156">
        <v>0.12107184813078332</v>
      </c>
      <c r="E44" s="156">
        <v>0.12274303117912062</v>
      </c>
      <c r="F44" s="156">
        <v>0.12430377953335943</v>
      </c>
      <c r="G44" s="156">
        <v>0.12155333221673634</v>
      </c>
      <c r="H44" s="156">
        <v>0.12935753100627256</v>
      </c>
      <c r="I44" s="156">
        <v>0.15548321682345434</v>
      </c>
      <c r="J44" s="156">
        <v>0.16372987964498509</v>
      </c>
      <c r="K44" s="156">
        <v>0.16954755252178341</v>
      </c>
      <c r="L44" s="156">
        <v>0.15515900867876795</v>
      </c>
      <c r="M44" s="156">
        <v>0.14012080305942343</v>
      </c>
      <c r="N44" s="156">
        <v>0.13805310458104539</v>
      </c>
      <c r="O44" s="156">
        <v>0.14899140287087062</v>
      </c>
      <c r="P44" s="156">
        <v>0.14748267139947896</v>
      </c>
      <c r="Q44" s="156">
        <v>0.14376687042883574</v>
      </c>
      <c r="R44" s="156">
        <v>0.13632922385667509</v>
      </c>
      <c r="S44" s="156">
        <v>0.13461234489909471</v>
      </c>
      <c r="T44" s="156">
        <v>0.13779580991442636</v>
      </c>
      <c r="U44" s="156">
        <v>0.15148193424766224</v>
      </c>
      <c r="V44" s="156">
        <v>0.14004224473130297</v>
      </c>
      <c r="W44" s="156">
        <v>0.15583564086181198</v>
      </c>
      <c r="X44" s="156">
        <v>0.16176660959396638</v>
      </c>
      <c r="Y44" s="156">
        <v>0.15763427567465887</v>
      </c>
      <c r="Z44" s="156">
        <v>0.14010156662632572</v>
      </c>
      <c r="AA44" s="156">
        <v>0.15379304004463068</v>
      </c>
      <c r="AB44" s="156">
        <v>0.17305591002145576</v>
      </c>
      <c r="AC44" s="156">
        <v>0.16725209606440689</v>
      </c>
      <c r="AD44" s="156"/>
      <c r="AE44" s="156"/>
      <c r="AF44" s="156">
        <v>0.17013666539499084</v>
      </c>
      <c r="AG44" s="158"/>
      <c r="AH44" s="156">
        <v>0.15209280025426825</v>
      </c>
      <c r="AI44" s="156">
        <v>0.14246873371413607</v>
      </c>
      <c r="AJ44" s="156">
        <v>0.14802451624489396</v>
      </c>
      <c r="AK44" s="156">
        <v>0.14112744568579874</v>
      </c>
      <c r="AL44" s="156">
        <v>0.14588030055998458</v>
      </c>
      <c r="AM44" s="156">
        <v>0.13591671941504227</v>
      </c>
      <c r="AN44" s="156">
        <v>0.16392251818135226</v>
      </c>
      <c r="AO44" s="156">
        <v>0.17333174313652666</v>
      </c>
      <c r="AP44" s="156">
        <v>0.17924870192996228</v>
      </c>
      <c r="AQ44" s="156">
        <v>0.16374458123749916</v>
      </c>
      <c r="AR44" s="156">
        <v>0.15042874680083937</v>
      </c>
      <c r="AS44" s="156">
        <v>0.14726881378531778</v>
      </c>
      <c r="AT44" s="156">
        <v>0.15833694286358418</v>
      </c>
      <c r="AU44" s="156">
        <v>0.15652302067411134</v>
      </c>
      <c r="AV44" s="156">
        <v>0.15324910041828368</v>
      </c>
      <c r="AW44" s="156">
        <v>0.14631553268374295</v>
      </c>
      <c r="AX44" s="156">
        <v>0.14263860447599672</v>
      </c>
      <c r="AY44" s="156">
        <v>0.14593783587169462</v>
      </c>
      <c r="AZ44" s="156">
        <v>0.15966188168114642</v>
      </c>
      <c r="BA44" s="156">
        <v>0.14863870638248686</v>
      </c>
      <c r="BB44" s="156">
        <v>0.16525912954383162</v>
      </c>
      <c r="BC44" s="156">
        <v>0.17114913392817163</v>
      </c>
      <c r="BD44" s="156">
        <v>0.16744487603153541</v>
      </c>
      <c r="BE44" s="156">
        <v>0.14769218888287286</v>
      </c>
      <c r="BF44" s="156">
        <v>0.16282057432895888</v>
      </c>
      <c r="BG44" s="156">
        <v>0.18189626045192073</v>
      </c>
      <c r="BH44" s="156">
        <v>0.17429167437337875</v>
      </c>
      <c r="BI44" s="156"/>
      <c r="BJ44" s="156"/>
      <c r="BK44" s="156">
        <v>0.17805491327679393</v>
      </c>
    </row>
    <row r="45" spans="2:63">
      <c r="B45" s="41" t="s">
        <v>147</v>
      </c>
      <c r="C45" s="156">
        <v>5.3357132987121844E-2</v>
      </c>
      <c r="D45" s="156">
        <v>6.8068711910591995E-2</v>
      </c>
      <c r="E45" s="156">
        <v>6.3806203979152029E-2</v>
      </c>
      <c r="F45" s="156">
        <v>6.8110745680772244E-2</v>
      </c>
      <c r="G45" s="156">
        <v>6.3125355945578207E-2</v>
      </c>
      <c r="H45" s="156">
        <v>7.4241668171285122E-2</v>
      </c>
      <c r="I45" s="156">
        <v>7.0235713360456919E-2</v>
      </c>
      <c r="J45" s="156">
        <v>7.2292302129797106E-2</v>
      </c>
      <c r="K45" s="156">
        <v>7.3905891205255508E-2</v>
      </c>
      <c r="L45" s="156">
        <v>7.2661574332781767E-2</v>
      </c>
      <c r="M45" s="156">
        <v>6.7517556431116246E-2</v>
      </c>
      <c r="N45" s="156">
        <v>7.1698184360419109E-2</v>
      </c>
      <c r="O45" s="156">
        <v>7.0805807609954696E-2</v>
      </c>
      <c r="P45" s="156">
        <v>7.2372546601387422E-2</v>
      </c>
      <c r="Q45" s="156">
        <v>7.0631569489743876E-2</v>
      </c>
      <c r="R45" s="156">
        <v>7.5758317093272437E-2</v>
      </c>
      <c r="S45" s="156">
        <v>7.7088937110994349E-2</v>
      </c>
      <c r="T45" s="156">
        <v>7.9056430381285805E-2</v>
      </c>
      <c r="U45" s="156">
        <v>7.457656235376052E-2</v>
      </c>
      <c r="V45" s="156">
        <v>7.6638256990370759E-2</v>
      </c>
      <c r="W45" s="156">
        <v>7.2518430950879481E-2</v>
      </c>
      <c r="X45" s="156">
        <v>8.0151163440839293E-2</v>
      </c>
      <c r="Y45" s="156">
        <v>8.0461693246300994E-2</v>
      </c>
      <c r="Z45" s="156">
        <v>8.0735030712017347E-2</v>
      </c>
      <c r="AA45" s="156">
        <v>7.8557946980002819E-2</v>
      </c>
      <c r="AB45" s="156">
        <v>7.5216059121795492E-2</v>
      </c>
      <c r="AC45" s="156">
        <v>6.8072733420346712E-2</v>
      </c>
      <c r="AD45" s="156"/>
      <c r="AE45" s="156"/>
      <c r="AF45" s="156">
        <v>7.1623057119428582E-2</v>
      </c>
      <c r="AG45" s="156"/>
      <c r="AH45" s="156">
        <v>6.8531211905423259E-2</v>
      </c>
      <c r="AI45" s="156">
        <v>8.0098415454754074E-2</v>
      </c>
      <c r="AJ45" s="156">
        <v>7.6948421321402422E-2</v>
      </c>
      <c r="AK45" s="156">
        <v>7.7329069138262069E-2</v>
      </c>
      <c r="AL45" s="156">
        <v>7.5758893074829511E-2</v>
      </c>
      <c r="AM45" s="156">
        <v>7.8006157842112303E-2</v>
      </c>
      <c r="AN45" s="156">
        <v>7.4047959873267816E-2</v>
      </c>
      <c r="AO45" s="156">
        <v>7.6531850940586524E-2</v>
      </c>
      <c r="AP45" s="156">
        <v>7.8134628701390596E-2</v>
      </c>
      <c r="AQ45" s="156">
        <v>7.6682232875056794E-2</v>
      </c>
      <c r="AR45" s="156">
        <v>7.2484464684951122E-2</v>
      </c>
      <c r="AS45" s="156">
        <v>7.6484383262248462E-2</v>
      </c>
      <c r="AT45" s="156">
        <v>7.5247127672621122E-2</v>
      </c>
      <c r="AU45" s="156">
        <v>7.6808817608433055E-2</v>
      </c>
      <c r="AV45" s="156">
        <v>7.5290116931304468E-2</v>
      </c>
      <c r="AW45" s="156">
        <v>8.1307721170476896E-2</v>
      </c>
      <c r="AX45" s="156">
        <v>8.1685364134267135E-2</v>
      </c>
      <c r="AY45" s="156">
        <v>8.3727686413331587E-2</v>
      </c>
      <c r="AZ45" s="156">
        <v>7.8603658804921206E-2</v>
      </c>
      <c r="BA45" s="156">
        <v>8.1342679471919241E-2</v>
      </c>
      <c r="BB45" s="156">
        <v>7.6903670486098655E-2</v>
      </c>
      <c r="BC45" s="156">
        <v>8.4799961133305637E-2</v>
      </c>
      <c r="BD45" s="156">
        <v>8.5469344742770237E-2</v>
      </c>
      <c r="BE45" s="156">
        <v>8.5109208215971829E-2</v>
      </c>
      <c r="BF45" s="156">
        <v>8.3169238464149392E-2</v>
      </c>
      <c r="BG45" s="156">
        <v>7.9058379910220314E-2</v>
      </c>
      <c r="BH45" s="156">
        <v>7.0937889366935042E-2</v>
      </c>
      <c r="BI45" s="156"/>
      <c r="BJ45" s="156"/>
      <c r="BK45" s="156">
        <v>7.4956431022152756E-2</v>
      </c>
    </row>
    <row r="46" spans="2:63">
      <c r="B46" s="41" t="s">
        <v>148</v>
      </c>
      <c r="C46" s="156">
        <v>2.0128118361440361E-2</v>
      </c>
      <c r="D46" s="156">
        <v>2.0842393635775013E-2</v>
      </c>
      <c r="E46" s="156">
        <v>2.3764481016329463E-2</v>
      </c>
      <c r="F46" s="156">
        <v>2.3509077401566204E-2</v>
      </c>
      <c r="G46" s="156">
        <v>2.2012918413290884E-2</v>
      </c>
      <c r="H46" s="156">
        <v>2.8086854456586582E-2</v>
      </c>
      <c r="I46" s="156">
        <v>2.8749105171166363E-2</v>
      </c>
      <c r="J46" s="156">
        <v>2.419172210263968E-2</v>
      </c>
      <c r="K46" s="156">
        <v>2.4256160929686205E-2</v>
      </c>
      <c r="L46" s="156">
        <v>2.6240467024457124E-2</v>
      </c>
      <c r="M46" s="156">
        <v>2.7024747364183411E-2</v>
      </c>
      <c r="N46" s="156">
        <v>3.0398409805096081E-2</v>
      </c>
      <c r="O46" s="156">
        <v>2.7628543507038507E-2</v>
      </c>
      <c r="P46" s="156">
        <v>3.2465699250967067E-2</v>
      </c>
      <c r="Q46" s="156">
        <v>2.9413750874477992E-2</v>
      </c>
      <c r="R46" s="156">
        <v>3.1081844779588325E-2</v>
      </c>
      <c r="S46" s="156">
        <v>3.5416710833898989E-2</v>
      </c>
      <c r="T46" s="156">
        <v>3.336017978424323E-2</v>
      </c>
      <c r="U46" s="156">
        <v>3.5647021610873006E-2</v>
      </c>
      <c r="V46" s="156">
        <v>3.3886658587557142E-2</v>
      </c>
      <c r="W46" s="156">
        <v>3.8079805947150151E-2</v>
      </c>
      <c r="X46" s="156">
        <v>3.81929458792689E-2</v>
      </c>
      <c r="Y46" s="156">
        <v>3.8626549674312866E-2</v>
      </c>
      <c r="Z46" s="156">
        <v>4.0707860651904328E-2</v>
      </c>
      <c r="AA46" s="156">
        <v>3.8915438122800405E-2</v>
      </c>
      <c r="AB46" s="156">
        <v>4.1376359145473544E-2</v>
      </c>
      <c r="AC46" s="156">
        <v>4.165552061974042E-2</v>
      </c>
      <c r="AD46" s="156"/>
      <c r="AE46" s="156"/>
      <c r="AF46" s="156">
        <v>4.1516773817567007E-2</v>
      </c>
      <c r="AG46" s="158"/>
      <c r="AH46" s="156">
        <v>2.5852295044005456E-2</v>
      </c>
      <c r="AI46" s="156">
        <v>2.4525845394322083E-2</v>
      </c>
      <c r="AJ46" s="156">
        <v>2.8659271100447796E-2</v>
      </c>
      <c r="AK46" s="156">
        <v>2.6690870193712656E-2</v>
      </c>
      <c r="AL46" s="156">
        <v>2.6418454317710137E-2</v>
      </c>
      <c r="AM46" s="156">
        <v>2.9511023337650891E-2</v>
      </c>
      <c r="AN46" s="156">
        <v>3.0309546016591266E-2</v>
      </c>
      <c r="AO46" s="156">
        <v>2.5610434519447896E-2</v>
      </c>
      <c r="AP46" s="156">
        <v>2.564404673368496E-2</v>
      </c>
      <c r="AQ46" s="156">
        <v>2.7692461471604524E-2</v>
      </c>
      <c r="AR46" s="156">
        <v>2.9012814584564981E-2</v>
      </c>
      <c r="AS46" s="156">
        <v>3.2427649972394217E-2</v>
      </c>
      <c r="AT46" s="156">
        <v>2.9361553958045787E-2</v>
      </c>
      <c r="AU46" s="156">
        <v>3.4455772104196855E-2</v>
      </c>
      <c r="AV46" s="156">
        <v>3.1353752418729348E-2</v>
      </c>
      <c r="AW46" s="156">
        <v>3.3358633952908029E-2</v>
      </c>
      <c r="AX46" s="156">
        <v>3.7528431825952391E-2</v>
      </c>
      <c r="AY46" s="156">
        <v>3.5331353290252769E-2</v>
      </c>
      <c r="AZ46" s="156">
        <v>3.7571942654332127E-2</v>
      </c>
      <c r="BA46" s="156">
        <v>3.596678369287163E-2</v>
      </c>
      <c r="BB46" s="156">
        <v>4.0382518076236724E-2</v>
      </c>
      <c r="BC46" s="156">
        <v>4.0408151137057709E-2</v>
      </c>
      <c r="BD46" s="156">
        <v>4.1030529648832088E-2</v>
      </c>
      <c r="BE46" s="156">
        <v>4.2913389116157073E-2</v>
      </c>
      <c r="BF46" s="156">
        <v>4.1199744582051293E-2</v>
      </c>
      <c r="BG46" s="156">
        <v>4.3490020067758102E-2</v>
      </c>
      <c r="BH46" s="156">
        <v>4.3408785937806948E-2</v>
      </c>
      <c r="BI46" s="156"/>
      <c r="BJ46" s="156"/>
      <c r="BK46" s="156">
        <v>4.3448985816532906E-2</v>
      </c>
    </row>
    <row r="47" spans="2:63">
      <c r="B47" s="41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8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</row>
    <row r="48" spans="2:63" ht="12.75" customHeight="1"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0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</row>
    <row r="49" spans="2:63" ht="12.75" customHeight="1"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06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</row>
    <row r="50" spans="2:63">
      <c r="B50" s="220"/>
      <c r="C50" s="221">
        <f t="shared" ref="C50:AA50" si="21">SUM(C39:C49)</f>
        <v>0.99999999999999922</v>
      </c>
      <c r="D50" s="221">
        <f t="shared" si="21"/>
        <v>0.99999999999999967</v>
      </c>
      <c r="E50" s="221">
        <f t="shared" si="21"/>
        <v>1.0000000000000007</v>
      </c>
      <c r="F50" s="221">
        <f t="shared" si="21"/>
        <v>0.99999999999999845</v>
      </c>
      <c r="G50" s="221">
        <f t="shared" si="21"/>
        <v>1.0000000000000058</v>
      </c>
      <c r="H50" s="221">
        <f t="shared" si="21"/>
        <v>0.99999999999999811</v>
      </c>
      <c r="I50" s="221">
        <f t="shared" si="21"/>
        <v>0.99999999999999756</v>
      </c>
      <c r="J50" s="221">
        <f t="shared" si="21"/>
        <v>1.0000000000000002</v>
      </c>
      <c r="K50" s="221">
        <f t="shared" si="21"/>
        <v>0.99999999999999944</v>
      </c>
      <c r="L50" s="221">
        <f t="shared" si="21"/>
        <v>0.99999999999999889</v>
      </c>
      <c r="M50" s="221">
        <f t="shared" si="21"/>
        <v>1.0000000000000011</v>
      </c>
      <c r="N50" s="221">
        <f t="shared" si="21"/>
        <v>0.99999999999999978</v>
      </c>
      <c r="O50" s="221">
        <f t="shared" si="21"/>
        <v>0.99999999999999822</v>
      </c>
      <c r="P50" s="221">
        <f t="shared" si="21"/>
        <v>0.99999999999999911</v>
      </c>
      <c r="Q50" s="221">
        <f t="shared" si="21"/>
        <v>0.99999999999999634</v>
      </c>
      <c r="R50" s="221">
        <f t="shared" si="21"/>
        <v>0.99999999999999889</v>
      </c>
      <c r="S50" s="221">
        <f t="shared" si="21"/>
        <v>0.99999999999999867</v>
      </c>
      <c r="T50" s="221">
        <f t="shared" si="21"/>
        <v>1.0000000000000013</v>
      </c>
      <c r="U50" s="221">
        <f t="shared" si="21"/>
        <v>0.99999999999999911</v>
      </c>
      <c r="V50" s="221">
        <f t="shared" si="21"/>
        <v>0.999999999999998</v>
      </c>
      <c r="W50" s="221">
        <f t="shared" si="21"/>
        <v>1.0000000000000004</v>
      </c>
      <c r="X50" s="221">
        <f t="shared" si="21"/>
        <v>1.0000000000000009</v>
      </c>
      <c r="Y50" s="221">
        <f t="shared" si="21"/>
        <v>0.99999999999999756</v>
      </c>
      <c r="Z50" s="221">
        <f t="shared" ref="Z50" si="22">SUM(Z39:Z49)</f>
        <v>1</v>
      </c>
      <c r="AA50" s="221">
        <f t="shared" si="21"/>
        <v>0.99999999999999845</v>
      </c>
      <c r="AB50" s="221">
        <f t="shared" ref="AB50:AF50" si="23">SUM(AB39:AB49)</f>
        <v>0.99999999999999822</v>
      </c>
      <c r="AC50" s="221">
        <f t="shared" si="23"/>
        <v>0.99999999999999967</v>
      </c>
      <c r="AD50" s="221">
        <f t="shared" si="23"/>
        <v>0</v>
      </c>
      <c r="AE50" s="221">
        <f t="shared" si="23"/>
        <v>0</v>
      </c>
      <c r="AF50" s="221">
        <f t="shared" si="23"/>
        <v>1.0000000000000009</v>
      </c>
      <c r="AG50" s="57"/>
      <c r="AH50" s="221">
        <f t="shared" ref="AH50:BK50" si="24">SUM(AH39:AH49)</f>
        <v>0.99999999999999878</v>
      </c>
      <c r="AI50" s="221">
        <f t="shared" si="24"/>
        <v>1.0000000000000022</v>
      </c>
      <c r="AJ50" s="221">
        <f t="shared" si="24"/>
        <v>0.99999999999999911</v>
      </c>
      <c r="AK50" s="221">
        <f t="shared" si="24"/>
        <v>0.999999999999997</v>
      </c>
      <c r="AL50" s="221">
        <f t="shared" si="24"/>
        <v>1.0000000000000155</v>
      </c>
      <c r="AM50" s="221">
        <f t="shared" si="24"/>
        <v>0.99999999999999956</v>
      </c>
      <c r="AN50" s="221">
        <f t="shared" si="24"/>
        <v>0.99999999999999745</v>
      </c>
      <c r="AO50" s="221">
        <f t="shared" si="24"/>
        <v>1.0000000000000004</v>
      </c>
      <c r="AP50" s="221">
        <f t="shared" si="24"/>
        <v>0.99999999999999933</v>
      </c>
      <c r="AQ50" s="221">
        <f t="shared" si="24"/>
        <v>0.99999999999999922</v>
      </c>
      <c r="AR50" s="221">
        <f t="shared" si="24"/>
        <v>1.0000000000000016</v>
      </c>
      <c r="AS50" s="221">
        <f t="shared" si="24"/>
        <v>0.99999999999999956</v>
      </c>
      <c r="AT50" s="221">
        <f t="shared" si="24"/>
        <v>0.99999999999999689</v>
      </c>
      <c r="AU50" s="221">
        <f t="shared" si="24"/>
        <v>0.999999999999998</v>
      </c>
      <c r="AV50" s="221">
        <f t="shared" si="24"/>
        <v>0.99999999999999312</v>
      </c>
      <c r="AW50" s="221">
        <f t="shared" si="24"/>
        <v>0.99999999999999856</v>
      </c>
      <c r="AX50" s="221">
        <f t="shared" si="24"/>
        <v>0.99999999999999933</v>
      </c>
      <c r="AY50" s="221">
        <f t="shared" si="24"/>
        <v>1.0000000000000042</v>
      </c>
      <c r="AZ50" s="221">
        <f t="shared" si="24"/>
        <v>0.99999999999999889</v>
      </c>
      <c r="BA50" s="221">
        <f t="shared" si="24"/>
        <v>0.99999999999999867</v>
      </c>
      <c r="BB50" s="221">
        <f t="shared" si="24"/>
        <v>0.99999999999999978</v>
      </c>
      <c r="BC50" s="221">
        <f t="shared" si="24"/>
        <v>0.99999999999999956</v>
      </c>
      <c r="BD50" s="221">
        <v>0.99999999999999778</v>
      </c>
      <c r="BE50" s="221">
        <f t="shared" ref="BE50" si="25">SUM(BE39:BE49)</f>
        <v>0.99999999999999989</v>
      </c>
      <c r="BF50" s="221">
        <f t="shared" si="24"/>
        <v>0.999999999999999</v>
      </c>
      <c r="BG50" s="221">
        <f t="shared" si="24"/>
        <v>0.99999999999999722</v>
      </c>
      <c r="BH50" s="221">
        <f t="shared" si="24"/>
        <v>1.0000000000000018</v>
      </c>
      <c r="BI50" s="221">
        <f t="shared" si="24"/>
        <v>0</v>
      </c>
      <c r="BJ50" s="221">
        <f t="shared" si="24"/>
        <v>0</v>
      </c>
      <c r="BK50" s="221">
        <f t="shared" si="24"/>
        <v>1.0000000000000009</v>
      </c>
    </row>
    <row r="51" spans="2:63">
      <c r="B51" s="70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06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</row>
    <row r="52" spans="2:63">
      <c r="B52" s="325" t="s">
        <v>237</v>
      </c>
      <c r="C52" s="322" t="s">
        <v>119</v>
      </c>
      <c r="D52" s="323"/>
      <c r="E52" s="323"/>
      <c r="F52" s="323"/>
      <c r="G52" s="324"/>
      <c r="H52" s="322" t="s">
        <v>272</v>
      </c>
      <c r="I52" s="323"/>
      <c r="J52" s="323"/>
      <c r="K52" s="323"/>
      <c r="L52" s="324"/>
      <c r="M52" s="322" t="s">
        <v>293</v>
      </c>
      <c r="N52" s="323"/>
      <c r="O52" s="323"/>
      <c r="P52" s="323"/>
      <c r="Q52" s="323"/>
      <c r="R52" s="321" t="s">
        <v>323</v>
      </c>
      <c r="S52" s="321"/>
      <c r="T52" s="321"/>
      <c r="U52" s="321"/>
      <c r="V52" s="321"/>
      <c r="W52" s="321" t="s">
        <v>341</v>
      </c>
      <c r="X52" s="321"/>
      <c r="Y52" s="321"/>
      <c r="Z52" s="321"/>
      <c r="AA52" s="321"/>
      <c r="AB52" s="321" t="s">
        <v>368</v>
      </c>
      <c r="AC52" s="321"/>
      <c r="AD52" s="321"/>
      <c r="AE52" s="321"/>
      <c r="AF52" s="321"/>
      <c r="AG52" s="162"/>
      <c r="AH52" s="322" t="s">
        <v>119</v>
      </c>
      <c r="AI52" s="323"/>
      <c r="AJ52" s="323"/>
      <c r="AK52" s="323"/>
      <c r="AL52" s="324"/>
      <c r="AM52" s="322" t="s">
        <v>272</v>
      </c>
      <c r="AN52" s="323"/>
      <c r="AO52" s="323"/>
      <c r="AP52" s="323"/>
      <c r="AQ52" s="324"/>
      <c r="AR52" s="322" t="s">
        <v>293</v>
      </c>
      <c r="AS52" s="323"/>
      <c r="AT52" s="323"/>
      <c r="AU52" s="323"/>
      <c r="AV52" s="323"/>
      <c r="AW52" s="321" t="s">
        <v>323</v>
      </c>
      <c r="AX52" s="321"/>
      <c r="AY52" s="321"/>
      <c r="AZ52" s="321"/>
      <c r="BA52" s="321"/>
      <c r="BB52" s="321" t="s">
        <v>341</v>
      </c>
      <c r="BC52" s="321"/>
      <c r="BD52" s="321"/>
      <c r="BE52" s="321"/>
      <c r="BF52" s="321"/>
      <c r="BG52" s="321" t="s">
        <v>368</v>
      </c>
      <c r="BH52" s="321"/>
      <c r="BI52" s="321"/>
      <c r="BJ52" s="321"/>
      <c r="BK52" s="321"/>
    </row>
    <row r="53" spans="2:63">
      <c r="B53" s="326"/>
      <c r="C53" s="179" t="s">
        <v>115</v>
      </c>
      <c r="D53" s="122" t="s">
        <v>116</v>
      </c>
      <c r="E53" s="179" t="s">
        <v>117</v>
      </c>
      <c r="F53" s="179" t="s">
        <v>118</v>
      </c>
      <c r="G53" s="179" t="s">
        <v>119</v>
      </c>
      <c r="H53" s="122" t="s">
        <v>268</v>
      </c>
      <c r="I53" s="122" t="s">
        <v>269</v>
      </c>
      <c r="J53" s="122" t="s">
        <v>270</v>
      </c>
      <c r="K53" s="122" t="s">
        <v>271</v>
      </c>
      <c r="L53" s="122" t="s">
        <v>272</v>
      </c>
      <c r="M53" s="122" t="s">
        <v>291</v>
      </c>
      <c r="N53" s="122" t="s">
        <v>294</v>
      </c>
      <c r="O53" s="122" t="s">
        <v>303</v>
      </c>
      <c r="P53" s="122" t="s">
        <v>306</v>
      </c>
      <c r="Q53" s="122" t="s">
        <v>293</v>
      </c>
      <c r="R53" s="122" t="s">
        <v>319</v>
      </c>
      <c r="S53" s="122" t="s">
        <v>324</v>
      </c>
      <c r="T53" s="122" t="s">
        <v>329</v>
      </c>
      <c r="U53" s="122" t="s">
        <v>332</v>
      </c>
      <c r="V53" s="122" t="s">
        <v>323</v>
      </c>
      <c r="W53" s="122" t="s">
        <v>338</v>
      </c>
      <c r="X53" s="122" t="s">
        <v>342</v>
      </c>
      <c r="Y53" s="122" t="s">
        <v>343</v>
      </c>
      <c r="Z53" s="122" t="s">
        <v>344</v>
      </c>
      <c r="AA53" s="122" t="s">
        <v>341</v>
      </c>
      <c r="AB53" s="122" t="s">
        <v>365</v>
      </c>
      <c r="AC53" s="122" t="s">
        <v>366</v>
      </c>
      <c r="AD53" s="122" t="s">
        <v>367</v>
      </c>
      <c r="AE53" s="122" t="s">
        <v>369</v>
      </c>
      <c r="AF53" s="122" t="s">
        <v>368</v>
      </c>
      <c r="AG53" s="89"/>
      <c r="AH53" s="122" t="s">
        <v>115</v>
      </c>
      <c r="AI53" s="122" t="s">
        <v>116</v>
      </c>
      <c r="AJ53" s="122" t="s">
        <v>117</v>
      </c>
      <c r="AK53" s="122" t="s">
        <v>118</v>
      </c>
      <c r="AL53" s="123" t="s">
        <v>119</v>
      </c>
      <c r="AM53" s="122" t="s">
        <v>268</v>
      </c>
      <c r="AN53" s="122" t="s">
        <v>269</v>
      </c>
      <c r="AO53" s="122" t="s">
        <v>270</v>
      </c>
      <c r="AP53" s="122" t="s">
        <v>271</v>
      </c>
      <c r="AQ53" s="123" t="s">
        <v>272</v>
      </c>
      <c r="AR53" s="122" t="s">
        <v>291</v>
      </c>
      <c r="AS53" s="122" t="s">
        <v>294</v>
      </c>
      <c r="AT53" s="122" t="s">
        <v>303</v>
      </c>
      <c r="AU53" s="122" t="s">
        <v>306</v>
      </c>
      <c r="AV53" s="122" t="s">
        <v>293</v>
      </c>
      <c r="AW53" s="122" t="s">
        <v>319</v>
      </c>
      <c r="AX53" s="122" t="s">
        <v>324</v>
      </c>
      <c r="AY53" s="122" t="s">
        <v>329</v>
      </c>
      <c r="AZ53" s="122" t="s">
        <v>332</v>
      </c>
      <c r="BA53" s="122" t="s">
        <v>323</v>
      </c>
      <c r="BB53" s="122" t="s">
        <v>338</v>
      </c>
      <c r="BC53" s="122" t="s">
        <v>342</v>
      </c>
      <c r="BD53" s="122" t="s">
        <v>343</v>
      </c>
      <c r="BE53" s="122" t="s">
        <v>344</v>
      </c>
      <c r="BF53" s="122" t="s">
        <v>341</v>
      </c>
      <c r="BG53" s="122" t="s">
        <v>365</v>
      </c>
      <c r="BH53" s="122" t="s">
        <v>366</v>
      </c>
      <c r="BI53" s="122" t="s">
        <v>367</v>
      </c>
      <c r="BJ53" s="122" t="s">
        <v>369</v>
      </c>
      <c r="BK53" s="122" t="s">
        <v>368</v>
      </c>
    </row>
    <row r="54" spans="2:63">
      <c r="B54" s="12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5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</row>
    <row r="55" spans="2:63">
      <c r="B55" s="41" t="s">
        <v>247</v>
      </c>
      <c r="C55" s="156">
        <v>0.29178217491846109</v>
      </c>
      <c r="D55" s="156">
        <v>0.30594857069648068</v>
      </c>
      <c r="E55" s="156">
        <v>0.29982988038974878</v>
      </c>
      <c r="F55" s="156">
        <v>0.3147759999214379</v>
      </c>
      <c r="G55" s="156">
        <v>0.30279742145161298</v>
      </c>
      <c r="H55" s="156">
        <v>0.33511535215677496</v>
      </c>
      <c r="I55" s="156">
        <v>0.31695939676093871</v>
      </c>
      <c r="J55" s="156">
        <v>0.31430013200467832</v>
      </c>
      <c r="K55" s="156">
        <v>0.31487247828139842</v>
      </c>
      <c r="L55" s="156">
        <v>0.31997754592308497</v>
      </c>
      <c r="M55" s="156">
        <v>0.31181315930212172</v>
      </c>
      <c r="N55" s="156">
        <v>0.31417861400355507</v>
      </c>
      <c r="O55" s="156">
        <v>0.31653940455352542</v>
      </c>
      <c r="P55" s="156">
        <v>0.30443526994091025</v>
      </c>
      <c r="Q55" s="156">
        <v>0.31167750737247513</v>
      </c>
      <c r="R55" s="156">
        <v>0.29083768555935824</v>
      </c>
      <c r="S55" s="156">
        <v>0.29692054151559699</v>
      </c>
      <c r="T55" s="156">
        <v>0.31769800736469167</v>
      </c>
      <c r="U55" s="156">
        <v>0.3361982568280642</v>
      </c>
      <c r="V55" s="156">
        <v>0.31049307054384295</v>
      </c>
      <c r="W55" s="156">
        <v>0.30932185537184187</v>
      </c>
      <c r="X55" s="156">
        <v>0.30088861190052141</v>
      </c>
      <c r="Y55" s="156">
        <v>0.29649115320667668</v>
      </c>
      <c r="Z55" s="156">
        <v>0.30341955071004068</v>
      </c>
      <c r="AA55" s="156">
        <v>0.30241372002506761</v>
      </c>
      <c r="AB55" s="156">
        <v>0.28245962997758256</v>
      </c>
      <c r="AC55" s="156">
        <v>0.27786588964714692</v>
      </c>
      <c r="AD55" s="156"/>
      <c r="AE55" s="156"/>
      <c r="AF55" s="156">
        <v>0.28014903699954419</v>
      </c>
      <c r="AG55" s="158"/>
      <c r="AH55" s="156">
        <v>0.37476125384001729</v>
      </c>
      <c r="AI55" s="156">
        <v>0.36001850241596145</v>
      </c>
      <c r="AJ55" s="156">
        <v>0.36158609229463728</v>
      </c>
      <c r="AK55" s="156">
        <v>0.35737877801361473</v>
      </c>
      <c r="AL55" s="156">
        <v>0.36339751485699912</v>
      </c>
      <c r="AM55" s="156">
        <v>0.3521076734879609</v>
      </c>
      <c r="AN55" s="156">
        <v>0.33416328488553548</v>
      </c>
      <c r="AO55" s="156">
        <v>0.33279252285730621</v>
      </c>
      <c r="AP55" s="156">
        <v>0.33288881004731374</v>
      </c>
      <c r="AQ55" s="156">
        <v>0.33769892839752219</v>
      </c>
      <c r="AR55" s="156">
        <v>0.33475159837569984</v>
      </c>
      <c r="AS55" s="156">
        <v>0.33515154868434205</v>
      </c>
      <c r="AT55" s="156">
        <v>0.33639445395586332</v>
      </c>
      <c r="AU55" s="156">
        <v>0.32309645328988901</v>
      </c>
      <c r="AV55" s="156">
        <v>0.33223438392288129</v>
      </c>
      <c r="AW55" s="156">
        <v>0.31214195814583512</v>
      </c>
      <c r="AX55" s="156">
        <v>0.31462442552196263</v>
      </c>
      <c r="AY55" s="156">
        <v>0.33647002535378717</v>
      </c>
      <c r="AZ55" s="156">
        <v>0.35435279176809475</v>
      </c>
      <c r="BA55" s="156">
        <v>0.32955261785017781</v>
      </c>
      <c r="BB55" s="156">
        <v>0.32802676130400082</v>
      </c>
      <c r="BC55" s="156">
        <v>0.3183402648104014</v>
      </c>
      <c r="BD55" s="156">
        <v>0.31494371500525103</v>
      </c>
      <c r="BE55" s="156">
        <v>0.31985864736078712</v>
      </c>
      <c r="BF55" s="156">
        <v>0.32016517443911852</v>
      </c>
      <c r="BG55" s="156">
        <v>0.29688873621932671</v>
      </c>
      <c r="BH55" s="156">
        <v>0.28956116124966175</v>
      </c>
      <c r="BI55" s="156"/>
      <c r="BJ55" s="156"/>
      <c r="BK55" s="156">
        <v>0.29318731721774882</v>
      </c>
    </row>
    <row r="56" spans="2:63">
      <c r="B56" s="41" t="s">
        <v>350</v>
      </c>
      <c r="C56" s="156">
        <v>0.28821629620887179</v>
      </c>
      <c r="D56" s="156">
        <v>0.21941255261553677</v>
      </c>
      <c r="E56" s="156">
        <v>0.24579127845873505</v>
      </c>
      <c r="F56" s="156">
        <v>0.19473393495478938</v>
      </c>
      <c r="G56" s="156">
        <v>0.23827490448393154</v>
      </c>
      <c r="H56" s="156">
        <v>0.12011752648016708</v>
      </c>
      <c r="I56" s="156">
        <v>0.12114230403999697</v>
      </c>
      <c r="J56" s="156">
        <v>0.12467273342247602</v>
      </c>
      <c r="K56" s="156">
        <v>0.1136540694573928</v>
      </c>
      <c r="L56" s="156">
        <v>0.11988467549304357</v>
      </c>
      <c r="M56" s="156">
        <v>0.13445386462344033</v>
      </c>
      <c r="N56" s="156">
        <v>0.12230101004484237</v>
      </c>
      <c r="O56" s="156">
        <v>0.12010101616481979</v>
      </c>
      <c r="P56" s="156">
        <v>0.12450880500705715</v>
      </c>
      <c r="Q56" s="156">
        <v>0.12526577968244057</v>
      </c>
      <c r="R56" s="156">
        <v>0.13623174930293996</v>
      </c>
      <c r="S56" s="156">
        <v>0.11321819220581086</v>
      </c>
      <c r="T56" s="156">
        <v>0.11365195086301305</v>
      </c>
      <c r="U56" s="156">
        <v>9.4645371257999003E-2</v>
      </c>
      <c r="V56" s="156">
        <v>0.11435382028488196</v>
      </c>
      <c r="W56" s="156">
        <v>0.10020669860776457</v>
      </c>
      <c r="X56" s="156">
        <v>9.0334813530165314E-2</v>
      </c>
      <c r="Y56" s="156">
        <v>0.10037722024603669</v>
      </c>
      <c r="Z56" s="156">
        <v>8.8628585975000604E-2</v>
      </c>
      <c r="AA56" s="156">
        <v>9.4835969859196387E-2</v>
      </c>
      <c r="AB56" s="156">
        <v>8.7770557030128343E-2</v>
      </c>
      <c r="AC56" s="156">
        <v>7.4189313547168581E-2</v>
      </c>
      <c r="AD56" s="156"/>
      <c r="AE56" s="156"/>
      <c r="AF56" s="156">
        <v>8.0939364240051451E-2</v>
      </c>
      <c r="AG56" s="158"/>
      <c r="AH56" s="156">
        <v>8.5794211486023633E-2</v>
      </c>
      <c r="AI56" s="156">
        <v>8.1460249438958493E-2</v>
      </c>
      <c r="AJ56" s="156">
        <v>9.0446275594204539E-2</v>
      </c>
      <c r="AK56" s="156">
        <v>8.574668216917726E-2</v>
      </c>
      <c r="AL56" s="156">
        <v>8.5827728031085168E-2</v>
      </c>
      <c r="AM56" s="156">
        <v>7.5502304803503423E-2</v>
      </c>
      <c r="AN56" s="156">
        <v>7.3439760328568512E-2</v>
      </c>
      <c r="AO56" s="156">
        <v>7.3171014865418132E-2</v>
      </c>
      <c r="AP56" s="156">
        <v>6.2939245376281969E-2</v>
      </c>
      <c r="AQ56" s="156">
        <v>7.1140445426543755E-2</v>
      </c>
      <c r="AR56" s="156">
        <v>7.0780229629514413E-2</v>
      </c>
      <c r="AS56" s="156">
        <v>6.3710377948178146E-2</v>
      </c>
      <c r="AT56" s="156">
        <v>6.4909032033313829E-2</v>
      </c>
      <c r="AU56" s="156">
        <v>7.0843204062229215E-2</v>
      </c>
      <c r="AV56" s="156">
        <v>6.7572160617416471E-2</v>
      </c>
      <c r="AW56" s="156">
        <v>7.2959500973076449E-2</v>
      </c>
      <c r="AX56" s="156">
        <v>6.0343836716603642E-2</v>
      </c>
      <c r="AY56" s="156">
        <v>6.1281605741325421E-2</v>
      </c>
      <c r="AZ56" s="156">
        <v>4.5756681603011357E-2</v>
      </c>
      <c r="BA56" s="156">
        <v>5.9989097788417614E-2</v>
      </c>
      <c r="BB56" s="156">
        <v>4.5795577089383144E-2</v>
      </c>
      <c r="BC56" s="156">
        <v>3.7573889817567672E-2</v>
      </c>
      <c r="BD56" s="156">
        <v>4.4387877025250669E-2</v>
      </c>
      <c r="BE56" s="156">
        <v>3.9251007223650144E-2</v>
      </c>
      <c r="BF56" s="156">
        <v>4.1703532495121251E-2</v>
      </c>
      <c r="BG56" s="156">
        <v>4.1170426772561886E-2</v>
      </c>
      <c r="BH56" s="156">
        <v>3.5222287244205855E-2</v>
      </c>
      <c r="BI56" s="156"/>
      <c r="BJ56" s="156"/>
      <c r="BK56" s="156">
        <v>3.8165809724570066E-2</v>
      </c>
    </row>
    <row r="57" spans="2:63">
      <c r="B57" s="41" t="s">
        <v>380</v>
      </c>
      <c r="C57" s="156">
        <v>0.15997393965625242</v>
      </c>
      <c r="D57" s="156">
        <v>0.17272578365536592</v>
      </c>
      <c r="E57" s="156">
        <v>0.17507135015911934</v>
      </c>
      <c r="F57" s="156">
        <v>0.19088097157180989</v>
      </c>
      <c r="G57" s="156">
        <v>0.17426217498578983</v>
      </c>
      <c r="H57" s="156">
        <v>0.21973289695980253</v>
      </c>
      <c r="I57" s="156">
        <v>0.24801501514199925</v>
      </c>
      <c r="J57" s="156">
        <v>0.2462201830175553</v>
      </c>
      <c r="K57" s="156">
        <v>0.24135568003450283</v>
      </c>
      <c r="L57" s="156">
        <v>0.23919677078120574</v>
      </c>
      <c r="M57" s="156">
        <v>0.25337056512364414</v>
      </c>
      <c r="N57" s="156">
        <v>0.24596586020939598</v>
      </c>
      <c r="O57" s="156">
        <v>0.22386535027740559</v>
      </c>
      <c r="P57" s="156">
        <v>0.22291681451821138</v>
      </c>
      <c r="Q57" s="156">
        <v>0.23620295309502243</v>
      </c>
      <c r="R57" s="156">
        <v>0.22345044285793572</v>
      </c>
      <c r="S57" s="156">
        <v>0.23476066483323885</v>
      </c>
      <c r="T57" s="156">
        <v>0.21476105318152064</v>
      </c>
      <c r="U57" s="156">
        <v>0.22724472013022445</v>
      </c>
      <c r="V57" s="156">
        <v>0.22502220918528767</v>
      </c>
      <c r="W57" s="156">
        <v>0.26024679537998952</v>
      </c>
      <c r="X57" s="156">
        <v>0.28042922726392872</v>
      </c>
      <c r="Y57" s="156">
        <v>0.26209308480081328</v>
      </c>
      <c r="Z57" s="156">
        <v>0.27264977411373165</v>
      </c>
      <c r="AA57" s="156">
        <v>0.26893141377370583</v>
      </c>
      <c r="AB57" s="156">
        <v>0.27567804508061916</v>
      </c>
      <c r="AC57" s="156">
        <v>0.2963235535889554</v>
      </c>
      <c r="AD57" s="156"/>
      <c r="AE57" s="156"/>
      <c r="AF57" s="156">
        <v>0.28606247335823515</v>
      </c>
      <c r="AG57" s="158"/>
      <c r="AH57" s="156">
        <v>0.20546846024455767</v>
      </c>
      <c r="AI57" s="156">
        <v>0.20325140862291804</v>
      </c>
      <c r="AJ57" s="156">
        <v>0.21113094296837268</v>
      </c>
      <c r="AK57" s="156">
        <v>0.21671540518784976</v>
      </c>
      <c r="AL57" s="156">
        <v>0.20913798083162058</v>
      </c>
      <c r="AM57" s="156">
        <v>0.23087464850339223</v>
      </c>
      <c r="AN57" s="156">
        <v>0.26147674751947869</v>
      </c>
      <c r="AO57" s="156">
        <v>0.2607070647280022</v>
      </c>
      <c r="AP57" s="156">
        <v>0.25516553737364961</v>
      </c>
      <c r="AQ57" s="156">
        <v>0.25244484632352654</v>
      </c>
      <c r="AR57" s="156">
        <v>0.27200969274781056</v>
      </c>
      <c r="AS57" s="156">
        <v>0.26238526525463191</v>
      </c>
      <c r="AT57" s="156">
        <v>0.23790738588273211</v>
      </c>
      <c r="AU57" s="156">
        <v>0.236581103639843</v>
      </c>
      <c r="AV57" s="156">
        <v>0.25178186024347038</v>
      </c>
      <c r="AW57" s="156">
        <v>0.23981850442828828</v>
      </c>
      <c r="AX57" s="156">
        <v>0.24875826687939667</v>
      </c>
      <c r="AY57" s="156">
        <v>0.22745077190881785</v>
      </c>
      <c r="AZ57" s="156">
        <v>0.2395158194823292</v>
      </c>
      <c r="BA57" s="156">
        <v>0.2388351480435553</v>
      </c>
      <c r="BB57" s="156">
        <v>0.2759840985876037</v>
      </c>
      <c r="BC57" s="156">
        <v>0.29669422815274249</v>
      </c>
      <c r="BD57" s="156">
        <v>0.27840483235874003</v>
      </c>
      <c r="BE57" s="156">
        <v>0.28742178197535784</v>
      </c>
      <c r="BF57" s="156">
        <v>0.28471748281424536</v>
      </c>
      <c r="BG57" s="156">
        <v>0.28976072231594741</v>
      </c>
      <c r="BH57" s="156">
        <v>0.30879570137883339</v>
      </c>
      <c r="BI57" s="156"/>
      <c r="BJ57" s="156"/>
      <c r="BK57" s="156">
        <v>0.29937596794491611</v>
      </c>
    </row>
    <row r="58" spans="2:63">
      <c r="B58" s="41" t="s">
        <v>248</v>
      </c>
      <c r="C58" s="156">
        <v>0.14221965920283369</v>
      </c>
      <c r="D58" s="156">
        <v>0.16530972453272305</v>
      </c>
      <c r="E58" s="156">
        <v>0.1522861534078524</v>
      </c>
      <c r="F58" s="156">
        <v>0.16090644006658622</v>
      </c>
      <c r="G58" s="156">
        <v>0.15491599612041235</v>
      </c>
      <c r="H58" s="156">
        <v>0.17750710494087188</v>
      </c>
      <c r="I58" s="156">
        <v>0.16667400032022614</v>
      </c>
      <c r="J58" s="156">
        <v>0.17396992801264832</v>
      </c>
      <c r="K58" s="156">
        <v>0.18733717983567447</v>
      </c>
      <c r="L58" s="156">
        <v>0.17646799205514135</v>
      </c>
      <c r="M58" s="156">
        <v>0.1628225889900714</v>
      </c>
      <c r="N58" s="156">
        <v>0.17509163019555096</v>
      </c>
      <c r="O58" s="156">
        <v>0.19980570513938783</v>
      </c>
      <c r="P58" s="156">
        <v>0.20489109489649746</v>
      </c>
      <c r="Q58" s="156">
        <v>0.18608493143576413</v>
      </c>
      <c r="R58" s="156">
        <v>0.19966441316201927</v>
      </c>
      <c r="S58" s="156">
        <v>0.19439878246646816</v>
      </c>
      <c r="T58" s="156">
        <v>0.2070874560779187</v>
      </c>
      <c r="U58" s="156">
        <v>0.19817488861749952</v>
      </c>
      <c r="V58" s="156">
        <v>0.1998616707708521</v>
      </c>
      <c r="W58" s="156">
        <v>0.18427819627156158</v>
      </c>
      <c r="X58" s="156">
        <v>0.17888642362629853</v>
      </c>
      <c r="Y58" s="156">
        <v>0.19152501715473758</v>
      </c>
      <c r="Z58" s="156">
        <v>0.18196918234842008</v>
      </c>
      <c r="AA58" s="156">
        <v>0.18420049917890829</v>
      </c>
      <c r="AB58" s="156">
        <v>0.2018584413072298</v>
      </c>
      <c r="AC58" s="156">
        <v>0.19340156204942771</v>
      </c>
      <c r="AD58" s="156"/>
      <c r="AE58" s="156"/>
      <c r="AF58" s="156">
        <v>0.19760473856749669</v>
      </c>
      <c r="AG58" s="158"/>
      <c r="AH58" s="156">
        <v>0.18266509192498892</v>
      </c>
      <c r="AI58" s="156">
        <v>0.19452471807788907</v>
      </c>
      <c r="AJ58" s="156">
        <v>0.18365266013430209</v>
      </c>
      <c r="AK58" s="156">
        <v>0.1826840259100744</v>
      </c>
      <c r="AL58" s="156">
        <v>0.18591997161623952</v>
      </c>
      <c r="AM58" s="156">
        <v>0.18650776022661592</v>
      </c>
      <c r="AN58" s="156">
        <v>0.17572071382388307</v>
      </c>
      <c r="AO58" s="156">
        <v>0.18420581419146131</v>
      </c>
      <c r="AP58" s="156">
        <v>0.19805621378374194</v>
      </c>
      <c r="AQ58" s="156">
        <v>0.18624139221320815</v>
      </c>
      <c r="AR58" s="156">
        <v>0.1748005826248179</v>
      </c>
      <c r="AS58" s="156">
        <v>0.18677983925742628</v>
      </c>
      <c r="AT58" s="156">
        <v>0.21233859074333666</v>
      </c>
      <c r="AU58" s="156">
        <v>0.21745044877549646</v>
      </c>
      <c r="AV58" s="156">
        <v>0.19835827446800314</v>
      </c>
      <c r="AW58" s="156">
        <v>0.21429011435215758</v>
      </c>
      <c r="AX58" s="156">
        <v>0.20598980772257808</v>
      </c>
      <c r="AY58" s="156">
        <v>0.21932356123901958</v>
      </c>
      <c r="AZ58" s="156">
        <v>0.20887623184749429</v>
      </c>
      <c r="BA58" s="156">
        <v>0.212130084053022</v>
      </c>
      <c r="BB58" s="156">
        <v>0.195421625895905</v>
      </c>
      <c r="BC58" s="156">
        <v>0.18926190362767539</v>
      </c>
      <c r="BD58" s="156">
        <v>0.20344485751691249</v>
      </c>
      <c r="BE58" s="156">
        <v>0.19182816793152668</v>
      </c>
      <c r="BF58" s="156">
        <v>0.1950129274928388</v>
      </c>
      <c r="BG58" s="156">
        <v>0.21217013397512013</v>
      </c>
      <c r="BH58" s="156">
        <v>0.20154176162336948</v>
      </c>
      <c r="BI58" s="156"/>
      <c r="BJ58" s="156"/>
      <c r="BK58" s="156">
        <v>0.20680136469722438</v>
      </c>
    </row>
    <row r="59" spans="2:63">
      <c r="B59" s="41" t="s">
        <v>249</v>
      </c>
      <c r="C59" s="156">
        <v>9.2416224278508277E-2</v>
      </c>
      <c r="D59" s="156">
        <v>0.10123365350805548</v>
      </c>
      <c r="E59" s="156">
        <v>9.7383353725829208E-2</v>
      </c>
      <c r="F59" s="156">
        <v>0.10562971101213911</v>
      </c>
      <c r="G59" s="156">
        <v>9.8990206265383879E-2</v>
      </c>
      <c r="H59" s="156">
        <v>0.11858292589448304</v>
      </c>
      <c r="I59" s="156">
        <v>0.11218865848715105</v>
      </c>
      <c r="J59" s="156">
        <v>0.11185684944170619</v>
      </c>
      <c r="K59" s="156">
        <v>0.10986825540187301</v>
      </c>
      <c r="L59" s="156">
        <v>0.11299890033424222</v>
      </c>
      <c r="M59" s="156">
        <v>0.11310087474442163</v>
      </c>
      <c r="N59" s="156">
        <v>0.11363558180028888</v>
      </c>
      <c r="O59" s="156">
        <v>0.11513552506719765</v>
      </c>
      <c r="P59" s="156">
        <v>0.11324618454945756</v>
      </c>
      <c r="Q59" s="156">
        <v>0.11378470416714831</v>
      </c>
      <c r="R59" s="156">
        <v>0.12489784673669242</v>
      </c>
      <c r="S59" s="156">
        <v>0.13274209587222691</v>
      </c>
      <c r="T59" s="156">
        <v>0.12370064486175811</v>
      </c>
      <c r="U59" s="156">
        <v>0.11735992664611997</v>
      </c>
      <c r="V59" s="156">
        <v>0.12468709906528512</v>
      </c>
      <c r="W59" s="156">
        <v>0.12095730069979507</v>
      </c>
      <c r="X59" s="156">
        <v>0.12560806898208024</v>
      </c>
      <c r="Y59" s="156">
        <v>0.12093433778136375</v>
      </c>
      <c r="Z59" s="156">
        <v>0.12679241827290069</v>
      </c>
      <c r="AA59" s="156">
        <v>0.12359880588654334</v>
      </c>
      <c r="AB59" s="156">
        <v>0.12360061661245894</v>
      </c>
      <c r="AC59" s="156">
        <v>0.13269626856723823</v>
      </c>
      <c r="AD59" s="156"/>
      <c r="AE59" s="156"/>
      <c r="AF59" s="156">
        <v>0.12817561389694959</v>
      </c>
      <c r="AG59" s="158"/>
      <c r="AH59" s="156">
        <v>0.11869820387572516</v>
      </c>
      <c r="AI59" s="156">
        <v>0.11912455824551978</v>
      </c>
      <c r="AJ59" s="156">
        <v>0.11744148475961201</v>
      </c>
      <c r="AK59" s="156">
        <v>0.11992596974633132</v>
      </c>
      <c r="AL59" s="156">
        <v>0.11880152340653509</v>
      </c>
      <c r="AM59" s="156">
        <v>0.12459577838907303</v>
      </c>
      <c r="AN59" s="156">
        <v>0.11827802245359388</v>
      </c>
      <c r="AO59" s="156">
        <v>0.11843818215986816</v>
      </c>
      <c r="AP59" s="156">
        <v>0.11615468269036237</v>
      </c>
      <c r="AQ59" s="156">
        <v>0.11925719658684542</v>
      </c>
      <c r="AR59" s="156">
        <v>0.1214211057773255</v>
      </c>
      <c r="AS59" s="156">
        <v>0.12122130383318223</v>
      </c>
      <c r="AT59" s="156">
        <v>0.12235744279778059</v>
      </c>
      <c r="AU59" s="156">
        <v>0.12018791575510882</v>
      </c>
      <c r="AV59" s="156">
        <v>0.12128944243526177</v>
      </c>
      <c r="AW59" s="156">
        <v>0.13404679099137165</v>
      </c>
      <c r="AX59" s="156">
        <v>0.14065684187157151</v>
      </c>
      <c r="AY59" s="156">
        <v>0.1310076904455722</v>
      </c>
      <c r="AZ59" s="156">
        <v>0.12369730301730686</v>
      </c>
      <c r="BA59" s="156">
        <v>0.13234044579468082</v>
      </c>
      <c r="BB59" s="156">
        <v>0.128271672096791</v>
      </c>
      <c r="BC59" s="156">
        <v>0.132893384330872</v>
      </c>
      <c r="BD59" s="156">
        <v>0.12846086367377269</v>
      </c>
      <c r="BE59" s="156">
        <v>0.13366195853058163</v>
      </c>
      <c r="BF59" s="156">
        <v>0.13085396147025377</v>
      </c>
      <c r="BG59" s="156">
        <v>0.12991460360163604</v>
      </c>
      <c r="BH59" s="156">
        <v>0.13828140499224104</v>
      </c>
      <c r="BI59" s="156"/>
      <c r="BJ59" s="156"/>
      <c r="BK59" s="156">
        <v>0.13414097286811583</v>
      </c>
    </row>
    <row r="60" spans="2:63">
      <c r="B60" s="41" t="s">
        <v>250</v>
      </c>
      <c r="C60" s="156">
        <v>1.8596798684444915E-2</v>
      </c>
      <c r="D60" s="156">
        <v>2.7870600632277004E-2</v>
      </c>
      <c r="E60" s="156">
        <v>2.3552288488128958E-2</v>
      </c>
      <c r="F60" s="156">
        <v>2.6677241589770181E-2</v>
      </c>
      <c r="G60" s="156">
        <v>2.405992739658025E-2</v>
      </c>
      <c r="H60" s="156">
        <v>2.0713510341594771E-2</v>
      </c>
      <c r="I60" s="156">
        <v>2.4156584799648741E-2</v>
      </c>
      <c r="J60" s="156">
        <v>1.9748992502526076E-2</v>
      </c>
      <c r="K60" s="156">
        <v>2.3093789874024908E-2</v>
      </c>
      <c r="L60" s="156">
        <v>2.1924022008184947E-2</v>
      </c>
      <c r="M60" s="156">
        <v>1.5777637009250001E-2</v>
      </c>
      <c r="N60" s="156">
        <v>1.9914339538428652E-2</v>
      </c>
      <c r="O60" s="156">
        <v>1.5235391994635488E-2</v>
      </c>
      <c r="P60" s="156">
        <v>2.041557448241331E-2</v>
      </c>
      <c r="Q60" s="156">
        <v>1.785543406931624E-2</v>
      </c>
      <c r="R60" s="156">
        <v>1.640168326577994E-2</v>
      </c>
      <c r="S60" s="156">
        <v>1.8764823215012341E-2</v>
      </c>
      <c r="T60" s="156">
        <v>1.5698929946779124E-2</v>
      </c>
      <c r="U60" s="156">
        <v>1.4814327052929416E-2</v>
      </c>
      <c r="V60" s="156">
        <v>1.6421168995741607E-2</v>
      </c>
      <c r="W60" s="156">
        <v>1.8536375800058978E-2</v>
      </c>
      <c r="X60" s="156">
        <v>1.7303351665615412E-2</v>
      </c>
      <c r="Y60" s="156">
        <v>2.174447205273191E-2</v>
      </c>
      <c r="Z60" s="156">
        <v>2.0510054459043536E-2</v>
      </c>
      <c r="AA60" s="156">
        <v>1.9551638101306813E-2</v>
      </c>
      <c r="AB60" s="156">
        <v>2.2730691265913094E-2</v>
      </c>
      <c r="AC60" s="156">
        <v>1.9954846569167482E-2</v>
      </c>
      <c r="AD60" s="156"/>
      <c r="AE60" s="156"/>
      <c r="AF60" s="156">
        <v>2.1334476677567535E-2</v>
      </c>
      <c r="AG60" s="158"/>
      <c r="AH60" s="156">
        <v>2.3885487844967065E-2</v>
      </c>
      <c r="AI60" s="156">
        <v>3.2796139162290669E-2</v>
      </c>
      <c r="AJ60" s="156">
        <v>2.8403373099266611E-2</v>
      </c>
      <c r="AK60" s="156">
        <v>3.0287823730225705E-2</v>
      </c>
      <c r="AL60" s="156">
        <v>2.8875139628473611E-2</v>
      </c>
      <c r="AM60" s="156">
        <v>2.1763807265791073E-2</v>
      </c>
      <c r="AN60" s="156">
        <v>2.5467753317170043E-2</v>
      </c>
      <c r="AO60" s="156">
        <v>2.0910965963752037E-2</v>
      </c>
      <c r="AP60" s="156">
        <v>2.4415167284885617E-2</v>
      </c>
      <c r="AQ60" s="156">
        <v>2.3138158108319075E-2</v>
      </c>
      <c r="AR60" s="156">
        <v>1.6938314018750577E-2</v>
      </c>
      <c r="AS60" s="156">
        <v>2.124371755378188E-2</v>
      </c>
      <c r="AT60" s="156">
        <v>1.6191037504691762E-2</v>
      </c>
      <c r="AU60" s="156">
        <v>2.1667002343137159E-2</v>
      </c>
      <c r="AV60" s="156">
        <v>1.9033099910560854E-2</v>
      </c>
      <c r="AW60" s="156">
        <v>1.7603129806310583E-2</v>
      </c>
      <c r="AX60" s="156">
        <v>1.9883675591822688E-2</v>
      </c>
      <c r="AY60" s="156">
        <v>1.6626591326892481E-2</v>
      </c>
      <c r="AZ60" s="156">
        <v>1.5614293181941765E-2</v>
      </c>
      <c r="BA60" s="156">
        <v>1.7429191479038791E-2</v>
      </c>
      <c r="BB60" s="156">
        <v>1.9657283229139434E-2</v>
      </c>
      <c r="BC60" s="156">
        <v>1.8306952584701539E-2</v>
      </c>
      <c r="BD60" s="156">
        <v>2.3097771164664278E-2</v>
      </c>
      <c r="BE60" s="156">
        <v>2.1621277406857136E-2</v>
      </c>
      <c r="BF60" s="156">
        <v>2.0699304202488868E-2</v>
      </c>
      <c r="BG60" s="156">
        <v>2.389186094970179E-2</v>
      </c>
      <c r="BH60" s="156">
        <v>2.0794738614604513E-2</v>
      </c>
      <c r="BI60" s="156"/>
      <c r="BJ60" s="156"/>
      <c r="BK60" s="156">
        <v>2.2327394191081339E-2</v>
      </c>
    </row>
    <row r="61" spans="2:63">
      <c r="B61" s="41" t="s">
        <v>251</v>
      </c>
      <c r="C61" s="156">
        <v>6.79490705062725E-3</v>
      </c>
      <c r="D61" s="156">
        <v>7.4991143595609802E-3</v>
      </c>
      <c r="E61" s="156">
        <v>6.0856953705858141E-3</v>
      </c>
      <c r="F61" s="156">
        <v>6.3957008834674865E-3</v>
      </c>
      <c r="G61" s="156">
        <v>6.6993692962951552E-3</v>
      </c>
      <c r="H61" s="156">
        <v>7.5071405739138824E-3</v>
      </c>
      <c r="I61" s="156">
        <v>7.0383283753181879E-3</v>
      </c>
      <c r="J61" s="156">
        <v>6.6185226595635964E-3</v>
      </c>
      <c r="K61" s="156">
        <v>7.5002165887220378E-3</v>
      </c>
      <c r="L61" s="156">
        <v>7.1581598371290378E-3</v>
      </c>
      <c r="M61" s="156">
        <v>6.4108403063041558E-3</v>
      </c>
      <c r="N61" s="156">
        <v>6.6950791068340239E-3</v>
      </c>
      <c r="O61" s="156">
        <v>7.0903601079985159E-3</v>
      </c>
      <c r="P61" s="156">
        <v>7.4155677561178468E-3</v>
      </c>
      <c r="Q61" s="156">
        <v>6.9127380545292447E-3</v>
      </c>
      <c r="R61" s="156">
        <v>7.3274689051729376E-3</v>
      </c>
      <c r="S61" s="156">
        <v>6.3053739065611738E-3</v>
      </c>
      <c r="T61" s="156">
        <v>7.4563736262132242E-3</v>
      </c>
      <c r="U61" s="156">
        <v>6.2467726938322731E-3</v>
      </c>
      <c r="V61" s="156">
        <v>6.8346892501353253E-3</v>
      </c>
      <c r="W61" s="156">
        <v>6.3840696056571469E-3</v>
      </c>
      <c r="X61" s="156">
        <v>6.5495030313908638E-3</v>
      </c>
      <c r="Y61" s="156">
        <v>6.8347147576407509E-3</v>
      </c>
      <c r="Z61" s="156">
        <v>6.0304341208625885E-3</v>
      </c>
      <c r="AA61" s="156">
        <v>6.4515599358322979E-3</v>
      </c>
      <c r="AB61" s="156">
        <v>5.9020187260681737E-3</v>
      </c>
      <c r="AC61" s="156">
        <v>5.5685660308949217E-3</v>
      </c>
      <c r="AD61" s="156"/>
      <c r="AE61" s="156"/>
      <c r="AF61" s="156">
        <v>5.7342962601572237E-3</v>
      </c>
      <c r="AG61" s="158"/>
      <c r="AH61" s="156">
        <v>8.7272907837192409E-3</v>
      </c>
      <c r="AI61" s="156">
        <v>8.8244240364618552E-3</v>
      </c>
      <c r="AJ61" s="156">
        <v>7.3391711496040854E-3</v>
      </c>
      <c r="AK61" s="156">
        <v>7.2613152427271196E-3</v>
      </c>
      <c r="AL61" s="156">
        <v>8.0401416290527498E-3</v>
      </c>
      <c r="AM61" s="156">
        <v>7.8877967989699378E-3</v>
      </c>
      <c r="AN61" s="156">
        <v>7.4203540075933371E-3</v>
      </c>
      <c r="AO61" s="156">
        <v>7.0079373439811367E-3</v>
      </c>
      <c r="AP61" s="156">
        <v>7.929362988293602E-3</v>
      </c>
      <c r="AQ61" s="156">
        <v>7.5545814484919453E-3</v>
      </c>
      <c r="AR61" s="156">
        <v>6.8824517998848775E-3</v>
      </c>
      <c r="AS61" s="156">
        <v>7.1420078617897686E-3</v>
      </c>
      <c r="AT61" s="156">
        <v>7.5351055273665743E-3</v>
      </c>
      <c r="AU61" s="156">
        <v>7.8701250403659818E-3</v>
      </c>
      <c r="AV61" s="156">
        <v>7.3686718304703525E-3</v>
      </c>
      <c r="AW61" s="156">
        <v>7.8642163855570657E-3</v>
      </c>
      <c r="AX61" s="156">
        <v>6.6813317560542561E-3</v>
      </c>
      <c r="AY61" s="156">
        <v>7.8969458054208175E-3</v>
      </c>
      <c r="AZ61" s="156">
        <v>6.5840952433379486E-3</v>
      </c>
      <c r="BA61" s="156">
        <v>7.254233281734624E-3</v>
      </c>
      <c r="BB61" s="156">
        <v>6.7701186977739058E-3</v>
      </c>
      <c r="BC61" s="156">
        <v>6.9293766760398969E-3</v>
      </c>
      <c r="BD61" s="156">
        <v>7.260083255408634E-3</v>
      </c>
      <c r="BE61" s="156">
        <v>6.3571595712392402E-3</v>
      </c>
      <c r="BF61" s="156">
        <v>6.8302615759891858E-3</v>
      </c>
      <c r="BG61" s="156">
        <v>6.2035161657056853E-3</v>
      </c>
      <c r="BH61" s="156">
        <v>5.8029448970830485E-3</v>
      </c>
      <c r="BI61" s="156"/>
      <c r="BJ61" s="156"/>
      <c r="BK61" s="156">
        <v>6.0011733563446121E-3</v>
      </c>
    </row>
    <row r="62" spans="2:63">
      <c r="B62" s="177" t="s">
        <v>282</v>
      </c>
      <c r="C62" s="178">
        <v>0</v>
      </c>
      <c r="D62" s="178">
        <v>0</v>
      </c>
      <c r="E62" s="178">
        <v>0</v>
      </c>
      <c r="F62" s="178">
        <v>0</v>
      </c>
      <c r="G62" s="178">
        <v>0</v>
      </c>
      <c r="H62" s="178">
        <v>7.2354265239288275E-4</v>
      </c>
      <c r="I62" s="178">
        <v>3.825712074720863E-3</v>
      </c>
      <c r="J62" s="178">
        <v>2.6068048766283631E-3</v>
      </c>
      <c r="K62" s="178">
        <v>2.3183305264098714E-3</v>
      </c>
      <c r="L62" s="178">
        <v>2.3904051154599879E-3</v>
      </c>
      <c r="M62" s="178">
        <v>2.2504699007471186E-3</v>
      </c>
      <c r="N62" s="178">
        <v>2.2178851011031664E-3</v>
      </c>
      <c r="O62" s="178">
        <v>2.2272466950289784E-3</v>
      </c>
      <c r="P62" s="178">
        <v>2.1706888493337453E-3</v>
      </c>
      <c r="Q62" s="178">
        <v>2.2159521232993518E-3</v>
      </c>
      <c r="R62" s="156">
        <v>1.1887102101030469E-3</v>
      </c>
      <c r="S62" s="156">
        <v>2.8895259850864525E-3</v>
      </c>
      <c r="T62" s="156">
        <v>-4.4339880448875926E-5</v>
      </c>
      <c r="U62" s="156">
        <v>5.3157367733314203E-3</v>
      </c>
      <c r="V62" s="156">
        <v>2.3288377559175085E-3</v>
      </c>
      <c r="W62" s="156">
        <v>6.8708263332475637E-5</v>
      </c>
      <c r="X62" s="156">
        <v>0</v>
      </c>
      <c r="Y62" s="156">
        <v>0</v>
      </c>
      <c r="Z62" s="156">
        <v>0</v>
      </c>
      <c r="AA62" s="156">
        <v>1.6393239438894198E-5</v>
      </c>
      <c r="AB62" s="156">
        <v>0</v>
      </c>
      <c r="AC62" s="156">
        <v>0</v>
      </c>
      <c r="AD62" s="156"/>
      <c r="AE62" s="156"/>
      <c r="AF62" s="156">
        <v>0</v>
      </c>
      <c r="AG62" s="106"/>
      <c r="AH62" s="178">
        <v>0</v>
      </c>
      <c r="AI62" s="178">
        <v>0</v>
      </c>
      <c r="AJ62" s="178">
        <v>0</v>
      </c>
      <c r="AK62" s="178">
        <v>0</v>
      </c>
      <c r="AL62" s="178">
        <v>0</v>
      </c>
      <c r="AM62" s="178">
        <v>7.6023052469461705E-4</v>
      </c>
      <c r="AN62" s="178">
        <v>4.0333636641781689E-3</v>
      </c>
      <c r="AO62" s="178">
        <v>2.7601817177431254E-3</v>
      </c>
      <c r="AP62" s="178">
        <v>2.4509804554694752E-3</v>
      </c>
      <c r="AQ62" s="178">
        <v>2.5228075467341924E-3</v>
      </c>
      <c r="AR62" s="178">
        <v>2.4160250261970728E-3</v>
      </c>
      <c r="AS62" s="178">
        <v>2.3659396066666818E-3</v>
      </c>
      <c r="AT62" s="178">
        <v>2.3669515549132251E-3</v>
      </c>
      <c r="AU62" s="178">
        <v>2.3037470939282776E-3</v>
      </c>
      <c r="AV62" s="178">
        <v>2.362106571928954E-3</v>
      </c>
      <c r="AW62" s="156">
        <v>1.2757849174046725E-3</v>
      </c>
      <c r="AX62" s="156">
        <v>3.0618139400128163E-3</v>
      </c>
      <c r="AY62" s="156">
        <v>-4.6959775686756637E-5</v>
      </c>
      <c r="AZ62" s="156">
        <v>5.6027838564839177E-3</v>
      </c>
      <c r="BA62" s="156">
        <v>2.4717929389418782E-3</v>
      </c>
      <c r="BB62" s="156">
        <v>7.2863099403955319E-5</v>
      </c>
      <c r="BC62" s="156">
        <v>0</v>
      </c>
      <c r="BD62" s="156">
        <v>0</v>
      </c>
      <c r="BE62" s="156">
        <v>0</v>
      </c>
      <c r="BF62" s="156">
        <v>1.7355509944247174E-5</v>
      </c>
      <c r="BG62" s="156">
        <v>0</v>
      </c>
      <c r="BH62" s="156">
        <v>0</v>
      </c>
      <c r="BI62" s="156"/>
      <c r="BJ62" s="156"/>
      <c r="BK62" s="156">
        <v>0</v>
      </c>
    </row>
    <row r="63" spans="2:63">
      <c r="B63" s="220"/>
      <c r="C63" s="107">
        <f t="shared" ref="C63:L63" si="26">SUM(C55:C62)</f>
        <v>0.99999999999999933</v>
      </c>
      <c r="D63" s="107">
        <f t="shared" si="26"/>
        <v>0.99999999999999989</v>
      </c>
      <c r="E63" s="107">
        <f t="shared" si="26"/>
        <v>0.99999999999999956</v>
      </c>
      <c r="F63" s="107">
        <f t="shared" si="26"/>
        <v>1.0000000000000002</v>
      </c>
      <c r="G63" s="107">
        <f t="shared" si="26"/>
        <v>1.000000000000006</v>
      </c>
      <c r="H63" s="107">
        <f t="shared" si="26"/>
        <v>1.0000000000000011</v>
      </c>
      <c r="I63" s="107">
        <f t="shared" si="26"/>
        <v>0.99999999999999989</v>
      </c>
      <c r="J63" s="107">
        <f t="shared" si="26"/>
        <v>0.99999414593778213</v>
      </c>
      <c r="K63" s="107">
        <f t="shared" si="26"/>
        <v>0.99999999999999833</v>
      </c>
      <c r="L63" s="107">
        <f t="shared" si="26"/>
        <v>0.99999847154749177</v>
      </c>
      <c r="M63" s="107">
        <f t="shared" ref="M63:N63" si="27">SUM(M55:M62)</f>
        <v>1.0000000000000004</v>
      </c>
      <c r="N63" s="107">
        <f t="shared" si="27"/>
        <v>0.99999999999999911</v>
      </c>
      <c r="O63" s="107">
        <f t="shared" ref="O63:P63" si="28">SUM(O55:O62)</f>
        <v>0.99999999999999933</v>
      </c>
      <c r="P63" s="107">
        <f t="shared" si="28"/>
        <v>0.99999999999999867</v>
      </c>
      <c r="Q63" s="107">
        <f t="shared" ref="Q63:R63" si="29">SUM(Q55:Q62)</f>
        <v>0.99999999999999556</v>
      </c>
      <c r="R63" s="107">
        <f t="shared" si="29"/>
        <v>1.0000000000000016</v>
      </c>
      <c r="S63" s="107">
        <f t="shared" ref="S63:W63" si="30">SUM(S55:S62)</f>
        <v>1.0000000000000018</v>
      </c>
      <c r="T63" s="107">
        <f>SUM(T55:T62)</f>
        <v>1.0000100760414457</v>
      </c>
      <c r="U63" s="107">
        <f>SUM(U55:U62)</f>
        <v>1.0000000000000002</v>
      </c>
      <c r="V63" s="107">
        <f t="shared" si="30"/>
        <v>1.0000025658519442</v>
      </c>
      <c r="W63" s="107">
        <f t="shared" si="30"/>
        <v>1.0000000000000011</v>
      </c>
      <c r="X63" s="107">
        <f t="shared" ref="X63" si="31">SUM(X55:X62)</f>
        <v>1.0000000000000004</v>
      </c>
      <c r="Y63" s="107">
        <f>SUM(Y55:Y62)</f>
        <v>1.0000000000000007</v>
      </c>
      <c r="Z63" s="107">
        <f t="shared" ref="Z63:AC63" si="32">SUM(Z55:Z62)</f>
        <v>0.99999999999999978</v>
      </c>
      <c r="AA63" s="107">
        <f t="shared" si="32"/>
        <v>0.99999999999999967</v>
      </c>
      <c r="AB63" s="107">
        <f t="shared" si="32"/>
        <v>1</v>
      </c>
      <c r="AC63" s="107">
        <f t="shared" si="32"/>
        <v>0.99999999999999922</v>
      </c>
      <c r="AD63" s="107">
        <f>SUM(AD55:AD62)</f>
        <v>0</v>
      </c>
      <c r="AE63" s="107">
        <f t="shared" ref="AE63:AF63" si="33">SUM(AE55:AE62)</f>
        <v>0</v>
      </c>
      <c r="AF63" s="107">
        <f t="shared" si="33"/>
        <v>1.0000000000000018</v>
      </c>
      <c r="AG63" s="57"/>
      <c r="AH63" s="107">
        <f t="shared" ref="AH63:AQ63" si="34">SUM(AH55:AH62)</f>
        <v>0.999999999999999</v>
      </c>
      <c r="AI63" s="107">
        <f t="shared" si="34"/>
        <v>0.99999999999999933</v>
      </c>
      <c r="AJ63" s="107">
        <f t="shared" si="34"/>
        <v>0.99999999999999944</v>
      </c>
      <c r="AK63" s="107">
        <f t="shared" si="34"/>
        <v>1.0000000000000004</v>
      </c>
      <c r="AL63" s="107">
        <f t="shared" si="34"/>
        <v>1.0000000000000058</v>
      </c>
      <c r="AM63" s="107">
        <f t="shared" si="34"/>
        <v>1.0000000000000009</v>
      </c>
      <c r="AN63" s="107">
        <f t="shared" si="34"/>
        <v>1.0000000000000013</v>
      </c>
      <c r="AO63" s="107">
        <f t="shared" si="34"/>
        <v>0.99999368382753229</v>
      </c>
      <c r="AP63" s="107">
        <f t="shared" si="34"/>
        <v>0.99999999999999822</v>
      </c>
      <c r="AQ63" s="107">
        <f t="shared" si="34"/>
        <v>0.99999835605119125</v>
      </c>
      <c r="AR63" s="107">
        <f t="shared" ref="AR63:AW63" si="35">SUM(AR55:AR62)</f>
        <v>1.0000000000000007</v>
      </c>
      <c r="AS63" s="107">
        <f t="shared" si="35"/>
        <v>0.99999999999999878</v>
      </c>
      <c r="AT63" s="107">
        <f t="shared" ref="AT63:AU63" si="36">SUM(AT55:AT62)</f>
        <v>0.99999999999999811</v>
      </c>
      <c r="AU63" s="107">
        <f t="shared" si="36"/>
        <v>0.99999999999999789</v>
      </c>
      <c r="AV63" s="107">
        <f t="shared" si="35"/>
        <v>0.99999999999999323</v>
      </c>
      <c r="AW63" s="107">
        <f t="shared" si="35"/>
        <v>1.0000000000000016</v>
      </c>
      <c r="AX63" s="107">
        <f>SUM(AX55:AX62)</f>
        <v>1.0000000000000024</v>
      </c>
      <c r="AY63" s="107">
        <f>SUM(AY55:AY62)</f>
        <v>1.0000102320451489</v>
      </c>
      <c r="AZ63" s="107">
        <f>SUM(AZ55:AZ62)</f>
        <v>1</v>
      </c>
      <c r="BA63" s="107">
        <f>SUM(BA55:BA62)</f>
        <v>1.0000026112295688</v>
      </c>
      <c r="BB63" s="107">
        <f t="shared" ref="BB63:BC63" si="37">SUM(BB55:BB62)</f>
        <v>1.0000000000000009</v>
      </c>
      <c r="BC63" s="107">
        <f t="shared" si="37"/>
        <v>1.0000000000000002</v>
      </c>
      <c r="BD63" s="107">
        <v>0.99999999999999978</v>
      </c>
      <c r="BE63" s="107">
        <f>SUM(BE55:BE62)</f>
        <v>0.99999999999999989</v>
      </c>
      <c r="BF63" s="107">
        <f>SUM(BF55:BF62)</f>
        <v>1</v>
      </c>
      <c r="BG63" s="107">
        <f t="shared" ref="BG63:BH63" si="38">SUM(BG55:BG62)</f>
        <v>0.99999999999999967</v>
      </c>
      <c r="BH63" s="107">
        <f t="shared" si="38"/>
        <v>0.999999999999999</v>
      </c>
      <c r="BI63" s="107">
        <f>SUM(BI55:BI62)</f>
        <v>0</v>
      </c>
      <c r="BJ63" s="107">
        <f t="shared" ref="BJ63:BK63" si="39">SUM(BJ55:BJ62)</f>
        <v>0</v>
      </c>
      <c r="BK63" s="107">
        <f t="shared" si="39"/>
        <v>1.0000000000000011</v>
      </c>
    </row>
    <row r="64" spans="2:63">
      <c r="AH64" s="70"/>
      <c r="AI64" s="70"/>
      <c r="AJ64" s="70"/>
      <c r="AK64" s="70"/>
      <c r="AL64" s="70"/>
    </row>
    <row r="65" spans="2:63" ht="12.75" hidden="1" customHeight="1">
      <c r="B65" s="120"/>
      <c r="AH65" s="70"/>
      <c r="AI65" s="70"/>
      <c r="AJ65" s="70"/>
      <c r="AK65" s="70"/>
      <c r="AL65" s="70"/>
    </row>
    <row r="66" spans="2:63" ht="12.75" hidden="1" customHeight="1">
      <c r="AH66" s="70"/>
      <c r="AI66" s="70"/>
      <c r="AJ66" s="70"/>
      <c r="AK66" s="70"/>
      <c r="AL66" s="70"/>
    </row>
    <row r="67" spans="2:63">
      <c r="B67" s="243"/>
      <c r="C67" s="245"/>
      <c r="D67" s="245"/>
      <c r="E67" s="245"/>
      <c r="F67" s="245"/>
      <c r="G67" s="221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57"/>
      <c r="AH67" s="245"/>
      <c r="AI67" s="245"/>
      <c r="AJ67" s="245"/>
      <c r="AK67" s="245"/>
      <c r="AL67" s="221"/>
      <c r="AM67" s="245"/>
      <c r="AN67" s="245"/>
      <c r="AO67" s="245"/>
      <c r="AP67" s="245"/>
      <c r="AQ67" s="221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</row>
    <row r="68" spans="2:63">
      <c r="B68" s="325" t="s">
        <v>71</v>
      </c>
      <c r="C68" s="322" t="s">
        <v>119</v>
      </c>
      <c r="D68" s="323"/>
      <c r="E68" s="323"/>
      <c r="F68" s="323"/>
      <c r="G68" s="324"/>
      <c r="H68" s="322" t="s">
        <v>272</v>
      </c>
      <c r="I68" s="323"/>
      <c r="J68" s="323"/>
      <c r="K68" s="323"/>
      <c r="L68" s="324"/>
      <c r="M68" s="322" t="s">
        <v>293</v>
      </c>
      <c r="N68" s="323"/>
      <c r="O68" s="323"/>
      <c r="P68" s="323"/>
      <c r="Q68" s="323"/>
      <c r="R68" s="321" t="s">
        <v>323</v>
      </c>
      <c r="S68" s="321"/>
      <c r="T68" s="321"/>
      <c r="U68" s="321"/>
      <c r="V68" s="321"/>
      <c r="W68" s="321" t="s">
        <v>341</v>
      </c>
      <c r="X68" s="321"/>
      <c r="Y68" s="321"/>
      <c r="Z68" s="321"/>
      <c r="AA68" s="321"/>
      <c r="AB68" s="321" t="s">
        <v>368</v>
      </c>
      <c r="AC68" s="321"/>
      <c r="AD68" s="321"/>
      <c r="AE68" s="321"/>
      <c r="AF68" s="321"/>
      <c r="AG68" s="162"/>
      <c r="AH68" s="322" t="s">
        <v>119</v>
      </c>
      <c r="AI68" s="323"/>
      <c r="AJ68" s="323"/>
      <c r="AK68" s="323"/>
      <c r="AL68" s="324"/>
      <c r="AM68" s="322" t="s">
        <v>272</v>
      </c>
      <c r="AN68" s="323"/>
      <c r="AO68" s="323"/>
      <c r="AP68" s="323"/>
      <c r="AQ68" s="324"/>
      <c r="AR68" s="322" t="s">
        <v>293</v>
      </c>
      <c r="AS68" s="323"/>
      <c r="AT68" s="323"/>
      <c r="AU68" s="323"/>
      <c r="AV68" s="323"/>
      <c r="AW68" s="321" t="s">
        <v>323</v>
      </c>
      <c r="AX68" s="321"/>
      <c r="AY68" s="321"/>
      <c r="AZ68" s="321"/>
      <c r="BA68" s="321"/>
      <c r="BB68" s="321" t="s">
        <v>341</v>
      </c>
      <c r="BC68" s="321"/>
      <c r="BD68" s="321"/>
      <c r="BE68" s="321"/>
      <c r="BF68" s="321"/>
      <c r="BG68" s="321" t="s">
        <v>368</v>
      </c>
      <c r="BH68" s="321"/>
      <c r="BI68" s="321"/>
      <c r="BJ68" s="321"/>
      <c r="BK68" s="321"/>
    </row>
    <row r="69" spans="2:63">
      <c r="B69" s="326"/>
      <c r="C69" s="122" t="s">
        <v>115</v>
      </c>
      <c r="D69" s="122" t="s">
        <v>116</v>
      </c>
      <c r="E69" s="122" t="s">
        <v>117</v>
      </c>
      <c r="F69" s="122" t="s">
        <v>118</v>
      </c>
      <c r="G69" s="123" t="s">
        <v>119</v>
      </c>
      <c r="H69" s="122" t="s">
        <v>268</v>
      </c>
      <c r="I69" s="122" t="s">
        <v>269</v>
      </c>
      <c r="J69" s="122" t="s">
        <v>270</v>
      </c>
      <c r="K69" s="122" t="s">
        <v>271</v>
      </c>
      <c r="L69" s="122" t="s">
        <v>272</v>
      </c>
      <c r="M69" s="122" t="s">
        <v>291</v>
      </c>
      <c r="N69" s="122" t="s">
        <v>294</v>
      </c>
      <c r="O69" s="122" t="s">
        <v>303</v>
      </c>
      <c r="P69" s="122" t="s">
        <v>306</v>
      </c>
      <c r="Q69" s="122" t="s">
        <v>293</v>
      </c>
      <c r="R69" s="122" t="s">
        <v>319</v>
      </c>
      <c r="S69" s="122" t="s">
        <v>324</v>
      </c>
      <c r="T69" s="122" t="s">
        <v>329</v>
      </c>
      <c r="U69" s="122" t="s">
        <v>332</v>
      </c>
      <c r="V69" s="122" t="s">
        <v>323</v>
      </c>
      <c r="W69" s="122" t="s">
        <v>338</v>
      </c>
      <c r="X69" s="122" t="s">
        <v>342</v>
      </c>
      <c r="Y69" s="122" t="s">
        <v>343</v>
      </c>
      <c r="Z69" s="122" t="s">
        <v>344</v>
      </c>
      <c r="AA69" s="122" t="s">
        <v>341</v>
      </c>
      <c r="AB69" s="122" t="s">
        <v>365</v>
      </c>
      <c r="AC69" s="122" t="s">
        <v>366</v>
      </c>
      <c r="AD69" s="122" t="s">
        <v>367</v>
      </c>
      <c r="AE69" s="122" t="s">
        <v>369</v>
      </c>
      <c r="AF69" s="122" t="s">
        <v>368</v>
      </c>
      <c r="AG69" s="89"/>
      <c r="AH69" s="122" t="s">
        <v>115</v>
      </c>
      <c r="AI69" s="122" t="s">
        <v>116</v>
      </c>
      <c r="AJ69" s="122" t="s">
        <v>117</v>
      </c>
      <c r="AK69" s="122" t="s">
        <v>118</v>
      </c>
      <c r="AL69" s="123" t="s">
        <v>119</v>
      </c>
      <c r="AM69" s="122" t="s">
        <v>268</v>
      </c>
      <c r="AN69" s="122" t="s">
        <v>269</v>
      </c>
      <c r="AO69" s="122" t="s">
        <v>270</v>
      </c>
      <c r="AP69" s="122" t="s">
        <v>271</v>
      </c>
      <c r="AQ69" s="123" t="s">
        <v>272</v>
      </c>
      <c r="AR69" s="122" t="s">
        <v>291</v>
      </c>
      <c r="AS69" s="122" t="s">
        <v>294</v>
      </c>
      <c r="AT69" s="122" t="s">
        <v>303</v>
      </c>
      <c r="AU69" s="122" t="s">
        <v>306</v>
      </c>
      <c r="AV69" s="122" t="s">
        <v>293</v>
      </c>
      <c r="AW69" s="122" t="s">
        <v>319</v>
      </c>
      <c r="AX69" s="122" t="s">
        <v>324</v>
      </c>
      <c r="AY69" s="122" t="s">
        <v>329</v>
      </c>
      <c r="AZ69" s="122" t="s">
        <v>332</v>
      </c>
      <c r="BA69" s="122" t="s">
        <v>323</v>
      </c>
      <c r="BB69" s="122" t="s">
        <v>338</v>
      </c>
      <c r="BC69" s="122" t="s">
        <v>342</v>
      </c>
      <c r="BD69" s="122" t="s">
        <v>343</v>
      </c>
      <c r="BE69" s="122" t="s">
        <v>344</v>
      </c>
      <c r="BF69" s="122" t="s">
        <v>341</v>
      </c>
      <c r="BG69" s="122" t="s">
        <v>365</v>
      </c>
      <c r="BH69" s="122" t="s">
        <v>366</v>
      </c>
      <c r="BI69" s="122" t="s">
        <v>367</v>
      </c>
      <c r="BJ69" s="122" t="s">
        <v>369</v>
      </c>
      <c r="BK69" s="122" t="s">
        <v>368</v>
      </c>
    </row>
    <row r="70" spans="2:63">
      <c r="B70" s="12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5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</row>
    <row r="71" spans="2:63">
      <c r="B71" s="41" t="s">
        <v>54</v>
      </c>
      <c r="C71" s="156">
        <v>0.17046921324223252</v>
      </c>
      <c r="D71" s="156">
        <v>0.17876420310826002</v>
      </c>
      <c r="E71" s="156">
        <v>0.1700671330502985</v>
      </c>
      <c r="F71" s="156">
        <v>0.17119629149265242</v>
      </c>
      <c r="G71" s="156">
        <v>0.17260767512033159</v>
      </c>
      <c r="H71" s="156">
        <v>0.18391638423131751</v>
      </c>
      <c r="I71" s="156">
        <v>0.16984295582859177</v>
      </c>
      <c r="J71" s="156">
        <v>0.16875736127680113</v>
      </c>
      <c r="K71" s="156">
        <v>0.1576222654518856</v>
      </c>
      <c r="L71" s="156">
        <v>0.16912108649249069</v>
      </c>
      <c r="M71" s="156">
        <v>0.14612106185366172</v>
      </c>
      <c r="N71" s="156">
        <v>0.15006387098983637</v>
      </c>
      <c r="O71" s="156">
        <v>0.15666592842612584</v>
      </c>
      <c r="P71" s="156">
        <v>0.15357319347590828</v>
      </c>
      <c r="Q71" s="156">
        <v>0.15168589223734211</v>
      </c>
      <c r="R71" s="156">
        <v>0.13844554851487847</v>
      </c>
      <c r="S71" s="156">
        <v>0.13924797046511858</v>
      </c>
      <c r="T71" s="156">
        <v>0.12646100358871659</v>
      </c>
      <c r="U71" s="156">
        <v>0.13069400976607928</v>
      </c>
      <c r="V71" s="156">
        <v>0.13366583600591805</v>
      </c>
      <c r="W71" s="156">
        <v>0.11753593906669565</v>
      </c>
      <c r="X71" s="156">
        <v>0.10991027177149568</v>
      </c>
      <c r="Y71" s="156">
        <v>0.10520669058207935</v>
      </c>
      <c r="Z71" s="156">
        <v>0.10481063942237506</v>
      </c>
      <c r="AA71" s="156">
        <v>0.1092278811257946</v>
      </c>
      <c r="AB71" s="156">
        <v>0.10142341990199624</v>
      </c>
      <c r="AC71" s="156">
        <v>9.1634711239186178E-2</v>
      </c>
      <c r="AD71" s="156"/>
      <c r="AE71" s="156"/>
      <c r="AF71" s="156">
        <v>9.6499823905396062E-2</v>
      </c>
      <c r="AG71" s="158"/>
      <c r="AH71" s="156">
        <v>0.21894612267916966</v>
      </c>
      <c r="AI71" s="156">
        <v>0.21035699085669518</v>
      </c>
      <c r="AJ71" s="156">
        <v>0.20509600306505027</v>
      </c>
      <c r="AK71" s="156">
        <v>0.19436653833003947</v>
      </c>
      <c r="AL71" s="156">
        <v>0.20715235910289012</v>
      </c>
      <c r="AM71" s="156">
        <v>0.1932420277114357</v>
      </c>
      <c r="AN71" s="156">
        <v>0.17906167355927233</v>
      </c>
      <c r="AO71" s="156">
        <v>0.17862612222643773</v>
      </c>
      <c r="AP71" s="156">
        <v>0.1666410753636825</v>
      </c>
      <c r="AQ71" s="156">
        <v>0.17847920297441969</v>
      </c>
      <c r="AR71" s="156">
        <v>0.1568704127861191</v>
      </c>
      <c r="AS71" s="156">
        <v>0.16008135666179321</v>
      </c>
      <c r="AT71" s="156">
        <v>0.16649285582858109</v>
      </c>
      <c r="AU71" s="156">
        <v>0.16298687777568846</v>
      </c>
      <c r="AV71" s="156">
        <v>0.16169042605002687</v>
      </c>
      <c r="AW71" s="156">
        <v>0.1485868811220083</v>
      </c>
      <c r="AX71" s="156">
        <v>0.14755062916516284</v>
      </c>
      <c r="AY71" s="156">
        <v>0.13393328285788214</v>
      </c>
      <c r="AZ71" s="156">
        <v>0.13775141984647832</v>
      </c>
      <c r="BA71" s="156">
        <v>0.14187087256137329</v>
      </c>
      <c r="BB71" s="156">
        <v>0.12464341836604101</v>
      </c>
      <c r="BC71" s="156">
        <v>0.11628510896480514</v>
      </c>
      <c r="BD71" s="156">
        <v>0.11175438328249554</v>
      </c>
      <c r="BE71" s="156">
        <v>0.11048921955163479</v>
      </c>
      <c r="BF71" s="156">
        <v>0.1156394743946637</v>
      </c>
      <c r="BG71" s="156">
        <v>0.1066045118027506</v>
      </c>
      <c r="BH71" s="156">
        <v>9.5491582039417197E-2</v>
      </c>
      <c r="BI71" s="156"/>
      <c r="BJ71" s="156"/>
      <c r="BK71" s="156">
        <v>0.10099097532451744</v>
      </c>
    </row>
    <row r="72" spans="2:63">
      <c r="B72" s="41" t="s">
        <v>21</v>
      </c>
      <c r="C72" s="156">
        <v>0.45016667573919389</v>
      </c>
      <c r="D72" s="156">
        <v>0.41571944631733171</v>
      </c>
      <c r="E72" s="156">
        <v>0.44257645890321518</v>
      </c>
      <c r="F72" s="156">
        <v>0.40414958018896396</v>
      </c>
      <c r="G72" s="156">
        <v>0.4141677747860113</v>
      </c>
      <c r="H72" s="156">
        <v>0.38450839616858651</v>
      </c>
      <c r="I72" s="156">
        <v>0.36886886502202038</v>
      </c>
      <c r="J72" s="156">
        <v>0.37129554758822669</v>
      </c>
      <c r="K72" s="156">
        <v>0.3770449387635289</v>
      </c>
      <c r="L72" s="156">
        <v>0.37528342902459555</v>
      </c>
      <c r="M72" s="156">
        <v>0.36797441943722203</v>
      </c>
      <c r="N72" s="156">
        <v>0.3752737834960978</v>
      </c>
      <c r="O72" s="156">
        <v>0.37190495806322293</v>
      </c>
      <c r="P72" s="156">
        <v>0.36711814924660296</v>
      </c>
      <c r="Q72" s="156">
        <v>0.36943051586108439</v>
      </c>
      <c r="R72" s="156">
        <v>0.33265310828899775</v>
      </c>
      <c r="S72" s="156">
        <v>0.34255703958239531</v>
      </c>
      <c r="T72" s="156">
        <v>0.3239716338499844</v>
      </c>
      <c r="U72" s="156">
        <v>0.32867187988899216</v>
      </c>
      <c r="V72" s="156">
        <v>0.32989920988695653</v>
      </c>
      <c r="W72" s="156">
        <v>0.3066968651278611</v>
      </c>
      <c r="X72" s="156">
        <v>0.31512480003087395</v>
      </c>
      <c r="Y72" s="156">
        <v>0.30184791092978741</v>
      </c>
      <c r="Z72" s="156">
        <v>0.31833515081812813</v>
      </c>
      <c r="AA72" s="156">
        <v>0.30686438746561873</v>
      </c>
      <c r="AB72" s="156">
        <v>0.32707556438365665</v>
      </c>
      <c r="AC72" s="156">
        <v>0.3265290639317735</v>
      </c>
      <c r="AD72" s="156"/>
      <c r="AE72" s="156"/>
      <c r="AF72" s="156">
        <v>0.32680068160496578</v>
      </c>
      <c r="AG72" s="158"/>
      <c r="AH72" s="156">
        <v>0.4168140721660118</v>
      </c>
      <c r="AI72" s="156">
        <v>0.40122911525490912</v>
      </c>
      <c r="AJ72" s="156">
        <v>0.40163183215387788</v>
      </c>
      <c r="AK72" s="156">
        <v>0.40161163472634603</v>
      </c>
      <c r="AL72" s="156">
        <v>0.40525265154831958</v>
      </c>
      <c r="AM72" s="156">
        <v>0.40400523563053642</v>
      </c>
      <c r="AN72" s="156">
        <v>0.38889028969450629</v>
      </c>
      <c r="AO72" s="156">
        <v>0.39300853819847004</v>
      </c>
      <c r="AP72" s="156">
        <v>0.39861864614024073</v>
      </c>
      <c r="AQ72" s="156">
        <v>0.3960333857468496</v>
      </c>
      <c r="AR72" s="156">
        <v>0.39504434436810759</v>
      </c>
      <c r="AS72" s="156">
        <v>0.4003251148021375</v>
      </c>
      <c r="AT72" s="156">
        <v>0.39523283196800613</v>
      </c>
      <c r="AU72" s="156">
        <v>0.38962164923580678</v>
      </c>
      <c r="AV72" s="156">
        <v>0.39379652665387921</v>
      </c>
      <c r="AW72" s="156">
        <v>0.35702041984319882</v>
      </c>
      <c r="AX72" s="156">
        <v>0.36298199928162939</v>
      </c>
      <c r="AY72" s="156">
        <v>0.34311434547425718</v>
      </c>
      <c r="AZ72" s="156">
        <v>0.34641999430084564</v>
      </c>
      <c r="BA72" s="156">
        <v>0.35014997221801647</v>
      </c>
      <c r="BB72" s="156">
        <v>0.32524303608952276</v>
      </c>
      <c r="BC72" s="156">
        <v>0.33340215721863042</v>
      </c>
      <c r="BD72" s="156">
        <v>0.32063385840229069</v>
      </c>
      <c r="BE72" s="156">
        <v>0.33558236609935471</v>
      </c>
      <c r="BF72" s="156">
        <v>0.32487709283765004</v>
      </c>
      <c r="BG72" s="156">
        <v>0.34378382130498997</v>
      </c>
      <c r="BH72" s="156">
        <v>0.34027255038002535</v>
      </c>
      <c r="BI72" s="156"/>
      <c r="BJ72" s="156"/>
      <c r="BK72" s="156">
        <v>0.3420101533486537</v>
      </c>
    </row>
    <row r="73" spans="2:63">
      <c r="B73" s="41" t="s">
        <v>22</v>
      </c>
      <c r="C73" s="156">
        <v>0.57586509134662123</v>
      </c>
      <c r="D73" s="156">
        <v>0.54074933927998459</v>
      </c>
      <c r="E73" s="156">
        <v>0.55682844672439502</v>
      </c>
      <c r="F73" s="156">
        <v>0.52780336352543988</v>
      </c>
      <c r="G73" s="156">
        <v>0.53556750554347976</v>
      </c>
      <c r="H73" s="156">
        <v>0.51400170556966973</v>
      </c>
      <c r="I73" s="156">
        <v>0.49719175963713969</v>
      </c>
      <c r="J73" s="156">
        <v>0.4953174675238069</v>
      </c>
      <c r="K73" s="156">
        <v>0.50236012545828745</v>
      </c>
      <c r="L73" s="156">
        <v>0.50197858053161126</v>
      </c>
      <c r="M73" s="156">
        <v>0.49009754932049443</v>
      </c>
      <c r="N73" s="156">
        <v>0.5</v>
      </c>
      <c r="O73" s="156">
        <v>0.48544379772889268</v>
      </c>
      <c r="P73" s="156">
        <v>0.48693549624857652</v>
      </c>
      <c r="Q73" s="156">
        <v>0.48527322983420662</v>
      </c>
      <c r="R73" s="156">
        <v>0.45202960552560084</v>
      </c>
      <c r="S73" s="156">
        <v>0.46203989675702711</v>
      </c>
      <c r="T73" s="156">
        <v>0.43689563148681609</v>
      </c>
      <c r="U73" s="156">
        <v>0.439841542102406</v>
      </c>
      <c r="V73" s="156">
        <v>0.44506358496985055</v>
      </c>
      <c r="W73" s="156">
        <v>0.4252940563857921</v>
      </c>
      <c r="X73" s="156">
        <v>0.43859389803532817</v>
      </c>
      <c r="Y73" s="156">
        <v>0.41993275271232228</v>
      </c>
      <c r="Z73" s="156">
        <v>0.43469270805202842</v>
      </c>
      <c r="AA73" s="156">
        <v>0.42957967048905166</v>
      </c>
      <c r="AB73" s="156">
        <v>0.4464770865666588</v>
      </c>
      <c r="AC73" s="156">
        <v>0.4456776750680988</v>
      </c>
      <c r="AD73" s="156"/>
      <c r="AE73" s="156"/>
      <c r="AF73" s="156">
        <v>0.44412078551622636</v>
      </c>
      <c r="AG73" s="158"/>
      <c r="AH73" s="156">
        <v>0.55420152520701749</v>
      </c>
      <c r="AI73" s="156">
        <v>0.53855451482344319</v>
      </c>
      <c r="AJ73" s="156">
        <v>0.52721060291613508</v>
      </c>
      <c r="AK73" s="156">
        <v>0.52700370300772204</v>
      </c>
      <c r="AL73" s="156">
        <v>0.53557935303658555</v>
      </c>
      <c r="AM73" s="156">
        <v>0.53909398633895611</v>
      </c>
      <c r="AN73" s="156">
        <v>0.52215116746381862</v>
      </c>
      <c r="AO73" s="156">
        <v>0.52260290689943067</v>
      </c>
      <c r="AP73" s="156">
        <v>0.53054156893924487</v>
      </c>
      <c r="AQ73" s="156">
        <v>0.52842412171194142</v>
      </c>
      <c r="AR73" s="156">
        <v>0.52392833594328103</v>
      </c>
      <c r="AS73" s="156">
        <v>0.5220835679139908</v>
      </c>
      <c r="AT73" s="156">
        <v>0.51589343669109644</v>
      </c>
      <c r="AU73" s="156">
        <v>0.5167835245752711</v>
      </c>
      <c r="AV73" s="156">
        <v>0.51747666457290387</v>
      </c>
      <c r="AW73" s="156">
        <v>0.48514141465980465</v>
      </c>
      <c r="AX73" s="156">
        <v>0.48958902049480008</v>
      </c>
      <c r="AY73" s="156">
        <v>0.46271075296541248</v>
      </c>
      <c r="AZ73" s="156">
        <v>0.46359276175331182</v>
      </c>
      <c r="BA73" s="156">
        <v>0.47238367732327657</v>
      </c>
      <c r="BB73" s="156">
        <v>0.4510118812987437</v>
      </c>
      <c r="BC73" s="156">
        <v>0.46403250944889113</v>
      </c>
      <c r="BD73" s="156">
        <v>0.44606788351424592</v>
      </c>
      <c r="BE73" s="156">
        <v>0.45824410882471928</v>
      </c>
      <c r="BF73" s="156">
        <v>0.45479566932893184</v>
      </c>
      <c r="BG73" s="156">
        <v>0.46928482485154555</v>
      </c>
      <c r="BH73" s="156">
        <v>0.46443608209573972</v>
      </c>
      <c r="BI73" s="156"/>
      <c r="BJ73" s="156"/>
      <c r="BK73" s="156">
        <v>0.46479039521507859</v>
      </c>
    </row>
    <row r="74" spans="2:63">
      <c r="B74" s="41" t="s">
        <v>23</v>
      </c>
      <c r="C74" s="156">
        <v>0.72218109822500298</v>
      </c>
      <c r="D74" s="156">
        <v>0.68969313429027668</v>
      </c>
      <c r="E74" s="156">
        <v>0.70744158246672151</v>
      </c>
      <c r="F74" s="156">
        <v>0.6892039249819365</v>
      </c>
      <c r="G74" s="156">
        <v>0.69349042656931525</v>
      </c>
      <c r="H74" s="156">
        <v>0.6800483496642421</v>
      </c>
      <c r="I74" s="156">
        <v>0.66113623168150804</v>
      </c>
      <c r="J74" s="156">
        <v>0.67090102521686568</v>
      </c>
      <c r="K74" s="156">
        <v>0.66550534888704094</v>
      </c>
      <c r="L74" s="156">
        <v>0.66924736165059928</v>
      </c>
      <c r="M74" s="156">
        <v>0.65566326867761593</v>
      </c>
      <c r="N74" s="156">
        <v>0.64176056274105686</v>
      </c>
      <c r="O74" s="156">
        <v>0.63335689591112487</v>
      </c>
      <c r="P74" s="156">
        <v>0.64471572950377765</v>
      </c>
      <c r="Q74" s="156">
        <v>0.63285445922465278</v>
      </c>
      <c r="R74" s="156">
        <v>0.61911628852159839</v>
      </c>
      <c r="S74" s="156">
        <v>0.61862706780547461</v>
      </c>
      <c r="T74" s="156">
        <v>0.58667898955419495</v>
      </c>
      <c r="U74" s="156">
        <v>0.59391213994060255</v>
      </c>
      <c r="V74" s="156">
        <v>0.60107889253467806</v>
      </c>
      <c r="W74" s="156">
        <v>0.58481923437807193</v>
      </c>
      <c r="X74" s="156">
        <v>0.58430212847510365</v>
      </c>
      <c r="Y74" s="156">
        <v>0.5657236979024054</v>
      </c>
      <c r="Z74" s="156">
        <v>0.58009365388057921</v>
      </c>
      <c r="AA74" s="156">
        <v>0.57309146347214601</v>
      </c>
      <c r="AB74" s="156">
        <v>0.57786528008100435</v>
      </c>
      <c r="AC74" s="156">
        <v>0.57879675239468809</v>
      </c>
      <c r="AD74" s="156"/>
      <c r="AE74" s="156"/>
      <c r="AF74" s="156">
        <v>0.57202796531843481</v>
      </c>
      <c r="AG74" s="158"/>
      <c r="AH74" s="156">
        <v>0.70522116185016392</v>
      </c>
      <c r="AI74" s="156">
        <v>0.68751105000759216</v>
      </c>
      <c r="AJ74" s="156">
        <v>0.69203511321924349</v>
      </c>
      <c r="AK74" s="156">
        <v>0.68521077767248806</v>
      </c>
      <c r="AL74" s="156">
        <v>0.68896581294906889</v>
      </c>
      <c r="AM74" s="156">
        <v>0.69895043043797822</v>
      </c>
      <c r="AN74" s="156">
        <v>0.68180535588529811</v>
      </c>
      <c r="AO74" s="156">
        <v>0.69414188891233819</v>
      </c>
      <c r="AP74" s="156">
        <v>0.6912958481687449</v>
      </c>
      <c r="AQ74" s="156">
        <v>0.69150362410267308</v>
      </c>
      <c r="AR74" s="156">
        <v>0.69088873872893186</v>
      </c>
      <c r="AS74" s="156">
        <v>0.67189253303457785</v>
      </c>
      <c r="AT74" s="156">
        <v>0.66981436533610372</v>
      </c>
      <c r="AU74" s="156">
        <v>0.68211893267204216</v>
      </c>
      <c r="AV74" s="156">
        <v>0.66687806004333205</v>
      </c>
      <c r="AW74" s="156">
        <v>0.66070712234666429</v>
      </c>
      <c r="AX74" s="156">
        <v>0.65152172483514326</v>
      </c>
      <c r="AY74" s="156">
        <v>0.61933154089033882</v>
      </c>
      <c r="AZ74" s="156">
        <v>0.62509119680819047</v>
      </c>
      <c r="BA74" s="156">
        <v>0.63520245065685554</v>
      </c>
      <c r="BB74" s="156">
        <v>0.61572880909254535</v>
      </c>
      <c r="BC74" s="156">
        <v>0.61771377353281121</v>
      </c>
      <c r="BD74" s="156">
        <v>0.60063680559001975</v>
      </c>
      <c r="BE74" s="156">
        <v>0.61152279422539702</v>
      </c>
      <c r="BF74" s="156">
        <v>0.60673149504442025</v>
      </c>
      <c r="BG74" s="156">
        <v>0.6032458583603475</v>
      </c>
      <c r="BH74" s="156">
        <v>0.60315809171023116</v>
      </c>
      <c r="BI74" s="156"/>
      <c r="BJ74" s="156"/>
      <c r="BK74" s="156">
        <v>0.59674850564243154</v>
      </c>
    </row>
    <row r="75" spans="2:63">
      <c r="B75" s="31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57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</row>
    <row r="76" spans="2:63">
      <c r="B76" s="12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5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</row>
    <row r="77" spans="2:63">
      <c r="B77" s="70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</row>
    <row r="78" spans="2:63">
      <c r="B78" s="325" t="s">
        <v>240</v>
      </c>
      <c r="C78" s="322" t="s">
        <v>119</v>
      </c>
      <c r="D78" s="323"/>
      <c r="E78" s="323"/>
      <c r="F78" s="323"/>
      <c r="G78" s="324"/>
      <c r="H78" s="322" t="s">
        <v>272</v>
      </c>
      <c r="I78" s="323"/>
      <c r="J78" s="323"/>
      <c r="K78" s="323"/>
      <c r="L78" s="324"/>
      <c r="M78" s="322" t="s">
        <v>293</v>
      </c>
      <c r="N78" s="323"/>
      <c r="O78" s="323"/>
      <c r="P78" s="323"/>
      <c r="Q78" s="323"/>
      <c r="R78" s="321" t="s">
        <v>323</v>
      </c>
      <c r="S78" s="321"/>
      <c r="T78" s="321"/>
      <c r="U78" s="321"/>
      <c r="V78" s="321"/>
      <c r="W78" s="321" t="s">
        <v>341</v>
      </c>
      <c r="X78" s="321"/>
      <c r="Y78" s="321"/>
      <c r="Z78" s="321"/>
      <c r="AA78" s="321"/>
      <c r="AB78" s="321" t="s">
        <v>368</v>
      </c>
      <c r="AC78" s="321"/>
      <c r="AD78" s="321"/>
      <c r="AE78" s="321"/>
      <c r="AF78" s="321"/>
      <c r="AG78" s="162"/>
      <c r="AH78" s="322" t="s">
        <v>119</v>
      </c>
      <c r="AI78" s="323"/>
      <c r="AJ78" s="323"/>
      <c r="AK78" s="323"/>
      <c r="AL78" s="324"/>
      <c r="AM78" s="322" t="s">
        <v>272</v>
      </c>
      <c r="AN78" s="323"/>
      <c r="AO78" s="323"/>
      <c r="AP78" s="323"/>
      <c r="AQ78" s="324"/>
      <c r="AR78" s="322" t="s">
        <v>293</v>
      </c>
      <c r="AS78" s="323"/>
      <c r="AT78" s="323"/>
      <c r="AU78" s="323"/>
      <c r="AV78" s="323"/>
      <c r="AW78" s="321" t="s">
        <v>323</v>
      </c>
      <c r="AX78" s="321"/>
      <c r="AY78" s="321"/>
      <c r="AZ78" s="321"/>
      <c r="BA78" s="321"/>
      <c r="BB78" s="321" t="s">
        <v>341</v>
      </c>
      <c r="BC78" s="321"/>
      <c r="BD78" s="321"/>
      <c r="BE78" s="321"/>
      <c r="BF78" s="321"/>
      <c r="BG78" s="321" t="s">
        <v>368</v>
      </c>
      <c r="BH78" s="321"/>
      <c r="BI78" s="321"/>
      <c r="BJ78" s="321"/>
      <c r="BK78" s="321"/>
    </row>
    <row r="79" spans="2:63">
      <c r="B79" s="326"/>
      <c r="C79" s="179" t="s">
        <v>115</v>
      </c>
      <c r="D79" s="122" t="s">
        <v>116</v>
      </c>
      <c r="E79" s="179" t="s">
        <v>117</v>
      </c>
      <c r="F79" s="179" t="s">
        <v>118</v>
      </c>
      <c r="G79" s="179" t="s">
        <v>119</v>
      </c>
      <c r="H79" s="122" t="s">
        <v>268</v>
      </c>
      <c r="I79" s="122" t="s">
        <v>269</v>
      </c>
      <c r="J79" s="122" t="s">
        <v>270</v>
      </c>
      <c r="K79" s="122" t="s">
        <v>271</v>
      </c>
      <c r="L79" s="122" t="s">
        <v>272</v>
      </c>
      <c r="M79" s="122" t="s">
        <v>291</v>
      </c>
      <c r="N79" s="122" t="s">
        <v>294</v>
      </c>
      <c r="O79" s="122" t="s">
        <v>303</v>
      </c>
      <c r="P79" s="122" t="s">
        <v>306</v>
      </c>
      <c r="Q79" s="122" t="s">
        <v>293</v>
      </c>
      <c r="R79" s="122" t="s">
        <v>319</v>
      </c>
      <c r="S79" s="122" t="s">
        <v>324</v>
      </c>
      <c r="T79" s="122" t="s">
        <v>329</v>
      </c>
      <c r="U79" s="122" t="s">
        <v>332</v>
      </c>
      <c r="V79" s="122" t="s">
        <v>323</v>
      </c>
      <c r="W79" s="122" t="s">
        <v>338</v>
      </c>
      <c r="X79" s="122" t="s">
        <v>342</v>
      </c>
      <c r="Y79" s="122" t="s">
        <v>343</v>
      </c>
      <c r="Z79" s="122" t="s">
        <v>344</v>
      </c>
      <c r="AA79" s="122" t="s">
        <v>341</v>
      </c>
      <c r="AB79" s="122" t="s">
        <v>365</v>
      </c>
      <c r="AC79" s="122" t="s">
        <v>366</v>
      </c>
      <c r="AD79" s="122" t="s">
        <v>367</v>
      </c>
      <c r="AE79" s="122" t="s">
        <v>369</v>
      </c>
      <c r="AF79" s="122" t="s">
        <v>368</v>
      </c>
      <c r="AG79" s="89"/>
      <c r="AH79" s="122" t="s">
        <v>115</v>
      </c>
      <c r="AI79" s="122" t="s">
        <v>116</v>
      </c>
      <c r="AJ79" s="122" t="s">
        <v>117</v>
      </c>
      <c r="AK79" s="122" t="s">
        <v>118</v>
      </c>
      <c r="AL79" s="123" t="s">
        <v>119</v>
      </c>
      <c r="AM79" s="122" t="s">
        <v>268</v>
      </c>
      <c r="AN79" s="122" t="s">
        <v>269</v>
      </c>
      <c r="AO79" s="122" t="s">
        <v>270</v>
      </c>
      <c r="AP79" s="122" t="s">
        <v>271</v>
      </c>
      <c r="AQ79" s="123" t="s">
        <v>272</v>
      </c>
      <c r="AR79" s="122" t="s">
        <v>291</v>
      </c>
      <c r="AS79" s="122" t="s">
        <v>294</v>
      </c>
      <c r="AT79" s="122" t="s">
        <v>303</v>
      </c>
      <c r="AU79" s="122" t="s">
        <v>306</v>
      </c>
      <c r="AV79" s="122" t="s">
        <v>293</v>
      </c>
      <c r="AW79" s="122" t="s">
        <v>319</v>
      </c>
      <c r="AX79" s="122" t="s">
        <v>324</v>
      </c>
      <c r="AY79" s="122" t="s">
        <v>329</v>
      </c>
      <c r="AZ79" s="122" t="s">
        <v>332</v>
      </c>
      <c r="BA79" s="122" t="s">
        <v>323</v>
      </c>
      <c r="BB79" s="122" t="s">
        <v>338</v>
      </c>
      <c r="BC79" s="122" t="s">
        <v>342</v>
      </c>
      <c r="BD79" s="122" t="s">
        <v>343</v>
      </c>
      <c r="BE79" s="122" t="s">
        <v>344</v>
      </c>
      <c r="BF79" s="122" t="s">
        <v>341</v>
      </c>
      <c r="BG79" s="122" t="s">
        <v>365</v>
      </c>
      <c r="BH79" s="122" t="s">
        <v>366</v>
      </c>
      <c r="BI79" s="122" t="s">
        <v>367</v>
      </c>
      <c r="BJ79" s="122" t="s">
        <v>369</v>
      </c>
      <c r="BK79" s="122" t="s">
        <v>368</v>
      </c>
    </row>
    <row r="80" spans="2:63">
      <c r="B80" s="12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5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</row>
    <row r="81" spans="2:63">
      <c r="B81" s="41" t="s">
        <v>39</v>
      </c>
      <c r="C81" s="156">
        <v>0.61498249336064725</v>
      </c>
      <c r="D81" s="156">
        <v>0.67491328357008373</v>
      </c>
      <c r="E81" s="156">
        <v>0.64019161651705869</v>
      </c>
      <c r="F81" s="156">
        <v>0.67712294990223099</v>
      </c>
      <c r="G81" s="156">
        <v>0.65097225453235552</v>
      </c>
      <c r="H81" s="156">
        <v>0.72035775968295612</v>
      </c>
      <c r="I81" s="156">
        <v>0.69096243245468036</v>
      </c>
      <c r="J81" s="156">
        <v>0.66700282311468995</v>
      </c>
      <c r="K81" s="156">
        <v>0.66662247865449464</v>
      </c>
      <c r="L81" s="156">
        <v>0.68528876219488299</v>
      </c>
      <c r="M81" s="156">
        <v>0.65374704209689061</v>
      </c>
      <c r="N81" s="156">
        <v>0.65689484204548199</v>
      </c>
      <c r="O81" s="156">
        <v>0.64871005063969844</v>
      </c>
      <c r="P81" s="156">
        <v>0.64556795903144737</v>
      </c>
      <c r="Q81" s="156">
        <v>0.65112731658989365</v>
      </c>
      <c r="R81" s="156">
        <v>0.63102959837473838</v>
      </c>
      <c r="S81" s="156">
        <v>0.64675058072929659</v>
      </c>
      <c r="T81" s="156">
        <v>0.64267576708181562</v>
      </c>
      <c r="U81" s="156">
        <v>0.65091652025022773</v>
      </c>
      <c r="V81" s="156">
        <v>0.64289206865082349</v>
      </c>
      <c r="W81" s="156">
        <v>0.62235511012374922</v>
      </c>
      <c r="X81" s="156">
        <v>0.61300749937179233</v>
      </c>
      <c r="Y81" s="156">
        <v>0.61687884835875162</v>
      </c>
      <c r="Z81" s="156">
        <v>0.60574992222381319</v>
      </c>
      <c r="AA81" s="156">
        <v>0.61439030902047087</v>
      </c>
      <c r="AB81" s="156">
        <v>0.58808322391078149</v>
      </c>
      <c r="AC81" s="156">
        <v>0.60355678546055125</v>
      </c>
      <c r="AD81" s="156"/>
      <c r="AE81" s="156"/>
      <c r="AF81" s="156">
        <v>0.59586622862814975</v>
      </c>
      <c r="AG81" s="158"/>
      <c r="AH81" s="156">
        <v>0.78987556510572243</v>
      </c>
      <c r="AI81" s="156">
        <v>0.79419586829754096</v>
      </c>
      <c r="AJ81" s="156">
        <v>0.77203180904117652</v>
      </c>
      <c r="AK81" s="156">
        <v>0.76876690872693465</v>
      </c>
      <c r="AL81" s="156">
        <v>0.78124695802310373</v>
      </c>
      <c r="AM81" s="156">
        <v>0.75688413917338182</v>
      </c>
      <c r="AN81" s="156">
        <v>0.72846680833623567</v>
      </c>
      <c r="AO81" s="156">
        <v>0.70611889691812069</v>
      </c>
      <c r="AP81" s="156">
        <v>0.70476519536193238</v>
      </c>
      <c r="AQ81" s="156">
        <v>0.72320868798140026</v>
      </c>
      <c r="AR81" s="156">
        <v>0.70183974199523469</v>
      </c>
      <c r="AS81" s="156">
        <v>0.70074573450059274</v>
      </c>
      <c r="AT81" s="156">
        <v>0.68940062476082997</v>
      </c>
      <c r="AU81" s="156">
        <v>0.68513979330035435</v>
      </c>
      <c r="AV81" s="156">
        <v>0.69407280848173836</v>
      </c>
      <c r="AW81" s="156">
        <v>0.67725341062951783</v>
      </c>
      <c r="AX81" s="156">
        <v>0.68531307695753352</v>
      </c>
      <c r="AY81" s="156">
        <v>0.68064994627446973</v>
      </c>
      <c r="AZ81" s="156">
        <v>0.68606568140714952</v>
      </c>
      <c r="BA81" s="156">
        <v>0.68235585584790637</v>
      </c>
      <c r="BB81" s="156">
        <v>0.65998935286831384</v>
      </c>
      <c r="BC81" s="156">
        <v>0.64856216540789535</v>
      </c>
      <c r="BD81" s="156">
        <v>0.65527120829415464</v>
      </c>
      <c r="BE81" s="156">
        <v>0.63856910442323456</v>
      </c>
      <c r="BF81" s="156">
        <v>0.65045455084167059</v>
      </c>
      <c r="BG81" s="156">
        <v>0.61812473928580902</v>
      </c>
      <c r="BH81" s="156">
        <v>0.6289602653279992</v>
      </c>
      <c r="BI81" s="156"/>
      <c r="BJ81" s="156"/>
      <c r="BK81" s="156">
        <v>0.62359814926806023</v>
      </c>
    </row>
    <row r="82" spans="2:63">
      <c r="B82" s="41" t="s">
        <v>40</v>
      </c>
      <c r="C82" s="156">
        <v>1.5016661789312151E-2</v>
      </c>
      <c r="D82" s="156">
        <v>1.5826946972964866E-2</v>
      </c>
      <c r="E82" s="156">
        <v>1.4945712020723733E-2</v>
      </c>
      <c r="F82" s="156">
        <v>1.8661125374112089E-2</v>
      </c>
      <c r="G82" s="156">
        <v>1.6071779278534148E-2</v>
      </c>
      <c r="H82" s="156">
        <v>2.2086050615056935E-2</v>
      </c>
      <c r="I82" s="156">
        <v>2.084283943379139E-2</v>
      </c>
      <c r="J82" s="156">
        <v>2.386285470807455E-2</v>
      </c>
      <c r="K82" s="156">
        <v>2.3188560309787679E-2</v>
      </c>
      <c r="L82" s="156">
        <v>2.253006849273631E-2</v>
      </c>
      <c r="M82" s="156">
        <v>2.2487983489395822E-2</v>
      </c>
      <c r="N82" s="156">
        <v>2.6906225472897886E-2</v>
      </c>
      <c r="O82" s="156">
        <v>2.3691697034750922E-2</v>
      </c>
      <c r="P82" s="156">
        <v>2.7644088861330296E-2</v>
      </c>
      <c r="Q82" s="156">
        <v>2.5210692980012963E-2</v>
      </c>
      <c r="R82" s="156">
        <v>2.8863209077309344E-2</v>
      </c>
      <c r="S82" s="156">
        <v>2.9890585769219574E-2</v>
      </c>
      <c r="T82" s="156">
        <v>3.0380138306452691E-2</v>
      </c>
      <c r="U82" s="156">
        <v>2.9376262528995303E-2</v>
      </c>
      <c r="V82" s="156">
        <v>2.9635168334324363E-2</v>
      </c>
      <c r="W82" s="156">
        <v>2.7155214055793787E-2</v>
      </c>
      <c r="X82" s="156">
        <v>2.747006889640672E-2</v>
      </c>
      <c r="Y82" s="156">
        <v>2.8521065681011318E-2</v>
      </c>
      <c r="Z82" s="156">
        <v>2.7475845531551298E-2</v>
      </c>
      <c r="AA82" s="156">
        <v>2.7666293952520089E-2</v>
      </c>
      <c r="AB82" s="156">
        <v>2.5438566399147357E-2</v>
      </c>
      <c r="AC82" s="156">
        <v>2.5630431826855395E-2</v>
      </c>
      <c r="AD82" s="156"/>
      <c r="AE82" s="156"/>
      <c r="AF82" s="156">
        <v>2.5535072269767291E-2</v>
      </c>
      <c r="AG82" s="158"/>
      <c r="AH82" s="156">
        <v>1.9287206294307579E-2</v>
      </c>
      <c r="AI82" s="156">
        <v>1.862416431812268E-2</v>
      </c>
      <c r="AJ82" s="156">
        <v>1.8023611667305151E-2</v>
      </c>
      <c r="AK82" s="156">
        <v>2.1186781025947083E-2</v>
      </c>
      <c r="AL82" s="156">
        <v>1.928810962537188E-2</v>
      </c>
      <c r="AM82" s="156">
        <v>2.320594341188802E-2</v>
      </c>
      <c r="AN82" s="156">
        <v>2.1974113184162737E-2</v>
      </c>
      <c r="AO82" s="156">
        <v>2.5262280847776344E-2</v>
      </c>
      <c r="AP82" s="156">
        <v>2.4515360282892067E-2</v>
      </c>
      <c r="AQ82" s="156">
        <v>2.3776739676107207E-2</v>
      </c>
      <c r="AR82" s="156">
        <v>2.4142305071953959E-2</v>
      </c>
      <c r="AS82" s="156">
        <v>2.8702345527534142E-2</v>
      </c>
      <c r="AT82" s="156">
        <v>2.5177767357381638E-2</v>
      </c>
      <c r="AU82" s="156">
        <v>2.9338608063579318E-2</v>
      </c>
      <c r="AV82" s="156">
        <v>2.6873479325133936E-2</v>
      </c>
      <c r="AW82" s="156">
        <v>3.0977480041613135E-2</v>
      </c>
      <c r="AX82" s="156">
        <v>3.1672811615365004E-2</v>
      </c>
      <c r="AY82" s="156">
        <v>3.2175228264776902E-2</v>
      </c>
      <c r="AZ82" s="156">
        <v>3.0962565770189368E-2</v>
      </c>
      <c r="BA82" s="156">
        <v>3.1454316597994497E-2</v>
      </c>
      <c r="BB82" s="156">
        <v>2.8797308578570577E-2</v>
      </c>
      <c r="BC82" s="156">
        <v>2.9063343247212197E-2</v>
      </c>
      <c r="BD82" s="156">
        <v>3.0296116036976604E-2</v>
      </c>
      <c r="BE82" s="156">
        <v>2.8964471031118374E-2</v>
      </c>
      <c r="BF82" s="156">
        <v>2.9290284254830108E-2</v>
      </c>
      <c r="BG82" s="156">
        <v>2.6738064586693994E-2</v>
      </c>
      <c r="BH82" s="156">
        <v>2.6709207137799316E-2</v>
      </c>
      <c r="BI82" s="156"/>
      <c r="BJ82" s="156"/>
      <c r="BK82" s="156">
        <v>2.6723487661842616E-2</v>
      </c>
    </row>
    <row r="83" spans="2:63">
      <c r="B83" s="41" t="s">
        <v>17</v>
      </c>
      <c r="C83" s="156">
        <v>0.29641215505331603</v>
      </c>
      <c r="D83" s="156">
        <v>0.2308285591080125</v>
      </c>
      <c r="E83" s="156">
        <v>0.25427195808772024</v>
      </c>
      <c r="F83" s="156">
        <v>0.20502403572183922</v>
      </c>
      <c r="G83" s="156">
        <v>0.24783916744646567</v>
      </c>
      <c r="H83" s="156">
        <v>0.12663518255121495</v>
      </c>
      <c r="I83" s="156">
        <v>0.12757701799782667</v>
      </c>
      <c r="J83" s="156">
        <v>0.12968723970551035</v>
      </c>
      <c r="K83" s="156">
        <v>0.11817734551977023</v>
      </c>
      <c r="L83" s="156">
        <v>0.1254729767208316</v>
      </c>
      <c r="M83" s="156">
        <v>0.13751854054258375</v>
      </c>
      <c r="N83" s="156">
        <v>0.12537161927091378</v>
      </c>
      <c r="O83" s="156">
        <v>0.12234268794310357</v>
      </c>
      <c r="P83" s="156">
        <v>0.12871601581703376</v>
      </c>
      <c r="Q83" s="156">
        <v>0.12841982282100955</v>
      </c>
      <c r="R83" s="156">
        <v>0.14008538271683249</v>
      </c>
      <c r="S83" s="156">
        <v>0.11591310407430075</v>
      </c>
      <c r="T83" s="156">
        <v>0.12326412101333879</v>
      </c>
      <c r="U83" s="156">
        <v>9.9658327401811478E-2</v>
      </c>
      <c r="V83" s="156">
        <v>0.11967136530107521</v>
      </c>
      <c r="W83" s="156">
        <v>0.10649825792998004</v>
      </c>
      <c r="X83" s="156">
        <v>9.7235182253357838E-2</v>
      </c>
      <c r="Y83" s="156">
        <v>0.10748382120985721</v>
      </c>
      <c r="Z83" s="156">
        <v>9.6126921389713918E-2</v>
      </c>
      <c r="AA83" s="156">
        <v>0.10179576921751066</v>
      </c>
      <c r="AB83" s="156">
        <v>0.10405022054083798</v>
      </c>
      <c r="AC83" s="156">
        <v>8.7796276827625433E-2</v>
      </c>
      <c r="AD83" s="156"/>
      <c r="AE83" s="156"/>
      <c r="AF83" s="156">
        <v>9.5874693517606899E-2</v>
      </c>
      <c r="AG83" s="158"/>
      <c r="AH83" s="156">
        <v>9.632086664478437E-2</v>
      </c>
      <c r="AI83" s="156">
        <v>9.4887009576173312E-2</v>
      </c>
      <c r="AJ83" s="156">
        <v>0.10069773737043181</v>
      </c>
      <c r="AK83" s="156">
        <v>9.7429477676722359E-2</v>
      </c>
      <c r="AL83" s="156">
        <v>9.7314318150906368E-2</v>
      </c>
      <c r="AM83" s="156">
        <v>8.235044440976573E-2</v>
      </c>
      <c r="AN83" s="156">
        <v>8.0223805208235785E-2</v>
      </c>
      <c r="AO83" s="156">
        <v>7.8648148139486687E-2</v>
      </c>
      <c r="AP83" s="156">
        <v>6.7721333649410159E-2</v>
      </c>
      <c r="AQ83" s="156">
        <v>7.7081858412690454E-2</v>
      </c>
      <c r="AR83" s="156">
        <v>7.4070357489200933E-2</v>
      </c>
      <c r="AS83" s="156">
        <v>6.6985965119463531E-2</v>
      </c>
      <c r="AT83" s="156">
        <v>6.7291313490081273E-2</v>
      </c>
      <c r="AU83" s="156">
        <v>7.5308307239039585E-2</v>
      </c>
      <c r="AV83" s="156">
        <v>7.0934230559012587E-2</v>
      </c>
      <c r="AW83" s="156">
        <v>7.7095418495165283E-2</v>
      </c>
      <c r="AX83" s="156">
        <v>6.3199432675468778E-2</v>
      </c>
      <c r="AY83" s="156">
        <v>7.1459887714732065E-2</v>
      </c>
      <c r="AZ83" s="156">
        <v>5.1040334829920972E-2</v>
      </c>
      <c r="BA83" s="156">
        <v>6.5632587307376131E-2</v>
      </c>
      <c r="BB83" s="156">
        <v>5.2467591343071822E-2</v>
      </c>
      <c r="BC83" s="156">
        <v>4.4874482527792109E-2</v>
      </c>
      <c r="BD83" s="156">
        <v>5.1936767723670514E-2</v>
      </c>
      <c r="BE83" s="156">
        <v>4.715559813611804E-2</v>
      </c>
      <c r="BF83" s="156">
        <v>4.9071866750729956E-2</v>
      </c>
      <c r="BG83" s="156">
        <v>5.8281717069706702E-2</v>
      </c>
      <c r="BH83" s="156">
        <v>4.940196253135215E-2</v>
      </c>
      <c r="BI83" s="156"/>
      <c r="BJ83" s="156"/>
      <c r="BK83" s="156">
        <v>5.3796236905575764E-2</v>
      </c>
    </row>
    <row r="84" spans="2:63">
      <c r="B84" s="41" t="s">
        <v>51</v>
      </c>
      <c r="C84" s="156">
        <v>2.4847803832896795E-2</v>
      </c>
      <c r="D84" s="156">
        <v>2.2143797511430859E-2</v>
      </c>
      <c r="E84" s="156">
        <v>2.1894364196355862E-2</v>
      </c>
      <c r="F84" s="156">
        <v>2.2375064892796184E-2</v>
      </c>
      <c r="G84" s="156">
        <v>2.2854085294171687E-2</v>
      </c>
      <c r="H84" s="156">
        <v>2.2360229090080501E-2</v>
      </c>
      <c r="I84" s="156">
        <v>2.5752877114928973E-2</v>
      </c>
      <c r="J84" s="156">
        <v>2.2268080273974436E-2</v>
      </c>
      <c r="K84" s="156">
        <v>2.6045076863422206E-2</v>
      </c>
      <c r="L84" s="156">
        <v>2.4123986300598865E-2</v>
      </c>
      <c r="M84" s="156">
        <v>2.1570981964343813E-2</v>
      </c>
      <c r="N84" s="156">
        <v>2.3483462958411763E-2</v>
      </c>
      <c r="O84" s="156">
        <v>2.4764797203296537E-2</v>
      </c>
      <c r="P84" s="156">
        <v>2.679705823406376E-2</v>
      </c>
      <c r="Q84" s="156">
        <v>2.4201635897888537E-2</v>
      </c>
      <c r="R84" s="156">
        <v>2.6048775913544903E-2</v>
      </c>
      <c r="S84" s="156">
        <v>2.3657152942702993E-2</v>
      </c>
      <c r="T84" s="156">
        <v>2.7352088353596728E-2</v>
      </c>
      <c r="U84" s="156">
        <v>2.3755785596654182E-2</v>
      </c>
      <c r="V84" s="156">
        <v>2.520945476646121E-2</v>
      </c>
      <c r="W84" s="156">
        <v>2.3002207170382913E-2</v>
      </c>
      <c r="X84" s="156">
        <v>2.1033257613015031E-2</v>
      </c>
      <c r="Y84" s="156">
        <v>2.0383701108413581E-2</v>
      </c>
      <c r="Z84" s="156">
        <v>1.9526533356222384E-2</v>
      </c>
      <c r="AA84" s="156">
        <v>2.0953914790233206E-2</v>
      </c>
      <c r="AB84" s="156">
        <v>2.0333828871477569E-2</v>
      </c>
      <c r="AC84" s="156">
        <v>1.3567354326872045E-2</v>
      </c>
      <c r="AD84" s="156"/>
      <c r="AE84" s="156"/>
      <c r="AF84" s="156">
        <v>1.6930378209441672E-2</v>
      </c>
      <c r="AG84" s="158"/>
      <c r="AH84" s="156">
        <v>3.1914198056099338E-2</v>
      </c>
      <c r="AI84" s="156">
        <v>2.6057440148412121E-2</v>
      </c>
      <c r="AJ84" s="156">
        <v>2.6403259840045996E-2</v>
      </c>
      <c r="AK84" s="156">
        <v>2.5403376850073E-2</v>
      </c>
      <c r="AL84" s="156">
        <v>2.7427724757853943E-2</v>
      </c>
      <c r="AM84" s="156">
        <v>2.3494024349808944E-2</v>
      </c>
      <c r="AN84" s="156">
        <v>2.7150649907316634E-2</v>
      </c>
      <c r="AO84" s="156">
        <v>2.3573981600433634E-2</v>
      </c>
      <c r="AP84" s="156">
        <v>2.7535320622423677E-2</v>
      </c>
      <c r="AQ84" s="156">
        <v>2.5458855212712128E-2</v>
      </c>
      <c r="AR84" s="156">
        <v>2.3157844612006893E-2</v>
      </c>
      <c r="AS84" s="156">
        <v>2.5051097140857653E-2</v>
      </c>
      <c r="AT84" s="156">
        <v>2.6318178124714101E-2</v>
      </c>
      <c r="AU84" s="156">
        <v>2.8439656402850764E-2</v>
      </c>
      <c r="AV84" s="156">
        <v>2.5797869279196323E-2</v>
      </c>
      <c r="AW84" s="156">
        <v>2.7956885660529351E-2</v>
      </c>
      <c r="AX84" s="156">
        <v>2.5067710425457926E-2</v>
      </c>
      <c r="AY84" s="156">
        <v>2.8968258057877151E-2</v>
      </c>
      <c r="AZ84" s="156">
        <v>2.5038585941044102E-2</v>
      </c>
      <c r="BA84" s="156">
        <v>2.6756931490647052E-2</v>
      </c>
      <c r="BB84" s="156">
        <v>2.4393166502489669E-2</v>
      </c>
      <c r="BC84" s="156">
        <v>2.2253194483034477E-2</v>
      </c>
      <c r="BD84" s="156">
        <v>2.1652310644713926E-2</v>
      </c>
      <c r="BE84" s="156">
        <v>2.0584469696665133E-2</v>
      </c>
      <c r="BF84" s="156">
        <v>2.2183893606950642E-2</v>
      </c>
      <c r="BG84" s="156">
        <v>2.1372557758544658E-2</v>
      </c>
      <c r="BH84" s="156">
        <v>1.4138399207486272E-2</v>
      </c>
      <c r="BI84" s="156"/>
      <c r="BJ84" s="156"/>
      <c r="BK84" s="156">
        <v>1.7718326715919129E-2</v>
      </c>
    </row>
    <row r="85" spans="2:63">
      <c r="B85" s="41" t="s">
        <v>16</v>
      </c>
      <c r="C85" s="156">
        <v>3.8221459082527082E-3</v>
      </c>
      <c r="D85" s="156">
        <v>5.3703814461010619E-3</v>
      </c>
      <c r="E85" s="156">
        <v>1.2050026372156557E-2</v>
      </c>
      <c r="F85" s="156">
        <v>1.526246446407532E-2</v>
      </c>
      <c r="G85" s="156">
        <v>8.9761770029029089E-3</v>
      </c>
      <c r="H85" s="156">
        <v>1.8338153083795859E-2</v>
      </c>
      <c r="I85" s="156">
        <v>1.5858476317612193E-2</v>
      </c>
      <c r="J85" s="156">
        <v>1.3709917999478197E-2</v>
      </c>
      <c r="K85" s="156">
        <v>1.3858419467992248E-2</v>
      </c>
      <c r="L85" s="156">
        <v>1.5360369245987802E-2</v>
      </c>
      <c r="M85" s="156">
        <v>1.3210344790661072E-2</v>
      </c>
      <c r="N85" s="156">
        <v>1.288491103992081E-2</v>
      </c>
      <c r="O85" s="156">
        <v>1.8951717613514895E-2</v>
      </c>
      <c r="P85" s="156">
        <v>1.5632173610722933E-2</v>
      </c>
      <c r="Q85" s="156">
        <v>1.521066143065037E-2</v>
      </c>
      <c r="R85" s="156">
        <v>1.2054541130207911E-2</v>
      </c>
      <c r="S85" s="156">
        <v>1.1143581885390197E-2</v>
      </c>
      <c r="T85" s="156">
        <v>9.84006182481016E-3</v>
      </c>
      <c r="U85" s="156">
        <v>1.7692197215642594E-2</v>
      </c>
      <c r="V85" s="156">
        <v>1.2664775414689506E-2</v>
      </c>
      <c r="W85" s="156">
        <v>1.9501815664355233E-2</v>
      </c>
      <c r="X85" s="156">
        <v>1.6142444342565943E-2</v>
      </c>
      <c r="Y85" s="156">
        <v>1.9910804742502283E-2</v>
      </c>
      <c r="Z85" s="156">
        <v>3.2199390574509608E-2</v>
      </c>
      <c r="AA85" s="156">
        <v>2.1985970240301717E-2</v>
      </c>
      <c r="AB85" s="156">
        <v>2.7075090335917134E-2</v>
      </c>
      <c r="AC85" s="156">
        <v>2.7826525060480663E-2</v>
      </c>
      <c r="AD85" s="156"/>
      <c r="AE85" s="156"/>
      <c r="AF85" s="156">
        <v>2.7453052448082525E-2</v>
      </c>
      <c r="AG85" s="158"/>
      <c r="AH85" s="156">
        <v>4.9091147988617198E-3</v>
      </c>
      <c r="AI85" s="156">
        <v>6.3195300188995914E-3</v>
      </c>
      <c r="AJ85" s="156">
        <v>1.4531592446809282E-2</v>
      </c>
      <c r="AK85" s="156">
        <v>1.7328134613213191E-2</v>
      </c>
      <c r="AL85" s="156">
        <v>1.0772498095936524E-2</v>
      </c>
      <c r="AM85" s="156">
        <v>1.9268005410210794E-2</v>
      </c>
      <c r="AN85" s="156">
        <v>1.6719216910849925E-2</v>
      </c>
      <c r="AO85" s="156">
        <v>1.4513929835293709E-2</v>
      </c>
      <c r="AP85" s="156">
        <v>1.465136867793696E-2</v>
      </c>
      <c r="AQ85" s="156">
        <v>1.6210316159533139E-2</v>
      </c>
      <c r="AR85" s="156">
        <v>1.4182159738432195E-2</v>
      </c>
      <c r="AS85" s="156">
        <v>1.3745040869142572E-2</v>
      </c>
      <c r="AT85" s="156">
        <v>2.0140471001126262E-2</v>
      </c>
      <c r="AU85" s="156">
        <v>1.6590389976222846E-2</v>
      </c>
      <c r="AV85" s="156">
        <v>1.6213889709507885E-2</v>
      </c>
      <c r="AW85" s="156">
        <v>1.2937553349373814E-2</v>
      </c>
      <c r="AX85" s="156">
        <v>1.1808017832150132E-2</v>
      </c>
      <c r="AY85" s="156">
        <v>1.042148762323236E-2</v>
      </c>
      <c r="AZ85" s="156">
        <v>1.8647566870285258E-2</v>
      </c>
      <c r="BA85" s="156">
        <v>1.3442199666105929E-2</v>
      </c>
      <c r="BB85" s="156">
        <v>2.0681103907888996E-2</v>
      </c>
      <c r="BC85" s="156">
        <v>1.7078712199312368E-2</v>
      </c>
      <c r="BD85" s="156">
        <v>2.1149982879848823E-2</v>
      </c>
      <c r="BE85" s="156">
        <v>3.3943935026278786E-2</v>
      </c>
      <c r="BF85" s="156">
        <v>2.327652965991181E-2</v>
      </c>
      <c r="BG85" s="156">
        <v>2.8458188355951985E-2</v>
      </c>
      <c r="BH85" s="156">
        <v>2.8997733116099749E-2</v>
      </c>
      <c r="BI85" s="156"/>
      <c r="BJ85" s="156"/>
      <c r="BK85" s="156">
        <v>2.8730731623769844E-2</v>
      </c>
    </row>
    <row r="86" spans="2:63">
      <c r="B86" s="41" t="s">
        <v>238</v>
      </c>
      <c r="C86" s="156">
        <v>3.6677819908492761E-2</v>
      </c>
      <c r="D86" s="156">
        <v>4.1208369016970108E-2</v>
      </c>
      <c r="E86" s="156">
        <v>4.5997533676898579E-2</v>
      </c>
      <c r="F86" s="156">
        <v>4.8168422173699994E-2</v>
      </c>
      <c r="G86" s="156">
        <v>4.2855429276473948E-2</v>
      </c>
      <c r="H86" s="156">
        <v>6.1191389610540672E-2</v>
      </c>
      <c r="I86" s="156">
        <v>5.4804303916969992E-2</v>
      </c>
      <c r="J86" s="156">
        <v>5.768873117032635E-2</v>
      </c>
      <c r="K86" s="156">
        <v>5.2681763190925941E-2</v>
      </c>
      <c r="L86" s="156">
        <v>5.6503842672361963E-2</v>
      </c>
      <c r="M86" s="156">
        <v>5.8481975148165069E-2</v>
      </c>
      <c r="N86" s="156">
        <v>5.5667662587971282E-2</v>
      </c>
      <c r="O86" s="156">
        <v>5.9990671529432174E-2</v>
      </c>
      <c r="P86" s="156">
        <v>5.3431246827658187E-2</v>
      </c>
      <c r="Q86" s="156">
        <v>5.686586010708837E-2</v>
      </c>
      <c r="R86" s="156">
        <v>5.7731086604030084E-2</v>
      </c>
      <c r="S86" s="156">
        <v>6.5766283277203186E-2</v>
      </c>
      <c r="T86" s="156">
        <v>6.6298186170001799E-2</v>
      </c>
      <c r="U86" s="156">
        <v>7.4162653066506171E-2</v>
      </c>
      <c r="V86" s="156">
        <v>6.6019503660124629E-2</v>
      </c>
      <c r="W86" s="156">
        <v>7.7731596831362854E-2</v>
      </c>
      <c r="X86" s="156">
        <v>8.2260017493133275E-2</v>
      </c>
      <c r="Y86" s="156">
        <v>7.4175889421781757E-2</v>
      </c>
      <c r="Z86" s="156">
        <v>9.4347352062442422E-2</v>
      </c>
      <c r="AA86" s="156">
        <v>8.2170765200264367E-2</v>
      </c>
      <c r="AB86" s="156">
        <v>0.10012617670564682</v>
      </c>
      <c r="AC86" s="156">
        <v>9.9944064080932912E-2</v>
      </c>
      <c r="AD86" s="156"/>
      <c r="AE86" s="156"/>
      <c r="AF86" s="156">
        <v>0.10003457637092864</v>
      </c>
      <c r="AG86" s="158"/>
      <c r="AH86" s="156">
        <v>4.7108517786825975E-2</v>
      </c>
      <c r="AI86" s="156">
        <v>4.8491439136357721E-2</v>
      </c>
      <c r="AJ86" s="156">
        <v>5.5470203326322701E-2</v>
      </c>
      <c r="AK86" s="156">
        <v>5.4687688577201549E-2</v>
      </c>
      <c r="AL86" s="156">
        <v>5.1431785729454615E-2</v>
      </c>
      <c r="AM86" s="156">
        <v>6.429415332539927E-2</v>
      </c>
      <c r="AN86" s="156">
        <v>5.7778966043946049E-2</v>
      </c>
      <c r="AO86" s="156">
        <v>6.1071860278457193E-2</v>
      </c>
      <c r="AP86" s="156">
        <v>5.5696101340901943E-2</v>
      </c>
      <c r="AQ86" s="156">
        <v>5.9630430979190741E-2</v>
      </c>
      <c r="AR86" s="156">
        <v>6.2784183646488606E-2</v>
      </c>
      <c r="AS86" s="156">
        <v>5.9383747003813762E-2</v>
      </c>
      <c r="AT86" s="156">
        <v>6.3753608243666327E-2</v>
      </c>
      <c r="AU86" s="156">
        <v>5.6706459630067658E-2</v>
      </c>
      <c r="AV86" s="156">
        <v>6.0616481946979474E-2</v>
      </c>
      <c r="AW86" s="156">
        <v>6.1959970503172278E-2</v>
      </c>
      <c r="AX86" s="156">
        <v>6.9687597190771694E-2</v>
      </c>
      <c r="AY86" s="156">
        <v>7.0215587962198428E-2</v>
      </c>
      <c r="AZ86" s="156">
        <v>7.816739862659336E-2</v>
      </c>
      <c r="BA86" s="156">
        <v>7.0072096190895633E-2</v>
      </c>
      <c r="BB86" s="156">
        <v>8.2432080102870744E-2</v>
      </c>
      <c r="BC86" s="156">
        <v>8.7031129515563022E-2</v>
      </c>
      <c r="BD86" s="156">
        <v>7.8792334697521768E-2</v>
      </c>
      <c r="BE86" s="156">
        <v>9.9459037303775713E-2</v>
      </c>
      <c r="BF86" s="156">
        <v>8.6994126398111229E-2</v>
      </c>
      <c r="BG86" s="156">
        <v>0.10524100051738974</v>
      </c>
      <c r="BH86" s="156">
        <v>0.10415067244142637</v>
      </c>
      <c r="BI86" s="156"/>
      <c r="BJ86" s="156"/>
      <c r="BK86" s="156">
        <v>0.10469023698715878</v>
      </c>
    </row>
    <row r="87" spans="2:63">
      <c r="B87" s="41" t="s">
        <v>239</v>
      </c>
      <c r="C87" s="156">
        <v>0</v>
      </c>
      <c r="D87" s="156">
        <v>0</v>
      </c>
      <c r="E87" s="156">
        <v>1.0828247980347657E-3</v>
      </c>
      <c r="F87" s="156">
        <v>6.0232412383828069E-3</v>
      </c>
      <c r="G87" s="156">
        <v>1.7075197447650344E-3</v>
      </c>
      <c r="H87" s="156">
        <v>1.5095566645271272E-2</v>
      </c>
      <c r="I87" s="156">
        <v>5.3164541069975833E-2</v>
      </c>
      <c r="J87" s="156">
        <v>6.2203262035334557E-2</v>
      </c>
      <c r="K87" s="156">
        <v>7.2059456726487614E-2</v>
      </c>
      <c r="L87" s="156">
        <v>5.1500527660523557E-2</v>
      </c>
      <c r="M87" s="156">
        <v>7.3584661071506172E-2</v>
      </c>
      <c r="N87" s="156">
        <v>7.5993660943650426E-2</v>
      </c>
      <c r="O87" s="156">
        <v>7.8152998605899429E-2</v>
      </c>
      <c r="P87" s="156">
        <v>7.6049578748760699E-2</v>
      </c>
      <c r="Q87" s="156">
        <v>7.5969303852120307E-2</v>
      </c>
      <c r="R87" s="156">
        <v>7.883906583795916E-2</v>
      </c>
      <c r="S87" s="156">
        <v>8.1391451661090158E-2</v>
      </c>
      <c r="T87" s="156">
        <v>7.3225523232280196E-2</v>
      </c>
      <c r="U87" s="156">
        <v>8.0064104008901044E-2</v>
      </c>
      <c r="V87" s="156">
        <v>7.8355406928107538E-2</v>
      </c>
      <c r="W87" s="156">
        <v>9.8225501405475951E-2</v>
      </c>
      <c r="X87" s="156">
        <v>0.12045656162479051</v>
      </c>
      <c r="Y87" s="156">
        <v>0.10731195911031081</v>
      </c>
      <c r="Z87" s="156">
        <v>9.8058650980896875E-2</v>
      </c>
      <c r="AA87" s="156">
        <v>0.10609373776885654</v>
      </c>
      <c r="AB87" s="156">
        <v>0.10720058342899595</v>
      </c>
      <c r="AC87" s="156">
        <v>0.11216649489448746</v>
      </c>
      <c r="AD87" s="156"/>
      <c r="AE87" s="156"/>
      <c r="AF87" s="156">
        <v>0.1096983737559119</v>
      </c>
      <c r="AG87" s="158"/>
      <c r="AH87" s="156">
        <v>0</v>
      </c>
      <c r="AI87" s="156">
        <v>0</v>
      </c>
      <c r="AJ87" s="156">
        <v>1.3058202671405185E-3</v>
      </c>
      <c r="AK87" s="156">
        <v>6.8384457328122296E-3</v>
      </c>
      <c r="AL87" s="156">
        <v>2.0492192185316833E-3</v>
      </c>
      <c r="AM87" s="156">
        <v>1.5861000748668544E-2</v>
      </c>
      <c r="AN87" s="156">
        <v>5.6050196168572528E-2</v>
      </c>
      <c r="AO87" s="156">
        <v>6.5851143729787162E-2</v>
      </c>
      <c r="AP87" s="156">
        <v>7.6182545179127134E-2</v>
      </c>
      <c r="AQ87" s="156">
        <v>5.4350251364016722E-2</v>
      </c>
      <c r="AR87" s="156">
        <v>7.8997894010476508E-2</v>
      </c>
      <c r="AS87" s="156">
        <v>8.1066603582282737E-2</v>
      </c>
      <c r="AT87" s="156">
        <v>8.3055173898892234E-2</v>
      </c>
      <c r="AU87" s="156">
        <v>8.0711243387416573E-2</v>
      </c>
      <c r="AV87" s="156">
        <v>8.097990475840236E-2</v>
      </c>
      <c r="AW87" s="156">
        <v>8.461413912615677E-2</v>
      </c>
      <c r="AX87" s="156">
        <v>8.6244416066861951E-2</v>
      </c>
      <c r="AY87" s="156">
        <v>7.7552244859461966E-2</v>
      </c>
      <c r="AZ87" s="156">
        <v>8.4387524919483509E-2</v>
      </c>
      <c r="BA87" s="156">
        <v>8.3165236306762494E-2</v>
      </c>
      <c r="BB87" s="156">
        <v>0.10416526522112972</v>
      </c>
      <c r="BC87" s="156">
        <v>0.12744308760500395</v>
      </c>
      <c r="BD87" s="156">
        <v>0.11399067628548668</v>
      </c>
      <c r="BE87" s="156">
        <v>0.10337141226191683</v>
      </c>
      <c r="BF87" s="156">
        <v>0.11232135965809313</v>
      </c>
      <c r="BG87" s="156">
        <v>0.11267679469358167</v>
      </c>
      <c r="BH87" s="156">
        <v>0.11688754080681209</v>
      </c>
      <c r="BI87" s="156"/>
      <c r="BJ87" s="156"/>
      <c r="BK87" s="156">
        <v>0.11480379247099845</v>
      </c>
    </row>
    <row r="88" spans="2:63">
      <c r="B88" s="41" t="s">
        <v>105</v>
      </c>
      <c r="C88" s="156">
        <v>8.2409201470822115E-3</v>
      </c>
      <c r="D88" s="156">
        <v>9.7086623744368477E-3</v>
      </c>
      <c r="E88" s="156">
        <v>9.5659643310515002E-3</v>
      </c>
      <c r="F88" s="156">
        <v>7.3626962328627778E-3</v>
      </c>
      <c r="G88" s="156">
        <v>8.7235874243310717E-3</v>
      </c>
      <c r="H88" s="156">
        <v>1.3935668721083592E-2</v>
      </c>
      <c r="I88" s="156">
        <v>1.1037264755211312E-2</v>
      </c>
      <c r="J88" s="156">
        <v>1.6611420786860984E-2</v>
      </c>
      <c r="K88" s="156">
        <v>9.8601401043186508E-3</v>
      </c>
      <c r="L88" s="156">
        <v>1.2866714320011711E-2</v>
      </c>
      <c r="M88" s="156">
        <v>8.7946456676683098E-3</v>
      </c>
      <c r="N88" s="156">
        <v>8.5146825586314059E-3</v>
      </c>
      <c r="O88" s="156">
        <v>7.2870374320901325E-3</v>
      </c>
      <c r="P88" s="156">
        <v>6.252309082005603E-3</v>
      </c>
      <c r="Q88" s="156">
        <v>7.6859290431841275E-3</v>
      </c>
      <c r="R88" s="156">
        <v>6.6575640138288629E-3</v>
      </c>
      <c r="S88" s="156">
        <v>7.459084030844638E-3</v>
      </c>
      <c r="T88" s="156">
        <v>6.8417943224098618E-3</v>
      </c>
      <c r="U88" s="156">
        <v>7.2844094367518824E-3</v>
      </c>
      <c r="V88" s="156">
        <v>7.0617509909803181E-3</v>
      </c>
      <c r="W88" s="156">
        <v>8.1602927710363697E-3</v>
      </c>
      <c r="X88" s="156">
        <v>6.467726713081723E-3</v>
      </c>
      <c r="Y88" s="156">
        <v>8.1617503192280994E-3</v>
      </c>
      <c r="Z88" s="156">
        <v>7.3932314980979389E-3</v>
      </c>
      <c r="AA88" s="156">
        <v>7.5414014663272438E-3</v>
      </c>
      <c r="AB88" s="156">
        <v>7.1000112743810004E-3</v>
      </c>
      <c r="AC88" s="156">
        <v>6.3153084965391088E-3</v>
      </c>
      <c r="AD88" s="156"/>
      <c r="AE88" s="156"/>
      <c r="AF88" s="156">
        <v>6.7053157544109199E-3</v>
      </c>
      <c r="AG88" s="158"/>
      <c r="AH88" s="156">
        <v>1.0584531313398563E-2</v>
      </c>
      <c r="AI88" s="156">
        <v>1.1424548504493707E-2</v>
      </c>
      <c r="AJ88" s="156">
        <v>1.1535966040767842E-2</v>
      </c>
      <c r="AK88" s="156">
        <v>8.3591867970959043E-3</v>
      </c>
      <c r="AL88" s="156">
        <v>1.0469386398841166E-2</v>
      </c>
      <c r="AM88" s="156">
        <v>1.4642289170876741E-2</v>
      </c>
      <c r="AN88" s="156">
        <v>1.1636327466082954E-2</v>
      </c>
      <c r="AO88" s="156">
        <v>1.7585589919226065E-2</v>
      </c>
      <c r="AP88" s="156">
        <v>1.0424316295097236E-2</v>
      </c>
      <c r="AQ88" s="156">
        <v>1.3578678024376706E-2</v>
      </c>
      <c r="AR88" s="156">
        <v>9.4416210688124703E-3</v>
      </c>
      <c r="AS88" s="156">
        <v>9.0830786020609892E-3</v>
      </c>
      <c r="AT88" s="156">
        <v>7.7441195082218793E-3</v>
      </c>
      <c r="AU88" s="156">
        <v>6.6355612792836517E-3</v>
      </c>
      <c r="AV88" s="156">
        <v>8.1928590935681968E-3</v>
      </c>
      <c r="AW88" s="156">
        <v>7.145240011661615E-3</v>
      </c>
      <c r="AX88" s="156">
        <v>7.9038318337475676E-3</v>
      </c>
      <c r="AY88" s="156">
        <v>7.2460596407961479E-3</v>
      </c>
      <c r="AZ88" s="156">
        <v>7.6777638428237472E-3</v>
      </c>
      <c r="BA88" s="156">
        <v>7.495235030938018E-3</v>
      </c>
      <c r="BB88" s="156">
        <v>8.6537513030163406E-3</v>
      </c>
      <c r="BC88" s="156">
        <v>6.8428573004433177E-3</v>
      </c>
      <c r="BD88" s="156">
        <v>8.6697088216024006E-3</v>
      </c>
      <c r="BE88" s="156">
        <v>7.7937925261337406E-3</v>
      </c>
      <c r="BF88" s="156">
        <v>7.9840759264938992E-3</v>
      </c>
      <c r="BG88" s="156">
        <v>7.4627067045341736E-3</v>
      </c>
      <c r="BH88" s="156">
        <v>6.5811174744402285E-3</v>
      </c>
      <c r="BI88" s="156"/>
      <c r="BJ88" s="156"/>
      <c r="BK88" s="156">
        <v>7.0173845971023023E-3</v>
      </c>
    </row>
    <row r="89" spans="2:63">
      <c r="B89" s="41" t="s">
        <v>285</v>
      </c>
      <c r="C89" s="156"/>
      <c r="D89" s="156"/>
      <c r="E89" s="156"/>
      <c r="F89" s="156"/>
      <c r="G89" s="156"/>
      <c r="H89" s="156"/>
      <c r="I89" s="156"/>
      <c r="J89" s="156">
        <v>2.6867592242241362E-3</v>
      </c>
      <c r="K89" s="156">
        <v>1.1712579514709269E-2</v>
      </c>
      <c r="L89" s="156">
        <v>3.7348878454007092E-3</v>
      </c>
      <c r="M89" s="156">
        <v>4.3039417510351849E-3</v>
      </c>
      <c r="N89" s="156">
        <v>5.5039537754646159E-3</v>
      </c>
      <c r="O89" s="156">
        <v>6.8646427076549344E-3</v>
      </c>
      <c r="P89" s="156">
        <v>1.0241645771318891E-2</v>
      </c>
      <c r="Q89" s="156">
        <v>6.7843104386444038E-3</v>
      </c>
      <c r="R89" s="156">
        <v>8.8468166353060217E-3</v>
      </c>
      <c r="S89" s="156">
        <v>7.9822531266491963E-3</v>
      </c>
      <c r="T89" s="156">
        <v>7.7982821241336315E-3</v>
      </c>
      <c r="U89" s="156">
        <v>7.1821136314882241E-3</v>
      </c>
      <c r="V89" s="156">
        <v>7.9484354648340499E-3</v>
      </c>
      <c r="W89" s="156">
        <v>7.5442942912148517E-3</v>
      </c>
      <c r="X89" s="156">
        <v>7.0674617975361505E-3</v>
      </c>
      <c r="Y89" s="156">
        <v>6.9742093720967738E-3</v>
      </c>
      <c r="Z89" s="156">
        <v>6.8413743996328363E-3</v>
      </c>
      <c r="AA89" s="156">
        <v>7.0999160937403934E-3</v>
      </c>
      <c r="AB89" s="156">
        <v>8.4143992835848964E-3</v>
      </c>
      <c r="AC89" s="156">
        <v>8.1212320055943348E-3</v>
      </c>
      <c r="AD89" s="156"/>
      <c r="AE89" s="156"/>
      <c r="AF89" s="156">
        <v>8.2669398702985945E-3</v>
      </c>
      <c r="AG89" s="158"/>
      <c r="AH89" s="156"/>
      <c r="AI89" s="156"/>
      <c r="AJ89" s="156"/>
      <c r="AK89" s="156"/>
      <c r="AL89" s="156"/>
      <c r="AM89" s="156"/>
      <c r="AN89" s="156"/>
      <c r="AO89" s="156">
        <v>2.8443229832739664E-3</v>
      </c>
      <c r="AP89" s="156">
        <v>1.2382748338365814E-2</v>
      </c>
      <c r="AQ89" s="156">
        <v>3.9415482591105555E-3</v>
      </c>
      <c r="AR89" s="156">
        <v>4.6205599009981656E-3</v>
      </c>
      <c r="AS89" s="156">
        <v>5.8713691814590643E-3</v>
      </c>
      <c r="AT89" s="156">
        <v>7.2952299209029375E-3</v>
      </c>
      <c r="AU89" s="156">
        <v>1.0869435151869205E-2</v>
      </c>
      <c r="AV89" s="156">
        <v>7.2317736943106814E-3</v>
      </c>
      <c r="AW89" s="156">
        <v>9.4948584898499003E-3</v>
      </c>
      <c r="AX89" s="156">
        <v>8.4581948811075208E-3</v>
      </c>
      <c r="AY89" s="156">
        <v>8.259064026836101E-3</v>
      </c>
      <c r="AZ89" s="156">
        <v>7.5699441160847107E-3</v>
      </c>
      <c r="BA89" s="156">
        <v>8.4363484154554944E-3</v>
      </c>
      <c r="BB89" s="156">
        <v>8.0005029702687729E-3</v>
      </c>
      <c r="BC89" s="156">
        <v>7.477377245865619E-3</v>
      </c>
      <c r="BD89" s="156">
        <v>7.4082595217992396E-3</v>
      </c>
      <c r="BE89" s="156">
        <v>7.2120361276471383E-3</v>
      </c>
      <c r="BF89" s="156">
        <v>7.5166757484095605E-3</v>
      </c>
      <c r="BG89" s="156">
        <v>8.8442386246367095E-3</v>
      </c>
      <c r="BH89" s="156">
        <v>8.463051630065237E-3</v>
      </c>
      <c r="BI89" s="156"/>
      <c r="BJ89" s="156"/>
      <c r="BK89" s="156">
        <v>8.6516875022391547E-3</v>
      </c>
    </row>
    <row r="90" spans="2:63">
      <c r="B90" s="41" t="s">
        <v>94</v>
      </c>
      <c r="C90" s="156"/>
      <c r="D90" s="156"/>
      <c r="E90" s="156"/>
      <c r="F90" s="156"/>
      <c r="G90" s="156"/>
      <c r="H90" s="156"/>
      <c r="I90" s="156"/>
      <c r="J90" s="156">
        <v>4.2789109815255799E-3</v>
      </c>
      <c r="K90" s="156">
        <v>5.7941796480909004E-3</v>
      </c>
      <c r="L90" s="156">
        <v>2.6178038796638064E-3</v>
      </c>
      <c r="M90" s="156">
        <v>6.299883477750904E-3</v>
      </c>
      <c r="N90" s="156">
        <v>8.77897934665668E-3</v>
      </c>
      <c r="O90" s="156">
        <v>9.2436992905582851E-3</v>
      </c>
      <c r="P90" s="156">
        <v>9.667924015659005E-3</v>
      </c>
      <c r="Q90" s="156">
        <v>8.5244668395088007E-3</v>
      </c>
      <c r="R90" s="156">
        <v>9.8439596962421085E-3</v>
      </c>
      <c r="S90" s="156">
        <v>1.0045922503302853E-2</v>
      </c>
      <c r="T90" s="156">
        <v>1.232403757115926E-2</v>
      </c>
      <c r="U90" s="156">
        <v>9.9076268630208693E-3</v>
      </c>
      <c r="V90" s="156">
        <v>1.0542070488577622E-2</v>
      </c>
      <c r="W90" s="156">
        <v>9.8257097566488878E-3</v>
      </c>
      <c r="X90" s="156">
        <v>8.8597798943204631E-3</v>
      </c>
      <c r="Y90" s="156">
        <v>1.0197950676044518E-2</v>
      </c>
      <c r="Z90" s="156">
        <v>1.2280777983119572E-2</v>
      </c>
      <c r="AA90" s="156">
        <v>1.0301922249773358E-2</v>
      </c>
      <c r="AB90" s="156">
        <v>1.2177899249228304E-2</v>
      </c>
      <c r="AC90" s="156">
        <v>1.5075527020062662E-2</v>
      </c>
      <c r="AD90" s="156"/>
      <c r="AE90" s="156"/>
      <c r="AF90" s="156">
        <v>1.3635369175401597E-2</v>
      </c>
      <c r="AG90" s="158"/>
      <c r="AH90" s="156"/>
      <c r="AI90" s="156"/>
      <c r="AJ90" s="156"/>
      <c r="AK90" s="156"/>
      <c r="AL90" s="156"/>
      <c r="AM90" s="156"/>
      <c r="AN90" s="156"/>
      <c r="AO90" s="156">
        <v>4.5298457481433305E-3</v>
      </c>
      <c r="AP90" s="156">
        <v>6.1257102519121339E-3</v>
      </c>
      <c r="AQ90" s="156">
        <v>2.7626543978811666E-3</v>
      </c>
      <c r="AR90" s="156">
        <v>6.7633324663967376E-3</v>
      </c>
      <c r="AS90" s="156">
        <v>9.3650184727931372E-3</v>
      </c>
      <c r="AT90" s="156">
        <v>9.8235136941813017E-3</v>
      </c>
      <c r="AU90" s="156">
        <v>1.026054556931546E-2</v>
      </c>
      <c r="AV90" s="156">
        <v>9.08670315214841E-3</v>
      </c>
      <c r="AW90" s="156">
        <v>1.0565043692958997E-2</v>
      </c>
      <c r="AX90" s="156">
        <v>1.0644910521536925E-2</v>
      </c>
      <c r="AY90" s="156">
        <v>1.3052235575619938E-2</v>
      </c>
      <c r="AZ90" s="156">
        <v>1.0442633676424673E-2</v>
      </c>
      <c r="BA90" s="156">
        <v>1.11891931459168E-2</v>
      </c>
      <c r="BB90" s="156">
        <v>1.0419877202379082E-2</v>
      </c>
      <c r="BC90" s="156">
        <v>9.373650467875862E-3</v>
      </c>
      <c r="BD90" s="156">
        <v>1.0832635094224623E-2</v>
      </c>
      <c r="BE90" s="156">
        <v>1.2946143467111704E-2</v>
      </c>
      <c r="BF90" s="156">
        <v>1.0906637154798096E-2</v>
      </c>
      <c r="BG90" s="156">
        <v>1.2799992403150223E-2</v>
      </c>
      <c r="BH90" s="156">
        <v>1.5710050326520231E-2</v>
      </c>
      <c r="BI90" s="156"/>
      <c r="BJ90" s="156"/>
      <c r="BK90" s="156">
        <v>1.4269966267333947E-2</v>
      </c>
    </row>
    <row r="91" spans="2:63" ht="12.75" hidden="1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0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</row>
    <row r="92" spans="2:63" ht="12.75" hidden="1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06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</row>
    <row r="93" spans="2:63">
      <c r="B93" s="220"/>
      <c r="C93" s="221">
        <f t="shared" ref="C93:AP93" si="40">SUM(C81:C92)</f>
        <v>0.99999999999999978</v>
      </c>
      <c r="D93" s="221">
        <f t="shared" si="40"/>
        <v>0.99999999999999978</v>
      </c>
      <c r="E93" s="221">
        <f t="shared" si="40"/>
        <v>0.99999999999999989</v>
      </c>
      <c r="F93" s="221">
        <f t="shared" si="40"/>
        <v>0.99999999999999944</v>
      </c>
      <c r="G93" s="221">
        <f t="shared" si="40"/>
        <v>0.99999999999999989</v>
      </c>
      <c r="H93" s="221">
        <f t="shared" ref="H93:K93" si="41">SUM(H81:H92)</f>
        <v>0.99999999999999989</v>
      </c>
      <c r="I93" s="221">
        <f t="shared" si="41"/>
        <v>0.99999975306099664</v>
      </c>
      <c r="J93" s="221">
        <f t="shared" si="41"/>
        <v>0.999999999999999</v>
      </c>
      <c r="K93" s="221">
        <f t="shared" si="41"/>
        <v>0.99999999999999944</v>
      </c>
      <c r="L93" s="221">
        <f t="shared" ref="L93" si="42">SUM(L81:L92)</f>
        <v>0.99999993933299935</v>
      </c>
      <c r="M93" s="221">
        <f t="shared" ref="M93:N93" si="43">SUM(M81:M92)</f>
        <v>1.0000000000000009</v>
      </c>
      <c r="N93" s="221">
        <f t="shared" si="43"/>
        <v>1.0000000000000007</v>
      </c>
      <c r="O93" s="221">
        <f t="shared" ref="O93:P93" si="44">SUM(O81:O92)</f>
        <v>0.99999999999999922</v>
      </c>
      <c r="P93" s="221">
        <f t="shared" si="44"/>
        <v>1.0000000000000004</v>
      </c>
      <c r="Q93" s="221">
        <f t="shared" ref="Q93:R93" si="45">SUM(Q81:Q92)</f>
        <v>1.0000000000000009</v>
      </c>
      <c r="R93" s="221">
        <f t="shared" si="45"/>
        <v>0.99999999999999922</v>
      </c>
      <c r="S93" s="221">
        <f t="shared" ref="S93:W93" si="46">SUM(S81:S92)</f>
        <v>1.0000000000000002</v>
      </c>
      <c r="T93" s="221">
        <f t="shared" ref="T93:U93" si="47">SUM(T81:T92)</f>
        <v>0.99999999999999867</v>
      </c>
      <c r="U93" s="221">
        <f t="shared" si="47"/>
        <v>0.99999999999999944</v>
      </c>
      <c r="V93" s="221">
        <f t="shared" si="46"/>
        <v>0.99999999999999778</v>
      </c>
      <c r="W93" s="221">
        <f t="shared" si="46"/>
        <v>1.0000000000000002</v>
      </c>
      <c r="X93" s="221">
        <f t="shared" ref="X93:Z93" si="48">SUM(X81:X92)</f>
        <v>0.99999999999999978</v>
      </c>
      <c r="Y93" s="221">
        <f t="shared" si="48"/>
        <v>0.999999999999998</v>
      </c>
      <c r="Z93" s="221">
        <f t="shared" si="48"/>
        <v>0.99999999999999978</v>
      </c>
      <c r="AA93" s="221">
        <f t="shared" ref="AA93:AE93" si="49">SUM(AA81:AA92)</f>
        <v>0.99999999999999833</v>
      </c>
      <c r="AB93" s="221">
        <f t="shared" si="49"/>
        <v>0.99999999999999856</v>
      </c>
      <c r="AC93" s="221">
        <f t="shared" si="49"/>
        <v>1.0000000000000016</v>
      </c>
      <c r="AD93" s="221">
        <f t="shared" si="49"/>
        <v>0</v>
      </c>
      <c r="AE93" s="221">
        <f t="shared" si="49"/>
        <v>0</v>
      </c>
      <c r="AF93" s="221">
        <f t="shared" ref="AF93" si="50">SUM(AF81:AF92)</f>
        <v>0.99999999999999967</v>
      </c>
      <c r="AG93" s="57"/>
      <c r="AH93" s="221">
        <f t="shared" si="40"/>
        <v>0.99999999999999989</v>
      </c>
      <c r="AI93" s="221">
        <f t="shared" si="40"/>
        <v>1.0000000000000002</v>
      </c>
      <c r="AJ93" s="221">
        <f t="shared" si="40"/>
        <v>0.99999999999999978</v>
      </c>
      <c r="AK93" s="221">
        <f t="shared" si="40"/>
        <v>0.99999999999999989</v>
      </c>
      <c r="AL93" s="221">
        <f t="shared" si="40"/>
        <v>0.99999999999999989</v>
      </c>
      <c r="AM93" s="221">
        <f t="shared" si="40"/>
        <v>0.99999999999999978</v>
      </c>
      <c r="AN93" s="221">
        <f t="shared" si="40"/>
        <v>1.0000000832254023</v>
      </c>
      <c r="AO93" s="221">
        <f t="shared" si="40"/>
        <v>0.999999999999999</v>
      </c>
      <c r="AP93" s="221">
        <f t="shared" si="40"/>
        <v>0.99999999999999944</v>
      </c>
      <c r="AQ93" s="221">
        <f t="shared" ref="AQ93" si="51">SUM(AQ81:AQ92)</f>
        <v>1.0000000204670192</v>
      </c>
      <c r="AR93" s="221">
        <f t="shared" ref="AR93:AW93" si="52">SUM(AR81:AR92)</f>
        <v>1.0000000000000011</v>
      </c>
      <c r="AS93" s="221">
        <f t="shared" si="52"/>
        <v>1.0000000000000002</v>
      </c>
      <c r="AT93" s="221">
        <f t="shared" ref="AT93:AU93" si="53">SUM(AT81:AT92)</f>
        <v>0.999999999999998</v>
      </c>
      <c r="AU93" s="221">
        <f t="shared" si="53"/>
        <v>0.99999999999999944</v>
      </c>
      <c r="AV93" s="221">
        <f t="shared" si="52"/>
        <v>0.99999999999999822</v>
      </c>
      <c r="AW93" s="221">
        <f t="shared" si="52"/>
        <v>0.999999999999999</v>
      </c>
      <c r="AX93" s="221">
        <f>SUM(AX81:AX92)</f>
        <v>1.0000000000000011</v>
      </c>
      <c r="AY93" s="221">
        <f>SUM(AY81:AY92)</f>
        <v>1.0000000000000009</v>
      </c>
      <c r="AZ93" s="221">
        <f t="shared" ref="AZ93" si="54">SUM(AZ81:AZ92)</f>
        <v>0.99999999999999933</v>
      </c>
      <c r="BA93" s="221">
        <f>SUM(BA81:BA92)</f>
        <v>0.99999999999999833</v>
      </c>
      <c r="BB93" s="221">
        <f t="shared" ref="BB93:BC93" si="55">SUM(BB81:BB92)</f>
        <v>0.99999999999999956</v>
      </c>
      <c r="BC93" s="221">
        <f t="shared" si="55"/>
        <v>0.99999999999999822</v>
      </c>
      <c r="BD93" s="221">
        <v>0.99999999999999922</v>
      </c>
      <c r="BE93" s="221">
        <f t="shared" ref="BE93" si="56">SUM(BE81:BE92)</f>
        <v>1</v>
      </c>
      <c r="BF93" s="221">
        <f t="shared" ref="BF93:BK93" si="57">SUM(BF81:BF92)</f>
        <v>0.99999999999999889</v>
      </c>
      <c r="BG93" s="221">
        <f t="shared" si="57"/>
        <v>0.999999999999999</v>
      </c>
      <c r="BH93" s="221">
        <f t="shared" si="57"/>
        <v>1.0000000000000009</v>
      </c>
      <c r="BI93" s="221">
        <f t="shared" si="57"/>
        <v>0</v>
      </c>
      <c r="BJ93" s="221">
        <f t="shared" si="57"/>
        <v>0</v>
      </c>
      <c r="BK93" s="221">
        <f t="shared" si="57"/>
        <v>1.0000000000000002</v>
      </c>
    </row>
    <row r="94" spans="2:63">
      <c r="B94" s="243"/>
      <c r="C94" s="245"/>
      <c r="D94" s="245"/>
      <c r="E94" s="245"/>
      <c r="F94" s="245"/>
      <c r="G94" s="221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57"/>
      <c r="AH94" s="245"/>
      <c r="AI94" s="245"/>
      <c r="AJ94" s="245"/>
      <c r="AK94" s="245"/>
      <c r="AL94" s="221"/>
      <c r="AM94" s="245"/>
      <c r="AN94" s="245"/>
      <c r="AO94" s="245"/>
      <c r="AP94" s="245"/>
      <c r="AQ94" s="221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</row>
    <row r="95" spans="2:63">
      <c r="B95" s="325" t="s">
        <v>245</v>
      </c>
      <c r="C95" s="322" t="s">
        <v>119</v>
      </c>
      <c r="D95" s="323"/>
      <c r="E95" s="323"/>
      <c r="F95" s="323"/>
      <c r="G95" s="324"/>
      <c r="H95" s="322" t="s">
        <v>272</v>
      </c>
      <c r="I95" s="323"/>
      <c r="J95" s="323"/>
      <c r="K95" s="323"/>
      <c r="L95" s="324"/>
      <c r="M95" s="322" t="s">
        <v>293</v>
      </c>
      <c r="N95" s="323"/>
      <c r="O95" s="323"/>
      <c r="P95" s="323"/>
      <c r="Q95" s="323"/>
      <c r="R95" s="321" t="s">
        <v>323</v>
      </c>
      <c r="S95" s="321"/>
      <c r="T95" s="321"/>
      <c r="U95" s="321"/>
      <c r="V95" s="321"/>
      <c r="W95" s="321" t="s">
        <v>341</v>
      </c>
      <c r="X95" s="321"/>
      <c r="Y95" s="321"/>
      <c r="Z95" s="321"/>
      <c r="AA95" s="321"/>
      <c r="AB95" s="321" t="s">
        <v>368</v>
      </c>
      <c r="AC95" s="321"/>
      <c r="AD95" s="321"/>
      <c r="AE95" s="321"/>
      <c r="AF95" s="321"/>
      <c r="AG95" s="162"/>
      <c r="AH95" s="322" t="s">
        <v>119</v>
      </c>
      <c r="AI95" s="323"/>
      <c r="AJ95" s="323"/>
      <c r="AK95" s="323"/>
      <c r="AL95" s="324"/>
      <c r="AM95" s="322" t="s">
        <v>272</v>
      </c>
      <c r="AN95" s="323"/>
      <c r="AO95" s="323"/>
      <c r="AP95" s="323"/>
      <c r="AQ95" s="324"/>
      <c r="AR95" s="322" t="s">
        <v>293</v>
      </c>
      <c r="AS95" s="323"/>
      <c r="AT95" s="323"/>
      <c r="AU95" s="323"/>
      <c r="AV95" s="323"/>
      <c r="AW95" s="321" t="s">
        <v>323</v>
      </c>
      <c r="AX95" s="321"/>
      <c r="AY95" s="321"/>
      <c r="AZ95" s="321"/>
      <c r="BA95" s="321"/>
      <c r="BB95" s="321" t="s">
        <v>341</v>
      </c>
      <c r="BC95" s="321"/>
      <c r="BD95" s="321"/>
      <c r="BE95" s="321"/>
      <c r="BF95" s="321"/>
      <c r="BG95" s="321" t="s">
        <v>368</v>
      </c>
      <c r="BH95" s="321"/>
      <c r="BI95" s="321"/>
      <c r="BJ95" s="321"/>
      <c r="BK95" s="321"/>
    </row>
    <row r="96" spans="2:63">
      <c r="B96" s="326"/>
      <c r="C96" s="179" t="s">
        <v>115</v>
      </c>
      <c r="D96" s="122" t="s">
        <v>116</v>
      </c>
      <c r="E96" s="179" t="s">
        <v>117</v>
      </c>
      <c r="F96" s="179" t="s">
        <v>118</v>
      </c>
      <c r="G96" s="179" t="s">
        <v>119</v>
      </c>
      <c r="H96" s="122" t="s">
        <v>268</v>
      </c>
      <c r="I96" s="122" t="s">
        <v>269</v>
      </c>
      <c r="J96" s="122" t="s">
        <v>270</v>
      </c>
      <c r="K96" s="122" t="s">
        <v>271</v>
      </c>
      <c r="L96" s="122" t="s">
        <v>272</v>
      </c>
      <c r="M96" s="122" t="s">
        <v>291</v>
      </c>
      <c r="N96" s="122" t="s">
        <v>294</v>
      </c>
      <c r="O96" s="122" t="s">
        <v>303</v>
      </c>
      <c r="P96" s="122" t="s">
        <v>306</v>
      </c>
      <c r="Q96" s="122" t="s">
        <v>293</v>
      </c>
      <c r="R96" s="122" t="s">
        <v>319</v>
      </c>
      <c r="S96" s="122" t="s">
        <v>324</v>
      </c>
      <c r="T96" s="122" t="s">
        <v>329</v>
      </c>
      <c r="U96" s="122" t="s">
        <v>332</v>
      </c>
      <c r="V96" s="122" t="s">
        <v>323</v>
      </c>
      <c r="W96" s="122" t="s">
        <v>338</v>
      </c>
      <c r="X96" s="122" t="s">
        <v>342</v>
      </c>
      <c r="Y96" s="122" t="s">
        <v>343</v>
      </c>
      <c r="Z96" s="122" t="s">
        <v>344</v>
      </c>
      <c r="AA96" s="122" t="s">
        <v>341</v>
      </c>
      <c r="AB96" s="122" t="s">
        <v>365</v>
      </c>
      <c r="AC96" s="122" t="s">
        <v>366</v>
      </c>
      <c r="AD96" s="122" t="s">
        <v>367</v>
      </c>
      <c r="AE96" s="122" t="s">
        <v>369</v>
      </c>
      <c r="AF96" s="122" t="s">
        <v>368</v>
      </c>
      <c r="AG96" s="89"/>
      <c r="AH96" s="122" t="s">
        <v>115</v>
      </c>
      <c r="AI96" s="122" t="s">
        <v>116</v>
      </c>
      <c r="AJ96" s="122" t="s">
        <v>117</v>
      </c>
      <c r="AK96" s="122" t="s">
        <v>118</v>
      </c>
      <c r="AL96" s="123" t="s">
        <v>119</v>
      </c>
      <c r="AM96" s="122" t="s">
        <v>268</v>
      </c>
      <c r="AN96" s="122" t="s">
        <v>269</v>
      </c>
      <c r="AO96" s="122" t="s">
        <v>270</v>
      </c>
      <c r="AP96" s="122" t="s">
        <v>271</v>
      </c>
      <c r="AQ96" s="123" t="s">
        <v>272</v>
      </c>
      <c r="AR96" s="122" t="s">
        <v>291</v>
      </c>
      <c r="AS96" s="122" t="s">
        <v>294</v>
      </c>
      <c r="AT96" s="122" t="s">
        <v>303</v>
      </c>
      <c r="AU96" s="122" t="s">
        <v>306</v>
      </c>
      <c r="AV96" s="122" t="s">
        <v>293</v>
      </c>
      <c r="AW96" s="122" t="s">
        <v>319</v>
      </c>
      <c r="AX96" s="122" t="s">
        <v>324</v>
      </c>
      <c r="AY96" s="122" t="s">
        <v>329</v>
      </c>
      <c r="AZ96" s="122" t="s">
        <v>332</v>
      </c>
      <c r="BA96" s="122" t="s">
        <v>323</v>
      </c>
      <c r="BB96" s="122" t="s">
        <v>338</v>
      </c>
      <c r="BC96" s="122" t="s">
        <v>342</v>
      </c>
      <c r="BD96" s="122" t="s">
        <v>343</v>
      </c>
      <c r="BE96" s="122" t="s">
        <v>344</v>
      </c>
      <c r="BF96" s="122" t="s">
        <v>341</v>
      </c>
      <c r="BG96" s="122" t="s">
        <v>365</v>
      </c>
      <c r="BH96" s="122" t="s">
        <v>366</v>
      </c>
      <c r="BI96" s="122" t="s">
        <v>367</v>
      </c>
      <c r="BJ96" s="122" t="s">
        <v>369</v>
      </c>
      <c r="BK96" s="122" t="s">
        <v>368</v>
      </c>
    </row>
    <row r="97" spans="2:63">
      <c r="B97" s="12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5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</row>
    <row r="98" spans="2:63">
      <c r="B98" s="41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8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</row>
    <row r="99" spans="2:63">
      <c r="B99" s="41" t="s">
        <v>241</v>
      </c>
      <c r="C99" s="156">
        <v>0.47273981263756998</v>
      </c>
      <c r="D99" s="156">
        <v>0.52456422330535846</v>
      </c>
      <c r="E99" s="156">
        <v>0.50628483692551784</v>
      </c>
      <c r="F99" s="156">
        <v>0.5480384261281438</v>
      </c>
      <c r="G99" s="156">
        <v>0.51191704097964608</v>
      </c>
      <c r="H99" s="156">
        <v>0.58595507690619886</v>
      </c>
      <c r="I99" s="156">
        <v>0.58299728679209051</v>
      </c>
      <c r="J99" s="156">
        <v>0.59567475735627684</v>
      </c>
      <c r="K99" s="156">
        <v>0.61204512553459212</v>
      </c>
      <c r="L99" s="156">
        <v>0.59452311451685169</v>
      </c>
      <c r="M99" s="156">
        <v>0.59781511760794082</v>
      </c>
      <c r="N99" s="156">
        <v>0.61866163780755368</v>
      </c>
      <c r="O99" s="156">
        <v>0.65155364092855672</v>
      </c>
      <c r="P99" s="156">
        <v>0.66889320861754198</v>
      </c>
      <c r="Q99" s="156">
        <v>0.63493619660711509</v>
      </c>
      <c r="R99" s="156">
        <v>0.66443139634046511</v>
      </c>
      <c r="S99" s="156">
        <v>0.69877122930538893</v>
      </c>
      <c r="T99" s="156">
        <v>0.70197665433661338</v>
      </c>
      <c r="U99" s="156">
        <v>0.72196498697287093</v>
      </c>
      <c r="V99" s="156">
        <v>0.69693302895350917</v>
      </c>
      <c r="W99" s="156">
        <v>0.716089410509956</v>
      </c>
      <c r="X99" s="156">
        <v>0.72863966971019301</v>
      </c>
      <c r="Y99" s="156">
        <v>0.72409075226718234</v>
      </c>
      <c r="Z99" s="156">
        <v>0.75106774339218063</v>
      </c>
      <c r="AA99" s="156">
        <v>0.73016815831768</v>
      </c>
      <c r="AB99" s="156">
        <v>0.72824019824471786</v>
      </c>
      <c r="AC99" s="156">
        <v>0.7276536022468405</v>
      </c>
      <c r="AD99" s="156"/>
      <c r="AE99" s="156"/>
      <c r="AF99" s="156">
        <v>0.72794514791619691</v>
      </c>
      <c r="AG99" s="158"/>
      <c r="AH99" s="156">
        <v>0.6071809046377129</v>
      </c>
      <c r="AI99" s="156">
        <v>0.61727446910231798</v>
      </c>
      <c r="AJ99" s="156">
        <v>0.61056474936373406</v>
      </c>
      <c r="AK99" s="156">
        <v>0.62221167777423558</v>
      </c>
      <c r="AL99" s="156">
        <v>0.61436910398089717</v>
      </c>
      <c r="AM99" s="156">
        <v>0.61566644908998414</v>
      </c>
      <c r="AN99" s="156">
        <v>0.61464115096337202</v>
      </c>
      <c r="AO99" s="156">
        <v>0.63060782954746064</v>
      </c>
      <c r="AP99" s="156">
        <v>0.64706504247851748</v>
      </c>
      <c r="AQ99" s="156">
        <v>0.62742048262244998</v>
      </c>
      <c r="AR99" s="156">
        <v>0.64179320269968321</v>
      </c>
      <c r="AS99" s="156">
        <v>0.65996027985675298</v>
      </c>
      <c r="AT99" s="156">
        <v>0.69242258028590564</v>
      </c>
      <c r="AU99" s="156">
        <v>0.70989482715313801</v>
      </c>
      <c r="AV99" s="156">
        <v>0.67681379348945248</v>
      </c>
      <c r="AW99" s="156">
        <v>0.7131019376268406</v>
      </c>
      <c r="AX99" s="156">
        <v>0.74043545613005435</v>
      </c>
      <c r="AY99" s="156">
        <v>0.74345478160735146</v>
      </c>
      <c r="AZ99" s="156">
        <v>0.76095072921061446</v>
      </c>
      <c r="BA99" s="156">
        <v>0.73971410837772444</v>
      </c>
      <c r="BB99" s="156">
        <v>0.75939183104697905</v>
      </c>
      <c r="BC99" s="156">
        <v>0.77090104521335079</v>
      </c>
      <c r="BD99" s="156">
        <v>0.76915560229551483</v>
      </c>
      <c r="BE99" s="156">
        <v>0.79176016151747564</v>
      </c>
      <c r="BF99" s="156">
        <v>0.77302847136646302</v>
      </c>
      <c r="BG99" s="156">
        <v>0.76544146198217844</v>
      </c>
      <c r="BH99" s="156">
        <v>0.75828027082293792</v>
      </c>
      <c r="BI99" s="156"/>
      <c r="BJ99" s="156"/>
      <c r="BK99" s="156">
        <v>0.76182408936702628</v>
      </c>
    </row>
    <row r="100" spans="2:63">
      <c r="B100" s="41" t="s">
        <v>242</v>
      </c>
      <c r="C100" s="156">
        <v>0.42493431950654786</v>
      </c>
      <c r="D100" s="156">
        <v>0.36645503959847153</v>
      </c>
      <c r="E100" s="156">
        <v>0.39000317418135932</v>
      </c>
      <c r="F100" s="156">
        <v>0.35362549068403493</v>
      </c>
      <c r="G100" s="156">
        <v>0.38472111872477505</v>
      </c>
      <c r="H100" s="156">
        <v>0.29614917421254994</v>
      </c>
      <c r="I100" s="156">
        <v>0.30919781104250121</v>
      </c>
      <c r="J100" s="156">
        <v>0.29738412468752962</v>
      </c>
      <c r="K100" s="156">
        <v>0.28671238264349219</v>
      </c>
      <c r="L100" s="156">
        <v>0.29723335084840574</v>
      </c>
      <c r="M100" s="156">
        <v>0.29994244313601409</v>
      </c>
      <c r="N100" s="156">
        <v>0.28786875638922005</v>
      </c>
      <c r="O100" s="156">
        <v>0.26480280194144667</v>
      </c>
      <c r="P100" s="156">
        <v>0.25435514603784587</v>
      </c>
      <c r="Q100" s="156">
        <v>0.27627974390699522</v>
      </c>
      <c r="R100" s="156">
        <v>0.24718833001731699</v>
      </c>
      <c r="S100" s="156">
        <v>0.22333343811489273</v>
      </c>
      <c r="T100" s="156">
        <v>0.21927111736080729</v>
      </c>
      <c r="U100" s="156">
        <v>0.2066838947435185</v>
      </c>
      <c r="V100" s="156">
        <v>0.22400919079807266</v>
      </c>
      <c r="W100" s="156">
        <v>0.20839964420427648</v>
      </c>
      <c r="X100" s="156">
        <v>0.19984012984918062</v>
      </c>
      <c r="Y100" s="156">
        <v>0.20038993002123892</v>
      </c>
      <c r="Z100" s="156">
        <v>0.18025148562180557</v>
      </c>
      <c r="AA100" s="156">
        <v>0.19705305153194888</v>
      </c>
      <c r="AB100" s="156">
        <v>0.18735613351660327</v>
      </c>
      <c r="AC100" s="156">
        <v>0.16669321868623702</v>
      </c>
      <c r="AD100" s="156"/>
      <c r="AE100" s="156"/>
      <c r="AF100" s="156">
        <v>0.17696295008032384</v>
      </c>
      <c r="AG100" s="158"/>
      <c r="AH100" s="156">
        <v>0.2613930733694948</v>
      </c>
      <c r="AI100" s="156">
        <v>0.254483794910559</v>
      </c>
      <c r="AJ100" s="156">
        <v>0.26436161641668021</v>
      </c>
      <c r="AK100" s="156">
        <v>0.26614312293140807</v>
      </c>
      <c r="AL100" s="156">
        <v>0.26158282548274364</v>
      </c>
      <c r="AM100" s="156">
        <v>0.26045979345447079</v>
      </c>
      <c r="AN100" s="156">
        <v>0.27170252395998923</v>
      </c>
      <c r="AO100" s="156">
        <v>0.25617953981659131</v>
      </c>
      <c r="AP100" s="156">
        <v>0.24589958620934504</v>
      </c>
      <c r="AQ100" s="156">
        <v>0.25834642429119209</v>
      </c>
      <c r="AR100" s="156">
        <v>0.2484429244753433</v>
      </c>
      <c r="AS100" s="156">
        <v>0.24033056826726362</v>
      </c>
      <c r="AT100" s="156">
        <v>0.21868729000857212</v>
      </c>
      <c r="AU100" s="156">
        <v>0.20864882779255495</v>
      </c>
      <c r="AV100" s="156">
        <v>0.22854634124039555</v>
      </c>
      <c r="AW100" s="156">
        <v>0.19204380845111607</v>
      </c>
      <c r="AX100" s="156">
        <v>0.17702470294604472</v>
      </c>
      <c r="AY100" s="156">
        <v>0.17313970863375924</v>
      </c>
      <c r="AZ100" s="156">
        <v>0.16384522839453405</v>
      </c>
      <c r="BA100" s="156">
        <v>0.17637516712463791</v>
      </c>
      <c r="BB100" s="156">
        <v>0.16053102472628006</v>
      </c>
      <c r="BC100" s="156">
        <v>0.15343055576100109</v>
      </c>
      <c r="BD100" s="156">
        <v>0.15062502448707532</v>
      </c>
      <c r="BE100" s="156">
        <v>0.13583798284773074</v>
      </c>
      <c r="BF100" s="156">
        <v>0.14992067915019758</v>
      </c>
      <c r="BG100" s="156">
        <v>0.14584321116688059</v>
      </c>
      <c r="BH100" s="156">
        <v>0.13161964723038985</v>
      </c>
      <c r="BI100" s="156"/>
      <c r="BJ100" s="156"/>
      <c r="BK100" s="156">
        <v>0.13865838261955893</v>
      </c>
    </row>
    <row r="101" spans="2:63">
      <c r="B101" s="41" t="s">
        <v>243</v>
      </c>
      <c r="C101" s="156">
        <v>5.5064030518040562E-2</v>
      </c>
      <c r="D101" s="156">
        <v>5.304545381274392E-2</v>
      </c>
      <c r="E101" s="156">
        <v>5.2632608515639757E-2</v>
      </c>
      <c r="F101" s="156">
        <v>5.3421418429680873E-2</v>
      </c>
      <c r="G101" s="156">
        <v>5.3564675029283595E-2</v>
      </c>
      <c r="H101" s="156">
        <v>6.8781270397609617E-2</v>
      </c>
      <c r="I101" s="156">
        <v>6.2937905635407743E-2</v>
      </c>
      <c r="J101" s="156">
        <v>5.9129896922925494E-2</v>
      </c>
      <c r="K101" s="156">
        <v>5.1382154632478257E-2</v>
      </c>
      <c r="L101" s="156">
        <v>6.031966467321466E-2</v>
      </c>
      <c r="M101" s="156">
        <v>5.4090611402329701E-2</v>
      </c>
      <c r="N101" s="156">
        <v>4.913997092066686E-2</v>
      </c>
      <c r="O101" s="156">
        <v>4.4590781518577843E-2</v>
      </c>
      <c r="P101" s="156">
        <v>3.7964204020324591E-2</v>
      </c>
      <c r="Q101" s="156">
        <v>4.6296400265632962E-2</v>
      </c>
      <c r="R101" s="156">
        <v>3.9468527936029792E-2</v>
      </c>
      <c r="S101" s="156">
        <v>3.1546244570205731E-2</v>
      </c>
      <c r="T101" s="156">
        <v>3.4966464938903007E-2</v>
      </c>
      <c r="U101" s="156">
        <v>2.8776701506671842E-2</v>
      </c>
      <c r="V101" s="156">
        <v>3.3671942748559378E-2</v>
      </c>
      <c r="W101" s="156">
        <v>2.8641598061514489E-2</v>
      </c>
      <c r="X101" s="156">
        <v>2.1862099597961645E-2</v>
      </c>
      <c r="Y101" s="156">
        <v>2.5310172032269387E-2</v>
      </c>
      <c r="Z101" s="156">
        <v>2.985818547833714E-2</v>
      </c>
      <c r="AA101" s="156">
        <v>2.6394004249458178E-2</v>
      </c>
      <c r="AB101" s="156">
        <v>3.2751982224041444E-2</v>
      </c>
      <c r="AC101" s="156">
        <v>4.9673854298696439E-2</v>
      </c>
      <c r="AD101" s="156"/>
      <c r="AE101" s="156"/>
      <c r="AF101" s="156">
        <v>4.1263468720548854E-2</v>
      </c>
      <c r="AG101" s="158"/>
      <c r="AH101" s="156">
        <v>7.0723529030491936E-2</v>
      </c>
      <c r="AI101" s="156">
        <v>6.2420582429794071E-2</v>
      </c>
      <c r="AJ101" s="156">
        <v>6.3473391029956444E-2</v>
      </c>
      <c r="AK101" s="156">
        <v>6.0651641938769957E-2</v>
      </c>
      <c r="AL101" s="156">
        <v>6.4284793762271614E-2</v>
      </c>
      <c r="AM101" s="156">
        <v>7.2268885753460688E-2</v>
      </c>
      <c r="AN101" s="156">
        <v>6.6354042523643422E-2</v>
      </c>
      <c r="AO101" s="156">
        <v>6.259754253381776E-2</v>
      </c>
      <c r="AP101" s="156">
        <v>5.4322131952055201E-2</v>
      </c>
      <c r="AQ101" s="156">
        <v>6.3657403192220297E-2</v>
      </c>
      <c r="AR101" s="156">
        <v>5.8069770578555308E-2</v>
      </c>
      <c r="AS101" s="156">
        <v>5.2420300498806902E-2</v>
      </c>
      <c r="AT101" s="156">
        <v>4.7387754524794802E-2</v>
      </c>
      <c r="AU101" s="156">
        <v>4.0291322596496169E-2</v>
      </c>
      <c r="AV101" s="156">
        <v>4.9349907055429652E-2</v>
      </c>
      <c r="AW101" s="156">
        <v>4.235965353455385E-2</v>
      </c>
      <c r="AX101" s="156">
        <v>3.342718905406198E-2</v>
      </c>
      <c r="AY101" s="156">
        <v>3.7032550005954464E-2</v>
      </c>
      <c r="AZ101" s="156">
        <v>3.0330628757487054E-2</v>
      </c>
      <c r="BA101" s="156">
        <v>3.5738887382171604E-2</v>
      </c>
      <c r="BB101" s="156">
        <v>3.0373575250269246E-2</v>
      </c>
      <c r="BC101" s="156">
        <v>2.3130109615539154E-2</v>
      </c>
      <c r="BD101" s="156">
        <v>2.6885387712423034E-2</v>
      </c>
      <c r="BE101" s="156">
        <v>3.1475884785272593E-2</v>
      </c>
      <c r="BF101" s="156">
        <v>2.7943311978470897E-2</v>
      </c>
      <c r="BG101" s="156">
        <v>3.4425077353337982E-2</v>
      </c>
      <c r="BH101" s="156">
        <v>5.1764608289064845E-2</v>
      </c>
      <c r="BI101" s="156"/>
      <c r="BJ101" s="156"/>
      <c r="BK101" s="156">
        <v>4.3183891770064868E-2</v>
      </c>
    </row>
    <row r="102" spans="2:63">
      <c r="B102" s="41" t="s">
        <v>244</v>
      </c>
      <c r="C102" s="156">
        <v>1.4361688874154385E-2</v>
      </c>
      <c r="D102" s="156">
        <v>1.8287809641828925E-2</v>
      </c>
      <c r="E102" s="156">
        <v>1.6333017594250335E-2</v>
      </c>
      <c r="F102" s="156">
        <v>8.4345681010237969E-3</v>
      </c>
      <c r="G102" s="156">
        <v>1.4406777198685617E-2</v>
      </c>
      <c r="H102" s="156">
        <v>1.0321436255472527E-2</v>
      </c>
      <c r="I102" s="156">
        <v>1.069789771622838E-2</v>
      </c>
      <c r="J102" s="156">
        <v>1.1034713610113586E-2</v>
      </c>
      <c r="K102" s="156">
        <v>1.3652320458466073E-2</v>
      </c>
      <c r="L102" s="156">
        <v>1.1462807856457063E-2</v>
      </c>
      <c r="M102" s="156">
        <v>1.1155053359262741E-2</v>
      </c>
      <c r="N102" s="156">
        <v>8.2550395337546833E-3</v>
      </c>
      <c r="O102" s="156">
        <v>8.9684901939246966E-3</v>
      </c>
      <c r="P102" s="156">
        <v>7.4625089201022111E-3</v>
      </c>
      <c r="Q102" s="156">
        <v>8.9349425133768996E-3</v>
      </c>
      <c r="R102" s="156">
        <v>9.1888635264725758E-3</v>
      </c>
      <c r="S102" s="156">
        <v>1.111716561896953E-2</v>
      </c>
      <c r="T102" s="156">
        <v>1.2779516063017178E-2</v>
      </c>
      <c r="U102" s="156">
        <v>1.0665331468487943E-2</v>
      </c>
      <c r="V102" s="156">
        <v>1.0954884713870249E-2</v>
      </c>
      <c r="W102" s="156">
        <v>1.0400828868254761E-2</v>
      </c>
      <c r="X102" s="156">
        <v>9.3997401346785237E-3</v>
      </c>
      <c r="Y102" s="156">
        <v>9.49228211194998E-3</v>
      </c>
      <c r="Z102" s="156">
        <v>-2.994207727938774E-3</v>
      </c>
      <c r="AA102" s="156">
        <v>6.5174719942933425E-3</v>
      </c>
      <c r="AB102" s="156">
        <v>2.5724493915085696E-3</v>
      </c>
      <c r="AC102" s="156">
        <v>3.3876870416876684E-3</v>
      </c>
      <c r="AD102" s="156"/>
      <c r="AE102" s="156"/>
      <c r="AF102" s="156">
        <v>2.982503564021589E-3</v>
      </c>
      <c r="AG102" s="158"/>
      <c r="AH102" s="156">
        <v>1.8445967548368535E-2</v>
      </c>
      <c r="AI102" s="156">
        <v>2.1519954061245426E-2</v>
      </c>
      <c r="AJ102" s="156">
        <v>1.9697142925206745E-2</v>
      </c>
      <c r="AK102" s="156">
        <v>9.5761291895469104E-3</v>
      </c>
      <c r="AL102" s="156">
        <v>1.7290064776649666E-2</v>
      </c>
      <c r="AM102" s="156">
        <v>1.0844793840625169E-2</v>
      </c>
      <c r="AN102" s="156">
        <v>1.1278557060482444E-2</v>
      </c>
      <c r="AO102" s="156">
        <v>1.1681839314855478E-2</v>
      </c>
      <c r="AP102" s="156">
        <v>1.4433477122575988E-2</v>
      </c>
      <c r="AQ102" s="156">
        <v>1.2097090157984106E-2</v>
      </c>
      <c r="AR102" s="156">
        <v>1.1975671425596612E-2</v>
      </c>
      <c r="AS102" s="156">
        <v>8.8061031555669248E-3</v>
      </c>
      <c r="AT102" s="156">
        <v>9.5310420067579813E-3</v>
      </c>
      <c r="AU102" s="156">
        <v>7.9199435899696153E-3</v>
      </c>
      <c r="AV102" s="156">
        <v>9.5242519947728501E-3</v>
      </c>
      <c r="AW102" s="156">
        <v>9.8619608004775015E-3</v>
      </c>
      <c r="AX102" s="156">
        <v>1.1780026496136081E-2</v>
      </c>
      <c r="AY102" s="156">
        <v>1.3534627205881606E-2</v>
      </c>
      <c r="AZ102" s="156">
        <v>1.1241253945357571E-2</v>
      </c>
      <c r="BA102" s="156">
        <v>1.1627347925076702E-2</v>
      </c>
      <c r="BB102" s="156">
        <v>1.1029774163320696E-2</v>
      </c>
      <c r="BC102" s="156">
        <v>9.9449286057121562E-3</v>
      </c>
      <c r="BD102" s="156">
        <v>1.0083048212003424E-2</v>
      </c>
      <c r="BE102" s="156">
        <v>-3.1564321795827487E-3</v>
      </c>
      <c r="BF102" s="156">
        <v>6.9000427416981971E-3</v>
      </c>
      <c r="BG102" s="156">
        <v>2.7038598361605439E-3</v>
      </c>
      <c r="BH102" s="156">
        <v>3.5302735250706116E-3</v>
      </c>
      <c r="BI102" s="156"/>
      <c r="BJ102" s="156"/>
      <c r="BK102" s="156">
        <v>3.1213108133200077E-3</v>
      </c>
    </row>
    <row r="103" spans="2:63">
      <c r="B103" s="41" t="s">
        <v>18</v>
      </c>
      <c r="C103" s="156">
        <v>3.2900148463688057E-2</v>
      </c>
      <c r="D103" s="156">
        <v>3.7647473641598234E-2</v>
      </c>
      <c r="E103" s="156">
        <v>3.4746362783233009E-2</v>
      </c>
      <c r="F103" s="156">
        <v>3.6480096657118183E-2</v>
      </c>
      <c r="G103" s="156">
        <v>3.5390388067609614E-2</v>
      </c>
      <c r="H103" s="156">
        <v>3.8793042228169712E-2</v>
      </c>
      <c r="I103" s="156">
        <v>3.4169098813769366E-2</v>
      </c>
      <c r="J103" s="156">
        <v>3.6776507423152083E-2</v>
      </c>
      <c r="K103" s="156">
        <v>3.6208016730972854E-2</v>
      </c>
      <c r="L103" s="156">
        <v>3.6461062105070205E-2</v>
      </c>
      <c r="M103" s="156">
        <v>3.69967744944526E-2</v>
      </c>
      <c r="N103" s="156">
        <v>3.607459534880491E-2</v>
      </c>
      <c r="O103" s="156">
        <v>3.0084285417492907E-2</v>
      </c>
      <c r="P103" s="156">
        <v>3.1324932404185324E-2</v>
      </c>
      <c r="Q103" s="156">
        <v>3.355271670687987E-2</v>
      </c>
      <c r="R103" s="156">
        <v>3.9722882179715611E-2</v>
      </c>
      <c r="S103" s="156">
        <v>3.5231922390543617E-2</v>
      </c>
      <c r="T103" s="156">
        <v>3.1006247300659512E-2</v>
      </c>
      <c r="U103" s="156">
        <v>3.1909085308448652E-2</v>
      </c>
      <c r="V103" s="156">
        <v>3.4430952785986818E-2</v>
      </c>
      <c r="W103" s="156">
        <v>3.6468518355997077E-2</v>
      </c>
      <c r="X103" s="156">
        <v>4.0258360707986954E-2</v>
      </c>
      <c r="Y103" s="156">
        <v>4.0716863567359526E-2</v>
      </c>
      <c r="Z103" s="156">
        <v>4.181679323561522E-2</v>
      </c>
      <c r="AA103" s="156">
        <v>3.9867313906618525E-2</v>
      </c>
      <c r="AB103" s="156">
        <v>4.9079236623131767E-2</v>
      </c>
      <c r="AC103" s="156">
        <v>5.2591637726536695E-2</v>
      </c>
      <c r="AD103" s="156"/>
      <c r="AE103" s="156"/>
      <c r="AF103" s="156">
        <v>5.084592971891079E-2</v>
      </c>
      <c r="AG103" s="158"/>
      <c r="AH103" s="156">
        <v>4.2256525413932516E-2</v>
      </c>
      <c r="AI103" s="156">
        <v>4.4301199496087844E-2</v>
      </c>
      <c r="AJ103" s="156">
        <v>4.1903100264421053E-2</v>
      </c>
      <c r="AK103" s="156">
        <v>4.1417428166039591E-2</v>
      </c>
      <c r="AL103" s="156">
        <v>4.2473211997445581E-2</v>
      </c>
      <c r="AM103" s="156">
        <v>4.0760077861461033E-2</v>
      </c>
      <c r="AN103" s="156">
        <v>3.6023725492510004E-2</v>
      </c>
      <c r="AO103" s="156">
        <v>3.8933248787272341E-2</v>
      </c>
      <c r="AP103" s="156">
        <v>3.8279762237507842E-2</v>
      </c>
      <c r="AQ103" s="156">
        <v>3.847859973615305E-2</v>
      </c>
      <c r="AR103" s="156">
        <v>3.9718430820822208E-2</v>
      </c>
      <c r="AS103" s="156">
        <v>3.8482748221609096E-2</v>
      </c>
      <c r="AT103" s="156">
        <v>3.1971333173966901E-2</v>
      </c>
      <c r="AU103" s="156">
        <v>3.3245078867841338E-2</v>
      </c>
      <c r="AV103" s="156">
        <v>3.5765706219949567E-2</v>
      </c>
      <c r="AW103" s="156">
        <v>4.2632639587011592E-2</v>
      </c>
      <c r="AX103" s="156">
        <v>3.7332625373704194E-2</v>
      </c>
      <c r="AY103" s="156">
        <v>3.2838332547055801E-2</v>
      </c>
      <c r="AZ103" s="156">
        <v>3.3632159692004726E-2</v>
      </c>
      <c r="BA103" s="156">
        <v>3.6544489190388114E-2</v>
      </c>
      <c r="BB103" s="156">
        <v>3.867379481314917E-2</v>
      </c>
      <c r="BC103" s="156">
        <v>4.2593360804397448E-2</v>
      </c>
      <c r="BD103" s="156">
        <v>4.3250937292982905E-2</v>
      </c>
      <c r="BE103" s="156">
        <v>4.4082403029103767E-2</v>
      </c>
      <c r="BF103" s="156">
        <v>4.2207494763169602E-2</v>
      </c>
      <c r="BG103" s="156">
        <v>5.1586389661444E-2</v>
      </c>
      <c r="BH103" s="156">
        <v>5.4805200132537701E-2</v>
      </c>
      <c r="BI103" s="156"/>
      <c r="BJ103" s="156"/>
      <c r="BK103" s="156">
        <v>5.3212325430031432E-2</v>
      </c>
    </row>
    <row r="104" spans="2:63">
      <c r="B104" s="41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8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</row>
    <row r="105" spans="2:63" ht="12.75" hidden="1" customHeight="1">
      <c r="B105" s="41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8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</row>
    <row r="106" spans="2:63" ht="12.75" hidden="1" customHeight="1">
      <c r="B106" s="175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0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</row>
    <row r="107" spans="2:63" ht="12.75" hidden="1" customHeight="1"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06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</row>
    <row r="108" spans="2:63">
      <c r="B108" s="220"/>
      <c r="C108" s="221">
        <f t="shared" ref="C108:AP108" si="58">SUM(C98:C107)</f>
        <v>1.0000000000000009</v>
      </c>
      <c r="D108" s="221">
        <f t="shared" si="58"/>
        <v>1.0000000000000011</v>
      </c>
      <c r="E108" s="221">
        <f t="shared" si="58"/>
        <v>1.0000000000000002</v>
      </c>
      <c r="F108" s="221">
        <f t="shared" si="58"/>
        <v>1.0000000000000016</v>
      </c>
      <c r="G108" s="221">
        <f t="shared" si="58"/>
        <v>1</v>
      </c>
      <c r="H108" s="221">
        <f t="shared" ref="H108:K108" si="59">SUM(H98:H107)</f>
        <v>1.0000000000000007</v>
      </c>
      <c r="I108" s="221">
        <f t="shared" si="59"/>
        <v>0.99999999999999722</v>
      </c>
      <c r="J108" s="221">
        <f t="shared" si="59"/>
        <v>0.99999999999999756</v>
      </c>
      <c r="K108" s="221">
        <f t="shared" si="59"/>
        <v>1.0000000000000016</v>
      </c>
      <c r="L108" s="221">
        <f t="shared" ref="L108" si="60">SUM(L98:L107)</f>
        <v>0.99999999999999933</v>
      </c>
      <c r="M108" s="221">
        <f t="shared" ref="M108:N108" si="61">SUM(M98:M107)</f>
        <v>1</v>
      </c>
      <c r="N108" s="221">
        <f t="shared" si="61"/>
        <v>1.0000000000000002</v>
      </c>
      <c r="O108" s="221">
        <f t="shared" ref="O108:P108" si="62">SUM(O98:O107)</f>
        <v>0.99999999999999878</v>
      </c>
      <c r="P108" s="221">
        <f t="shared" si="62"/>
        <v>1</v>
      </c>
      <c r="Q108" s="221">
        <f t="shared" ref="Q108:R108" si="63">SUM(Q98:Q107)</f>
        <v>1</v>
      </c>
      <c r="R108" s="221">
        <f t="shared" si="63"/>
        <v>1</v>
      </c>
      <c r="S108" s="221">
        <f t="shared" ref="S108:W108" si="64">SUM(S98:S107)</f>
        <v>1.0000000000000004</v>
      </c>
      <c r="T108" s="221">
        <f t="shared" ref="T108:U108" si="65">SUM(T98:T107)</f>
        <v>1.0000000000000004</v>
      </c>
      <c r="U108" s="221">
        <f t="shared" si="65"/>
        <v>0.99999999999999778</v>
      </c>
      <c r="V108" s="221">
        <f t="shared" si="64"/>
        <v>0.99999999999999833</v>
      </c>
      <c r="W108" s="221">
        <f t="shared" si="64"/>
        <v>0.99999999999999878</v>
      </c>
      <c r="X108" s="221">
        <f t="shared" ref="X108:Z108" si="66">SUM(X98:X107)</f>
        <v>1.0000000000000007</v>
      </c>
      <c r="Y108" s="221">
        <f t="shared" si="66"/>
        <v>1.0000000000000002</v>
      </c>
      <c r="Z108" s="221">
        <f t="shared" si="66"/>
        <v>0.99999999999999989</v>
      </c>
      <c r="AA108" s="221">
        <f t="shared" ref="AA108:AE108" si="67">SUM(AA98:AA107)</f>
        <v>0.99999999999999889</v>
      </c>
      <c r="AB108" s="221">
        <f t="shared" si="67"/>
        <v>1.0000000000000029</v>
      </c>
      <c r="AC108" s="221">
        <f t="shared" si="67"/>
        <v>0.99999999999999833</v>
      </c>
      <c r="AD108" s="221">
        <f t="shared" si="67"/>
        <v>0</v>
      </c>
      <c r="AE108" s="221">
        <f t="shared" si="67"/>
        <v>0</v>
      </c>
      <c r="AF108" s="221">
        <f t="shared" ref="AF108" si="68">SUM(AF98:AF107)</f>
        <v>1.000000000000002</v>
      </c>
      <c r="AG108" s="57"/>
      <c r="AH108" s="221">
        <f t="shared" si="58"/>
        <v>1.0000000000000007</v>
      </c>
      <c r="AI108" s="221">
        <f t="shared" si="58"/>
        <v>1.0000000000000042</v>
      </c>
      <c r="AJ108" s="221">
        <f t="shared" si="58"/>
        <v>0.99999999999999845</v>
      </c>
      <c r="AK108" s="221">
        <f t="shared" si="58"/>
        <v>1</v>
      </c>
      <c r="AL108" s="221">
        <f t="shared" si="58"/>
        <v>1.0000000000000075</v>
      </c>
      <c r="AM108" s="221">
        <f t="shared" si="58"/>
        <v>1.0000000000000018</v>
      </c>
      <c r="AN108" s="221">
        <f t="shared" si="58"/>
        <v>0.99999999999999711</v>
      </c>
      <c r="AO108" s="221">
        <f t="shared" si="58"/>
        <v>0.99999999999999756</v>
      </c>
      <c r="AP108" s="221">
        <f t="shared" si="58"/>
        <v>1.0000000000000016</v>
      </c>
      <c r="AQ108" s="221">
        <f t="shared" ref="AQ108" si="69">SUM(AQ98:AQ107)</f>
        <v>0.99999999999999956</v>
      </c>
      <c r="AR108" s="221">
        <f t="shared" ref="AR108:AW108" si="70">SUM(AR98:AR107)</f>
        <v>1.0000000000000007</v>
      </c>
      <c r="AS108" s="221">
        <f t="shared" si="70"/>
        <v>0.99999999999999956</v>
      </c>
      <c r="AT108" s="221">
        <f t="shared" ref="AT108:AU108" si="71">SUM(AT98:AT107)</f>
        <v>0.99999999999999756</v>
      </c>
      <c r="AU108" s="221">
        <f t="shared" si="71"/>
        <v>1</v>
      </c>
      <c r="AV108" s="221">
        <f t="shared" si="70"/>
        <v>1</v>
      </c>
      <c r="AW108" s="221">
        <f t="shared" si="70"/>
        <v>0.99999999999999956</v>
      </c>
      <c r="AX108" s="221">
        <f>SUM(AX98:AX107)</f>
        <v>1.0000000000000013</v>
      </c>
      <c r="AY108" s="221">
        <f>SUM(AY98:AY107)</f>
        <v>1.0000000000000027</v>
      </c>
      <c r="AZ108" s="221">
        <f t="shared" ref="AZ108" si="72">SUM(AZ98:AZ107)</f>
        <v>0.99999999999999789</v>
      </c>
      <c r="BA108" s="221">
        <f>SUM(BA98:BA107)</f>
        <v>0.99999999999999878</v>
      </c>
      <c r="BB108" s="221">
        <f t="shared" ref="BB108:BC108" si="73">SUM(BB98:BB107)</f>
        <v>0.99999999999999822</v>
      </c>
      <c r="BC108" s="221">
        <f t="shared" si="73"/>
        <v>1.0000000000000007</v>
      </c>
      <c r="BD108" s="221">
        <v>0.99999999999999944</v>
      </c>
      <c r="BE108" s="221">
        <f t="shared" ref="BE108" si="74">SUM(BE98:BE107)</f>
        <v>1</v>
      </c>
      <c r="BF108" s="221">
        <f t="shared" ref="BF108:BK108" si="75">SUM(BF98:BF107)</f>
        <v>0.99999999999999933</v>
      </c>
      <c r="BG108" s="221">
        <f t="shared" si="75"/>
        <v>1.0000000000000016</v>
      </c>
      <c r="BH108" s="221">
        <f t="shared" si="75"/>
        <v>1.0000000000000009</v>
      </c>
      <c r="BI108" s="221">
        <f t="shared" si="75"/>
        <v>0</v>
      </c>
      <c r="BJ108" s="221">
        <f t="shared" si="75"/>
        <v>0</v>
      </c>
      <c r="BK108" s="221">
        <f t="shared" si="75"/>
        <v>1.0000000000000016</v>
      </c>
    </row>
    <row r="109" spans="2:63">
      <c r="B109" s="243"/>
      <c r="C109" s="245"/>
      <c r="D109" s="245"/>
      <c r="E109" s="245"/>
      <c r="F109" s="245"/>
      <c r="G109" s="221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57"/>
      <c r="AH109" s="245"/>
      <c r="AI109" s="245"/>
      <c r="AJ109" s="245"/>
      <c r="AK109" s="245"/>
      <c r="AL109" s="221"/>
      <c r="AM109" s="245"/>
      <c r="AN109" s="245"/>
      <c r="AO109" s="245"/>
      <c r="AP109" s="245"/>
      <c r="AQ109" s="221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</row>
    <row r="110" spans="2:63">
      <c r="B110" s="70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</row>
    <row r="111" spans="2:63">
      <c r="B111" s="325" t="s">
        <v>72</v>
      </c>
      <c r="C111" s="322" t="s">
        <v>119</v>
      </c>
      <c r="D111" s="323"/>
      <c r="E111" s="323"/>
      <c r="F111" s="323"/>
      <c r="G111" s="324"/>
      <c r="H111" s="322" t="s">
        <v>272</v>
      </c>
      <c r="I111" s="323"/>
      <c r="J111" s="323"/>
      <c r="K111" s="323"/>
      <c r="L111" s="324"/>
      <c r="M111" s="322" t="s">
        <v>293</v>
      </c>
      <c r="N111" s="323"/>
      <c r="O111" s="323"/>
      <c r="P111" s="323"/>
      <c r="Q111" s="323"/>
      <c r="R111" s="321" t="s">
        <v>323</v>
      </c>
      <c r="S111" s="321"/>
      <c r="T111" s="321"/>
      <c r="U111" s="321"/>
      <c r="V111" s="321"/>
      <c r="W111" s="321" t="s">
        <v>341</v>
      </c>
      <c r="X111" s="321"/>
      <c r="Y111" s="321"/>
      <c r="Z111" s="321"/>
      <c r="AA111" s="321"/>
      <c r="AB111" s="321" t="s">
        <v>368</v>
      </c>
      <c r="AC111" s="321"/>
      <c r="AD111" s="321"/>
      <c r="AE111" s="321"/>
      <c r="AF111" s="321"/>
      <c r="AG111" s="162"/>
      <c r="AH111" s="322" t="s">
        <v>119</v>
      </c>
      <c r="AI111" s="323"/>
      <c r="AJ111" s="323"/>
      <c r="AK111" s="323"/>
      <c r="AL111" s="324"/>
      <c r="AM111" s="322" t="s">
        <v>272</v>
      </c>
      <c r="AN111" s="323"/>
      <c r="AO111" s="323"/>
      <c r="AP111" s="323"/>
      <c r="AQ111" s="324"/>
      <c r="AR111" s="322" t="s">
        <v>293</v>
      </c>
      <c r="AS111" s="323"/>
      <c r="AT111" s="323"/>
      <c r="AU111" s="323"/>
      <c r="AV111" s="323"/>
      <c r="AW111" s="321" t="s">
        <v>323</v>
      </c>
      <c r="AX111" s="321"/>
      <c r="AY111" s="321"/>
      <c r="AZ111" s="321"/>
      <c r="BA111" s="321"/>
      <c r="BB111" s="321" t="s">
        <v>341</v>
      </c>
      <c r="BC111" s="321"/>
      <c r="BD111" s="321"/>
      <c r="BE111" s="321"/>
      <c r="BF111" s="321"/>
      <c r="BG111" s="321" t="s">
        <v>368</v>
      </c>
      <c r="BH111" s="321"/>
      <c r="BI111" s="321"/>
      <c r="BJ111" s="321"/>
      <c r="BK111" s="321"/>
    </row>
    <row r="112" spans="2:63">
      <c r="B112" s="326"/>
      <c r="C112" s="122" t="s">
        <v>115</v>
      </c>
      <c r="D112" s="122" t="s">
        <v>116</v>
      </c>
      <c r="E112" s="122" t="s">
        <v>117</v>
      </c>
      <c r="F112" s="122" t="s">
        <v>118</v>
      </c>
      <c r="G112" s="123" t="s">
        <v>119</v>
      </c>
      <c r="H112" s="122" t="s">
        <v>268</v>
      </c>
      <c r="I112" s="122" t="s">
        <v>269</v>
      </c>
      <c r="J112" s="122" t="s">
        <v>270</v>
      </c>
      <c r="K112" s="122" t="s">
        <v>271</v>
      </c>
      <c r="L112" s="122" t="s">
        <v>272</v>
      </c>
      <c r="M112" s="122" t="s">
        <v>291</v>
      </c>
      <c r="N112" s="122" t="s">
        <v>294</v>
      </c>
      <c r="O112" s="122" t="s">
        <v>303</v>
      </c>
      <c r="P112" s="122" t="s">
        <v>306</v>
      </c>
      <c r="Q112" s="122" t="s">
        <v>293</v>
      </c>
      <c r="R112" s="122" t="s">
        <v>319</v>
      </c>
      <c r="S112" s="122" t="s">
        <v>324</v>
      </c>
      <c r="T112" s="122" t="s">
        <v>329</v>
      </c>
      <c r="U112" s="122" t="s">
        <v>332</v>
      </c>
      <c r="V112" s="122" t="s">
        <v>323</v>
      </c>
      <c r="W112" s="122" t="s">
        <v>338</v>
      </c>
      <c r="X112" s="122" t="s">
        <v>342</v>
      </c>
      <c r="Y112" s="122" t="s">
        <v>343</v>
      </c>
      <c r="Z112" s="122" t="s">
        <v>344</v>
      </c>
      <c r="AA112" s="122" t="s">
        <v>341</v>
      </c>
      <c r="AB112" s="122" t="s">
        <v>365</v>
      </c>
      <c r="AC112" s="122" t="s">
        <v>366</v>
      </c>
      <c r="AD112" s="122" t="s">
        <v>367</v>
      </c>
      <c r="AE112" s="122" t="s">
        <v>369</v>
      </c>
      <c r="AF112" s="122" t="s">
        <v>368</v>
      </c>
      <c r="AG112" s="89"/>
      <c r="AH112" s="122" t="s">
        <v>115</v>
      </c>
      <c r="AI112" s="122" t="s">
        <v>116</v>
      </c>
      <c r="AJ112" s="122" t="s">
        <v>117</v>
      </c>
      <c r="AK112" s="122" t="s">
        <v>118</v>
      </c>
      <c r="AL112" s="123" t="s">
        <v>119</v>
      </c>
      <c r="AM112" s="122" t="s">
        <v>268</v>
      </c>
      <c r="AN112" s="122" t="s">
        <v>269</v>
      </c>
      <c r="AO112" s="122" t="s">
        <v>270</v>
      </c>
      <c r="AP112" s="122" t="s">
        <v>271</v>
      </c>
      <c r="AQ112" s="123" t="s">
        <v>272</v>
      </c>
      <c r="AR112" s="122" t="s">
        <v>291</v>
      </c>
      <c r="AS112" s="122" t="s">
        <v>294</v>
      </c>
      <c r="AT112" s="122" t="s">
        <v>303</v>
      </c>
      <c r="AU112" s="122" t="s">
        <v>306</v>
      </c>
      <c r="AV112" s="122" t="s">
        <v>293</v>
      </c>
      <c r="AW112" s="122" t="s">
        <v>319</v>
      </c>
      <c r="AX112" s="122" t="s">
        <v>324</v>
      </c>
      <c r="AY112" s="122" t="s">
        <v>329</v>
      </c>
      <c r="AZ112" s="122" t="s">
        <v>332</v>
      </c>
      <c r="BA112" s="122" t="s">
        <v>323</v>
      </c>
      <c r="BB112" s="122" t="s">
        <v>338</v>
      </c>
      <c r="BC112" s="122" t="s">
        <v>342</v>
      </c>
      <c r="BD112" s="122" t="s">
        <v>343</v>
      </c>
      <c r="BE112" s="122" t="s">
        <v>344</v>
      </c>
      <c r="BF112" s="122" t="s">
        <v>341</v>
      </c>
      <c r="BG112" s="122" t="s">
        <v>365</v>
      </c>
      <c r="BH112" s="122" t="s">
        <v>366</v>
      </c>
      <c r="BI112" s="122" t="s">
        <v>367</v>
      </c>
      <c r="BJ112" s="122" t="s">
        <v>369</v>
      </c>
      <c r="BK112" s="122" t="s">
        <v>368</v>
      </c>
    </row>
    <row r="113" spans="2:63">
      <c r="B113" s="12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66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</row>
    <row r="114" spans="2:63">
      <c r="B114" s="12" t="s">
        <v>53</v>
      </c>
      <c r="C114" s="160">
        <v>0</v>
      </c>
      <c r="D114" s="160">
        <v>0</v>
      </c>
      <c r="E114" s="160">
        <v>0</v>
      </c>
      <c r="F114" s="160">
        <v>0</v>
      </c>
      <c r="G114" s="160">
        <v>4</v>
      </c>
      <c r="H114" s="160">
        <v>0</v>
      </c>
      <c r="I114" s="160">
        <v>0</v>
      </c>
      <c r="J114" s="160">
        <v>0</v>
      </c>
      <c r="K114" s="160">
        <v>0</v>
      </c>
      <c r="L114" s="160">
        <v>3</v>
      </c>
      <c r="M114" s="160">
        <v>0</v>
      </c>
      <c r="N114" s="160">
        <v>0</v>
      </c>
      <c r="O114" s="160">
        <v>0</v>
      </c>
      <c r="P114" s="160">
        <v>0</v>
      </c>
      <c r="Q114" s="160">
        <v>4</v>
      </c>
      <c r="R114" s="160">
        <v>0</v>
      </c>
      <c r="S114" s="160">
        <v>0</v>
      </c>
      <c r="T114" s="160">
        <v>0</v>
      </c>
      <c r="U114" s="160">
        <v>0</v>
      </c>
      <c r="V114" s="160">
        <v>3</v>
      </c>
      <c r="W114" s="160">
        <v>0</v>
      </c>
      <c r="X114" s="160">
        <v>0</v>
      </c>
      <c r="Y114" s="160">
        <v>0</v>
      </c>
      <c r="Z114" s="312"/>
      <c r="AA114" s="160">
        <v>3</v>
      </c>
      <c r="AB114" s="160"/>
      <c r="AC114" s="160"/>
      <c r="AD114" s="160"/>
      <c r="AE114" s="312"/>
      <c r="AF114" s="160"/>
      <c r="AG114" s="159"/>
      <c r="AH114" s="160">
        <v>0</v>
      </c>
      <c r="AI114" s="160">
        <v>0</v>
      </c>
      <c r="AJ114" s="160">
        <v>0</v>
      </c>
      <c r="AK114" s="160">
        <v>0</v>
      </c>
      <c r="AL114" s="160">
        <v>3</v>
      </c>
      <c r="AM114" s="160">
        <v>0</v>
      </c>
      <c r="AN114" s="160">
        <v>0</v>
      </c>
      <c r="AO114" s="160">
        <v>0</v>
      </c>
      <c r="AP114" s="160">
        <v>0</v>
      </c>
      <c r="AQ114" s="160">
        <v>3</v>
      </c>
      <c r="AR114" s="160">
        <v>0</v>
      </c>
      <c r="AS114" s="160">
        <v>0</v>
      </c>
      <c r="AT114" s="160">
        <v>0</v>
      </c>
      <c r="AU114" s="160">
        <v>0</v>
      </c>
      <c r="AV114" s="160">
        <v>4</v>
      </c>
      <c r="AW114" s="160">
        <v>0</v>
      </c>
      <c r="AX114" s="160">
        <v>0</v>
      </c>
      <c r="AY114" s="160">
        <v>0</v>
      </c>
      <c r="AZ114" s="160">
        <v>0</v>
      </c>
      <c r="BA114" s="160">
        <v>3</v>
      </c>
      <c r="BB114" s="312"/>
      <c r="BC114" s="312"/>
      <c r="BD114" s="312"/>
      <c r="BE114" s="312"/>
      <c r="BF114" s="160">
        <v>3</v>
      </c>
      <c r="BG114" s="160"/>
      <c r="BH114" s="160"/>
      <c r="BI114" s="160"/>
      <c r="BJ114" s="312"/>
      <c r="BK114" s="160"/>
    </row>
    <row r="115" spans="2:63">
      <c r="B115" s="129" t="s">
        <v>336</v>
      </c>
      <c r="C115" s="160">
        <v>0</v>
      </c>
      <c r="D115" s="160">
        <v>0</v>
      </c>
      <c r="E115" s="160">
        <v>0</v>
      </c>
      <c r="F115" s="160">
        <v>0</v>
      </c>
      <c r="G115" s="160">
        <v>6</v>
      </c>
      <c r="H115" s="160">
        <v>0</v>
      </c>
      <c r="I115" s="160">
        <v>0</v>
      </c>
      <c r="J115" s="160">
        <v>0</v>
      </c>
      <c r="K115" s="160">
        <v>0</v>
      </c>
      <c r="L115" s="160">
        <v>8</v>
      </c>
      <c r="M115" s="160">
        <v>0</v>
      </c>
      <c r="N115" s="160">
        <v>0</v>
      </c>
      <c r="O115" s="160">
        <v>0</v>
      </c>
      <c r="P115" s="160">
        <v>0</v>
      </c>
      <c r="Q115" s="160">
        <v>6</v>
      </c>
      <c r="R115" s="160">
        <v>0</v>
      </c>
      <c r="S115" s="160">
        <v>0</v>
      </c>
      <c r="T115" s="160">
        <v>0</v>
      </c>
      <c r="U115" s="160">
        <v>0</v>
      </c>
      <c r="V115" s="160">
        <v>8</v>
      </c>
      <c r="W115" s="160">
        <v>0</v>
      </c>
      <c r="X115" s="160">
        <v>0</v>
      </c>
      <c r="Y115" s="160">
        <v>0</v>
      </c>
      <c r="Z115" s="312"/>
      <c r="AA115" s="160">
        <v>8</v>
      </c>
      <c r="AB115" s="160"/>
      <c r="AC115" s="160"/>
      <c r="AD115" s="160"/>
      <c r="AE115" s="312"/>
      <c r="AF115" s="160"/>
      <c r="AG115" s="159"/>
      <c r="AH115" s="160">
        <v>0</v>
      </c>
      <c r="AI115" s="160">
        <v>0</v>
      </c>
      <c r="AJ115" s="160">
        <v>0</v>
      </c>
      <c r="AK115" s="160">
        <v>0</v>
      </c>
      <c r="AL115" s="160">
        <v>5</v>
      </c>
      <c r="AM115" s="160">
        <v>0</v>
      </c>
      <c r="AN115" s="160">
        <v>0</v>
      </c>
      <c r="AO115" s="160">
        <v>0</v>
      </c>
      <c r="AP115" s="160">
        <v>0</v>
      </c>
      <c r="AQ115" s="160">
        <v>7</v>
      </c>
      <c r="AR115" s="160">
        <v>0</v>
      </c>
      <c r="AS115" s="160">
        <v>0</v>
      </c>
      <c r="AT115" s="160">
        <v>0</v>
      </c>
      <c r="AU115" s="160">
        <v>0</v>
      </c>
      <c r="AV115" s="160">
        <v>6</v>
      </c>
      <c r="AW115" s="160">
        <v>0</v>
      </c>
      <c r="AX115" s="160">
        <v>0</v>
      </c>
      <c r="AY115" s="160">
        <v>0</v>
      </c>
      <c r="AZ115" s="160">
        <v>0</v>
      </c>
      <c r="BA115" s="160">
        <v>8</v>
      </c>
      <c r="BB115" s="312"/>
      <c r="BC115" s="312"/>
      <c r="BD115" s="312"/>
      <c r="BE115" s="312"/>
      <c r="BF115" s="160">
        <v>8</v>
      </c>
      <c r="BG115" s="160"/>
      <c r="BH115" s="160"/>
      <c r="BI115" s="160"/>
      <c r="BJ115" s="312"/>
      <c r="BK115" s="160"/>
    </row>
    <row r="116" spans="2:63">
      <c r="B116" s="129" t="s">
        <v>47</v>
      </c>
      <c r="C116" s="160">
        <v>0</v>
      </c>
      <c r="D116" s="160">
        <v>0</v>
      </c>
      <c r="E116" s="160">
        <v>0</v>
      </c>
      <c r="F116" s="160">
        <v>0</v>
      </c>
      <c r="G116" s="160">
        <v>12</v>
      </c>
      <c r="H116" s="160">
        <v>0</v>
      </c>
      <c r="I116" s="160">
        <v>0</v>
      </c>
      <c r="J116" s="160">
        <v>0</v>
      </c>
      <c r="K116" s="160">
        <v>0</v>
      </c>
      <c r="L116" s="160">
        <v>8</v>
      </c>
      <c r="M116" s="160">
        <v>0</v>
      </c>
      <c r="N116" s="160">
        <v>0</v>
      </c>
      <c r="O116" s="160">
        <v>0</v>
      </c>
      <c r="P116" s="160">
        <v>0</v>
      </c>
      <c r="Q116" s="160">
        <v>15</v>
      </c>
      <c r="R116" s="160">
        <v>0</v>
      </c>
      <c r="S116" s="160">
        <v>0</v>
      </c>
      <c r="T116" s="160">
        <v>0</v>
      </c>
      <c r="U116" s="160">
        <v>0</v>
      </c>
      <c r="V116" s="160">
        <v>15</v>
      </c>
      <c r="W116" s="160">
        <v>0</v>
      </c>
      <c r="X116" s="160">
        <v>0</v>
      </c>
      <c r="Y116" s="160">
        <v>0</v>
      </c>
      <c r="Z116" s="312"/>
      <c r="AA116" s="160">
        <v>19</v>
      </c>
      <c r="AB116" s="160"/>
      <c r="AC116" s="160"/>
      <c r="AD116" s="160"/>
      <c r="AE116" s="312"/>
      <c r="AF116" s="160"/>
      <c r="AG116" s="159"/>
      <c r="AH116" s="160">
        <v>0</v>
      </c>
      <c r="AI116" s="160">
        <v>0</v>
      </c>
      <c r="AJ116" s="160">
        <v>0</v>
      </c>
      <c r="AK116" s="160">
        <v>0</v>
      </c>
      <c r="AL116" s="160">
        <v>11</v>
      </c>
      <c r="AM116" s="160">
        <v>0</v>
      </c>
      <c r="AN116" s="160">
        <v>0</v>
      </c>
      <c r="AO116" s="160">
        <v>0</v>
      </c>
      <c r="AP116" s="160">
        <v>0</v>
      </c>
      <c r="AQ116" s="160">
        <v>8</v>
      </c>
      <c r="AR116" s="160">
        <v>0</v>
      </c>
      <c r="AS116" s="160">
        <v>0</v>
      </c>
      <c r="AT116" s="160">
        <v>0</v>
      </c>
      <c r="AU116" s="160">
        <v>0</v>
      </c>
      <c r="AV116" s="160">
        <v>12</v>
      </c>
      <c r="AW116" s="160">
        <v>0</v>
      </c>
      <c r="AX116" s="160">
        <v>0</v>
      </c>
      <c r="AY116" s="160">
        <v>0</v>
      </c>
      <c r="AZ116" s="160">
        <v>0</v>
      </c>
      <c r="BA116" s="160">
        <v>12</v>
      </c>
      <c r="BB116" s="312"/>
      <c r="BC116" s="312"/>
      <c r="BD116" s="312"/>
      <c r="BE116" s="312"/>
      <c r="BF116" s="160">
        <v>16</v>
      </c>
      <c r="BG116" s="160"/>
      <c r="BH116" s="160"/>
      <c r="BI116" s="160"/>
      <c r="BJ116" s="312"/>
      <c r="BK116" s="160"/>
    </row>
    <row r="117" spans="2:63">
      <c r="B117" s="129" t="s">
        <v>48</v>
      </c>
      <c r="C117" s="160">
        <v>0</v>
      </c>
      <c r="D117" s="160">
        <v>0</v>
      </c>
      <c r="E117" s="160">
        <v>0</v>
      </c>
      <c r="F117" s="160">
        <v>0</v>
      </c>
      <c r="G117" s="160">
        <v>49</v>
      </c>
      <c r="H117" s="160">
        <v>0</v>
      </c>
      <c r="I117" s="160">
        <v>0</v>
      </c>
      <c r="J117" s="160">
        <v>0</v>
      </c>
      <c r="K117" s="160">
        <v>0</v>
      </c>
      <c r="L117" s="160">
        <v>53</v>
      </c>
      <c r="M117" s="160">
        <v>0</v>
      </c>
      <c r="N117" s="160">
        <v>0</v>
      </c>
      <c r="O117" s="160">
        <v>0</v>
      </c>
      <c r="P117" s="160">
        <v>0</v>
      </c>
      <c r="Q117" s="160">
        <v>51</v>
      </c>
      <c r="R117" s="160">
        <v>0</v>
      </c>
      <c r="S117" s="160">
        <v>0</v>
      </c>
      <c r="T117" s="160">
        <v>0</v>
      </c>
      <c r="U117" s="160">
        <v>0</v>
      </c>
      <c r="V117" s="160">
        <v>57</v>
      </c>
      <c r="W117" s="160">
        <v>0</v>
      </c>
      <c r="X117" s="160">
        <v>0</v>
      </c>
      <c r="Y117" s="160">
        <v>0</v>
      </c>
      <c r="Z117" s="312"/>
      <c r="AA117" s="160">
        <v>61</v>
      </c>
      <c r="AB117" s="160"/>
      <c r="AC117" s="160"/>
      <c r="AD117" s="160"/>
      <c r="AE117" s="312"/>
      <c r="AF117" s="160"/>
      <c r="AG117" s="159"/>
      <c r="AH117" s="160">
        <v>0</v>
      </c>
      <c r="AI117" s="160">
        <v>0</v>
      </c>
      <c r="AJ117" s="160">
        <v>0</v>
      </c>
      <c r="AK117" s="160">
        <v>0</v>
      </c>
      <c r="AL117" s="160">
        <v>49</v>
      </c>
      <c r="AM117" s="160">
        <v>0</v>
      </c>
      <c r="AN117" s="160">
        <v>0</v>
      </c>
      <c r="AO117" s="160">
        <v>0</v>
      </c>
      <c r="AP117" s="160">
        <v>0</v>
      </c>
      <c r="AQ117" s="160">
        <v>50</v>
      </c>
      <c r="AR117" s="160">
        <v>0</v>
      </c>
      <c r="AS117" s="160">
        <v>0</v>
      </c>
      <c r="AT117" s="160">
        <v>0</v>
      </c>
      <c r="AU117" s="160">
        <v>0</v>
      </c>
      <c r="AV117" s="160">
        <v>48</v>
      </c>
      <c r="AW117" s="160">
        <v>0</v>
      </c>
      <c r="AX117" s="160">
        <v>0</v>
      </c>
      <c r="AY117" s="160">
        <v>0</v>
      </c>
      <c r="AZ117" s="160">
        <v>0</v>
      </c>
      <c r="BA117" s="160">
        <v>52</v>
      </c>
      <c r="BB117" s="312"/>
      <c r="BC117" s="312"/>
      <c r="BD117" s="312"/>
      <c r="BE117" s="312"/>
      <c r="BF117" s="160">
        <v>57</v>
      </c>
      <c r="BG117" s="160"/>
      <c r="BH117" s="160"/>
      <c r="BI117" s="160"/>
      <c r="BJ117" s="312"/>
      <c r="BK117" s="160"/>
    </row>
    <row r="118" spans="2:63">
      <c r="B118" s="31" t="s">
        <v>52</v>
      </c>
      <c r="C118" s="160">
        <v>0</v>
      </c>
      <c r="D118" s="160">
        <v>0</v>
      </c>
      <c r="E118" s="160">
        <v>0</v>
      </c>
      <c r="F118" s="160">
        <v>0</v>
      </c>
      <c r="G118" s="160">
        <v>173</v>
      </c>
      <c r="H118" s="160">
        <v>0</v>
      </c>
      <c r="I118" s="160">
        <v>0</v>
      </c>
      <c r="J118" s="160">
        <v>0</v>
      </c>
      <c r="K118" s="160">
        <v>0</v>
      </c>
      <c r="L118" s="160">
        <v>178</v>
      </c>
      <c r="M118" s="160">
        <v>0</v>
      </c>
      <c r="N118" s="160">
        <v>0</v>
      </c>
      <c r="O118" s="160">
        <v>0</v>
      </c>
      <c r="P118" s="160">
        <v>0</v>
      </c>
      <c r="Q118" s="160">
        <v>198</v>
      </c>
      <c r="R118" s="160">
        <v>0</v>
      </c>
      <c r="S118" s="160">
        <v>0</v>
      </c>
      <c r="T118" s="160">
        <v>0</v>
      </c>
      <c r="U118" s="160">
        <v>0</v>
      </c>
      <c r="V118" s="160">
        <v>209</v>
      </c>
      <c r="W118" s="160">
        <v>0</v>
      </c>
      <c r="X118" s="160">
        <v>0</v>
      </c>
      <c r="Y118" s="160">
        <v>0</v>
      </c>
      <c r="Z118" s="312"/>
      <c r="AA118" s="160">
        <v>211</v>
      </c>
      <c r="AB118" s="160"/>
      <c r="AC118" s="160"/>
      <c r="AD118" s="160"/>
      <c r="AE118" s="312"/>
      <c r="AF118" s="160"/>
      <c r="AG118" s="159"/>
      <c r="AH118" s="160">
        <v>0</v>
      </c>
      <c r="AI118" s="160">
        <v>0</v>
      </c>
      <c r="AJ118" s="160">
        <v>0</v>
      </c>
      <c r="AK118" s="160">
        <v>0</v>
      </c>
      <c r="AL118" s="160">
        <v>154</v>
      </c>
      <c r="AM118" s="160">
        <v>0</v>
      </c>
      <c r="AN118" s="160">
        <v>0</v>
      </c>
      <c r="AO118" s="160">
        <v>0</v>
      </c>
      <c r="AP118" s="160">
        <v>0</v>
      </c>
      <c r="AQ118" s="160">
        <v>168</v>
      </c>
      <c r="AR118" s="160">
        <v>0</v>
      </c>
      <c r="AS118" s="160">
        <v>0</v>
      </c>
      <c r="AT118" s="160">
        <v>0</v>
      </c>
      <c r="AU118" s="160">
        <v>0</v>
      </c>
      <c r="AV118" s="160">
        <v>196</v>
      </c>
      <c r="AW118" s="160">
        <v>0</v>
      </c>
      <c r="AX118" s="160">
        <v>0</v>
      </c>
      <c r="AY118" s="160">
        <v>0</v>
      </c>
      <c r="AZ118" s="160">
        <v>0</v>
      </c>
      <c r="BA118" s="160">
        <v>205</v>
      </c>
      <c r="BB118" s="312"/>
      <c r="BC118" s="312"/>
      <c r="BD118" s="312"/>
      <c r="BE118" s="312"/>
      <c r="BF118" s="160">
        <v>210</v>
      </c>
      <c r="BG118" s="160"/>
      <c r="BH118" s="160"/>
      <c r="BI118" s="160"/>
      <c r="BJ118" s="312"/>
      <c r="BK118" s="160"/>
    </row>
    <row r="119" spans="2:63">
      <c r="B119" s="17" t="s">
        <v>153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5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</row>
  </sheetData>
  <mergeCells count="106">
    <mergeCell ref="AH78:AL78"/>
    <mergeCell ref="AH95:AL95"/>
    <mergeCell ref="AH111:AL111"/>
    <mergeCell ref="AW68:BA68"/>
    <mergeCell ref="AW52:BA52"/>
    <mergeCell ref="AW36:BA36"/>
    <mergeCell ref="AW21:BA21"/>
    <mergeCell ref="AW111:BA111"/>
    <mergeCell ref="AW95:BA95"/>
    <mergeCell ref="AW78:BA78"/>
    <mergeCell ref="AR78:AV78"/>
    <mergeCell ref="AR95:AV95"/>
    <mergeCell ref="AR111:AV111"/>
    <mergeCell ref="AM78:AQ78"/>
    <mergeCell ref="AM95:AQ95"/>
    <mergeCell ref="AM111:AQ111"/>
    <mergeCell ref="AR68:AV68"/>
    <mergeCell ref="AH6:BG6"/>
    <mergeCell ref="BG8:BK8"/>
    <mergeCell ref="BG21:BK21"/>
    <mergeCell ref="BG36:BK36"/>
    <mergeCell ref="BG52:BK52"/>
    <mergeCell ref="BG68:BK68"/>
    <mergeCell ref="AM8:AQ8"/>
    <mergeCell ref="AM21:AQ21"/>
    <mergeCell ref="AM36:AQ36"/>
    <mergeCell ref="AM52:AQ52"/>
    <mergeCell ref="AM68:AQ68"/>
    <mergeCell ref="AH68:AL68"/>
    <mergeCell ref="C6:AB6"/>
    <mergeCell ref="AW8:BA8"/>
    <mergeCell ref="R21:V21"/>
    <mergeCell ref="R36:V36"/>
    <mergeCell ref="R52:V52"/>
    <mergeCell ref="H36:L36"/>
    <mergeCell ref="R8:V8"/>
    <mergeCell ref="W8:AA8"/>
    <mergeCell ref="W21:AA21"/>
    <mergeCell ref="W36:AA36"/>
    <mergeCell ref="AB8:AF8"/>
    <mergeCell ref="AB21:AF21"/>
    <mergeCell ref="AB36:AF36"/>
    <mergeCell ref="M8:Q8"/>
    <mergeCell ref="M21:Q21"/>
    <mergeCell ref="M36:Q36"/>
    <mergeCell ref="AH8:AL8"/>
    <mergeCell ref="AH21:AL21"/>
    <mergeCell ref="AH52:AL52"/>
    <mergeCell ref="H52:L52"/>
    <mergeCell ref="AR8:AV8"/>
    <mergeCell ref="AR21:AV21"/>
    <mergeCell ref="AR36:AV36"/>
    <mergeCell ref="AR52:AV52"/>
    <mergeCell ref="B21:B22"/>
    <mergeCell ref="B68:B69"/>
    <mergeCell ref="B36:B37"/>
    <mergeCell ref="B8:B9"/>
    <mergeCell ref="B52:B53"/>
    <mergeCell ref="B78:B79"/>
    <mergeCell ref="B95:B96"/>
    <mergeCell ref="B111:B112"/>
    <mergeCell ref="C78:G78"/>
    <mergeCell ref="C95:G95"/>
    <mergeCell ref="C111:G111"/>
    <mergeCell ref="C68:G68"/>
    <mergeCell ref="C36:G36"/>
    <mergeCell ref="C52:G52"/>
    <mergeCell ref="H78:L78"/>
    <mergeCell ref="H95:L95"/>
    <mergeCell ref="H111:L111"/>
    <mergeCell ref="AB78:AF78"/>
    <mergeCell ref="AB95:AF95"/>
    <mergeCell ref="AB111:AF111"/>
    <mergeCell ref="M78:Q78"/>
    <mergeCell ref="M95:Q95"/>
    <mergeCell ref="M111:Q111"/>
    <mergeCell ref="R78:V78"/>
    <mergeCell ref="R95:V95"/>
    <mergeCell ref="R111:V111"/>
    <mergeCell ref="W78:AA78"/>
    <mergeCell ref="W95:AA95"/>
    <mergeCell ref="W111:AA111"/>
    <mergeCell ref="H68:L68"/>
    <mergeCell ref="M52:Q52"/>
    <mergeCell ref="M68:Q68"/>
    <mergeCell ref="AH36:AL36"/>
    <mergeCell ref="C8:G8"/>
    <mergeCell ref="C21:G21"/>
    <mergeCell ref="H8:L8"/>
    <mergeCell ref="H21:L21"/>
    <mergeCell ref="R68:V68"/>
    <mergeCell ref="W52:AA52"/>
    <mergeCell ref="W68:AA68"/>
    <mergeCell ref="AB52:AF52"/>
    <mergeCell ref="AB68:AF68"/>
    <mergeCell ref="BG78:BK78"/>
    <mergeCell ref="BG95:BK95"/>
    <mergeCell ref="BG111:BK111"/>
    <mergeCell ref="BB78:BF78"/>
    <mergeCell ref="BB95:BF95"/>
    <mergeCell ref="BB111:BF111"/>
    <mergeCell ref="BB8:BF8"/>
    <mergeCell ref="BB21:BF21"/>
    <mergeCell ref="BB36:BF36"/>
    <mergeCell ref="BB52:BF52"/>
    <mergeCell ref="BB68:BF68"/>
  </mergeCells>
  <phoneticPr fontId="3" type="noConversion"/>
  <hyperlinks>
    <hyperlink ref="BK2" location="Contents!A1" display="Back"/>
  </hyperlinks>
  <printOptions horizontalCentered="1" verticalCentered="1"/>
  <pageMargins left="0.25" right="0.25" top="0.75" bottom="0.75" header="0.3" footer="0.3"/>
  <pageSetup paperSize="9" scale="20" orientation="landscape" r:id="rId1"/>
  <headerFooter alignWithMargins="0"/>
  <rowBreaks count="1" manualBreakCount="1">
    <brk id="77" max="7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AN46"/>
  <sheetViews>
    <sheetView showGridLines="0" view="pageBreakPreview" zoomScale="80" zoomScaleNormal="100" zoomScaleSheetLayoutView="80" workbookViewId="0">
      <pane xSplit="3" ySplit="11" topLeftCell="T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B7" sqref="B7"/>
    </sheetView>
  </sheetViews>
  <sheetFormatPr defaultColWidth="9.140625" defaultRowHeight="12.75"/>
  <cols>
    <col min="1" max="1" width="1" style="48" customWidth="1"/>
    <col min="2" max="2" width="39.42578125" style="48" bestFit="1" customWidth="1"/>
    <col min="3" max="3" width="0.5703125" style="48" customWidth="1"/>
    <col min="4" max="4" width="12.42578125" style="48" hidden="1" customWidth="1"/>
    <col min="5" max="5" width="13.28515625" style="48" hidden="1" customWidth="1"/>
    <col min="6" max="7" width="12.42578125" style="48" hidden="1" customWidth="1"/>
    <col min="8" max="8" width="14.5703125" style="48" customWidth="1"/>
    <col min="9" max="9" width="0.85546875" style="48" customWidth="1"/>
    <col min="10" max="10" width="12.85546875" style="48" hidden="1" customWidth="1"/>
    <col min="11" max="13" width="13.140625" style="48" hidden="1" customWidth="1"/>
    <col min="14" max="14" width="14.5703125" style="48" customWidth="1"/>
    <col min="15" max="15" width="0.85546875" style="48" customWidth="1"/>
    <col min="16" max="19" width="12.85546875" style="48" hidden="1" customWidth="1"/>
    <col min="20" max="20" width="14.140625" style="48" customWidth="1"/>
    <col min="21" max="21" width="0.85546875" style="48" customWidth="1"/>
    <col min="22" max="25" width="12.85546875" style="48" customWidth="1"/>
    <col min="26" max="26" width="14.140625" style="48" customWidth="1"/>
    <col min="27" max="27" width="0.85546875" style="48" customWidth="1"/>
    <col min="28" max="29" width="12.85546875" style="48" bestFit="1" customWidth="1"/>
    <col min="30" max="31" width="13.140625" style="48" bestFit="1" customWidth="1"/>
    <col min="32" max="32" width="14.5703125" style="48" bestFit="1" customWidth="1"/>
    <col min="33" max="33" width="0.85546875" style="48" customWidth="1"/>
    <col min="34" max="34" width="12.85546875" style="48" bestFit="1" customWidth="1"/>
    <col min="35" max="35" width="12.85546875" style="48" customWidth="1"/>
    <col min="36" max="37" width="13.140625" style="48" hidden="1" customWidth="1"/>
    <col min="38" max="38" width="14.5703125" style="48" hidden="1" customWidth="1"/>
    <col min="39" max="39" width="9.140625" style="48"/>
    <col min="40" max="40" width="14.28515625" style="48" bestFit="1" customWidth="1"/>
    <col min="41" max="16384" width="9.140625" style="48"/>
  </cols>
  <sheetData>
    <row r="2" spans="2:40">
      <c r="B2" s="114"/>
    </row>
    <row r="3" spans="2:40">
      <c r="B3" s="114"/>
    </row>
    <row r="4" spans="2:40">
      <c r="B4" s="114"/>
      <c r="P4" s="285"/>
      <c r="AI4" s="153" t="s">
        <v>91</v>
      </c>
    </row>
    <row r="5" spans="2:40">
      <c r="B5" s="114"/>
    </row>
    <row r="6" spans="2:40">
      <c r="B6" s="114"/>
    </row>
    <row r="7" spans="2:40">
      <c r="B7" s="25" t="s">
        <v>96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9" spans="2:40" ht="12.75" customHeight="1">
      <c r="B9" s="333" t="s">
        <v>202</v>
      </c>
      <c r="D9" s="325" t="s">
        <v>115</v>
      </c>
      <c r="E9" s="325" t="s">
        <v>116</v>
      </c>
      <c r="F9" s="325" t="s">
        <v>117</v>
      </c>
      <c r="G9" s="325" t="s">
        <v>118</v>
      </c>
      <c r="H9" s="325" t="s">
        <v>119</v>
      </c>
      <c r="J9" s="329" t="s">
        <v>268</v>
      </c>
      <c r="K9" s="325" t="s">
        <v>269</v>
      </c>
      <c r="L9" s="325" t="s">
        <v>270</v>
      </c>
      <c r="M9" s="325" t="s">
        <v>271</v>
      </c>
      <c r="N9" s="325" t="s">
        <v>272</v>
      </c>
      <c r="P9" s="329" t="s">
        <v>291</v>
      </c>
      <c r="Q9" s="325" t="s">
        <v>294</v>
      </c>
      <c r="R9" s="325" t="s">
        <v>303</v>
      </c>
      <c r="S9" s="325" t="s">
        <v>306</v>
      </c>
      <c r="T9" s="325" t="s">
        <v>293</v>
      </c>
      <c r="V9" s="329" t="s">
        <v>319</v>
      </c>
      <c r="W9" s="329" t="s">
        <v>324</v>
      </c>
      <c r="X9" s="329" t="s">
        <v>329</v>
      </c>
      <c r="Y9" s="329" t="s">
        <v>332</v>
      </c>
      <c r="Z9" s="325" t="s">
        <v>323</v>
      </c>
      <c r="AB9" s="329" t="s">
        <v>338</v>
      </c>
      <c r="AC9" s="329" t="s">
        <v>342</v>
      </c>
      <c r="AD9" s="329" t="s">
        <v>343</v>
      </c>
      <c r="AE9" s="329" t="s">
        <v>344</v>
      </c>
      <c r="AF9" s="325" t="s">
        <v>341</v>
      </c>
      <c r="AH9" s="329" t="s">
        <v>365</v>
      </c>
      <c r="AI9" s="329" t="s">
        <v>366</v>
      </c>
      <c r="AJ9" s="329" t="s">
        <v>367</v>
      </c>
      <c r="AK9" s="329" t="s">
        <v>369</v>
      </c>
      <c r="AL9" s="325" t="s">
        <v>368</v>
      </c>
    </row>
    <row r="10" spans="2:40">
      <c r="B10" s="334"/>
      <c r="D10" s="332"/>
      <c r="E10" s="332"/>
      <c r="F10" s="332"/>
      <c r="G10" s="332"/>
      <c r="H10" s="332"/>
      <c r="J10" s="330"/>
      <c r="K10" s="332"/>
      <c r="L10" s="332"/>
      <c r="M10" s="332"/>
      <c r="N10" s="332"/>
      <c r="P10" s="330"/>
      <c r="Q10" s="332"/>
      <c r="R10" s="332"/>
      <c r="S10" s="332"/>
      <c r="T10" s="332"/>
      <c r="V10" s="330"/>
      <c r="W10" s="330"/>
      <c r="X10" s="330"/>
      <c r="Y10" s="330"/>
      <c r="Z10" s="332"/>
      <c r="AB10" s="330"/>
      <c r="AC10" s="330"/>
      <c r="AD10" s="330"/>
      <c r="AE10" s="330"/>
      <c r="AF10" s="332"/>
      <c r="AH10" s="330"/>
      <c r="AI10" s="330"/>
      <c r="AJ10" s="330"/>
      <c r="AK10" s="330"/>
      <c r="AL10" s="332"/>
    </row>
    <row r="11" spans="2:40">
      <c r="B11" s="335"/>
      <c r="D11" s="326"/>
      <c r="E11" s="326"/>
      <c r="F11" s="326"/>
      <c r="G11" s="326"/>
      <c r="H11" s="326"/>
      <c r="J11" s="331"/>
      <c r="K11" s="326"/>
      <c r="L11" s="326"/>
      <c r="M11" s="326"/>
      <c r="N11" s="326"/>
      <c r="P11" s="331"/>
      <c r="Q11" s="326"/>
      <c r="R11" s="326"/>
      <c r="S11" s="326"/>
      <c r="T11" s="326"/>
      <c r="V11" s="331"/>
      <c r="W11" s="331"/>
      <c r="X11" s="331"/>
      <c r="Y11" s="331"/>
      <c r="Z11" s="326"/>
      <c r="AB11" s="331"/>
      <c r="AC11" s="331"/>
      <c r="AD11" s="331"/>
      <c r="AE11" s="331"/>
      <c r="AF11" s="326"/>
      <c r="AH11" s="331"/>
      <c r="AI11" s="331"/>
      <c r="AJ11" s="331"/>
      <c r="AK11" s="331"/>
      <c r="AL11" s="326"/>
    </row>
    <row r="12" spans="2:40">
      <c r="B12" s="115" t="s">
        <v>337</v>
      </c>
      <c r="D12" s="15">
        <v>97838.500160206182</v>
      </c>
      <c r="E12" s="15">
        <v>100191.12749215473</v>
      </c>
      <c r="F12" s="15">
        <v>97205.488593650589</v>
      </c>
      <c r="G12" s="15">
        <v>99822.306987309625</v>
      </c>
      <c r="H12" s="15">
        <v>395057.42323332111</v>
      </c>
      <c r="J12" s="119">
        <v>102609.1949170976</v>
      </c>
      <c r="K12" s="15">
        <v>107254.35617173513</v>
      </c>
      <c r="L12" s="15">
        <v>113514.29346268513</v>
      </c>
      <c r="M12" s="15">
        <v>112750.19047874243</v>
      </c>
      <c r="N12" s="15">
        <v>436130.2804434041</v>
      </c>
      <c r="P12" s="15">
        <v>113776.17311755652</v>
      </c>
      <c r="Q12" s="15">
        <v>115377.21386920288</v>
      </c>
      <c r="R12" s="15">
        <v>119638.06754396454</v>
      </c>
      <c r="S12" s="15">
        <v>122730.07342914588</v>
      </c>
      <c r="T12" s="15">
        <f>SUM(P12:S12)</f>
        <v>471521.52795986983</v>
      </c>
      <c r="V12" s="15">
        <v>122063.15945797105</v>
      </c>
      <c r="W12" s="15">
        <v>126531.10589629012</v>
      </c>
      <c r="X12" s="15">
        <v>128370.16560363855</v>
      </c>
      <c r="Y12" s="15">
        <v>126051.21559397166</v>
      </c>
      <c r="Z12" s="15">
        <f>SUM(V12:Y12)</f>
        <v>503015.64655187138</v>
      </c>
      <c r="AB12" s="15">
        <v>126482.95040713341</v>
      </c>
      <c r="AC12" s="15">
        <v>133306.98025660473</v>
      </c>
      <c r="AD12" s="15">
        <v>135901.64310887019</v>
      </c>
      <c r="AE12" s="15">
        <v>135317.87613893382</v>
      </c>
      <c r="AF12" s="15">
        <f>SUM(AB12:AE12)</f>
        <v>531009.44991154212</v>
      </c>
      <c r="AH12" s="15">
        <v>140787.57861440736</v>
      </c>
      <c r="AI12" s="15">
        <v>143710.01413099296</v>
      </c>
      <c r="AJ12" s="15"/>
      <c r="AK12" s="15"/>
      <c r="AL12" s="15"/>
    </row>
    <row r="13" spans="2:40">
      <c r="B13" s="58" t="s">
        <v>31</v>
      </c>
      <c r="D13" s="15">
        <v>21808</v>
      </c>
      <c r="E13" s="15">
        <v>21565</v>
      </c>
      <c r="F13" s="15">
        <v>22697</v>
      </c>
      <c r="G13" s="15">
        <v>23874</v>
      </c>
      <c r="H13" s="15">
        <v>23874</v>
      </c>
      <c r="J13" s="15">
        <v>25939</v>
      </c>
      <c r="K13" s="15">
        <v>25714</v>
      </c>
      <c r="L13" s="15">
        <v>25931</v>
      </c>
      <c r="M13" s="15">
        <v>25520</v>
      </c>
      <c r="N13" s="15">
        <v>25520</v>
      </c>
      <c r="P13" s="15">
        <v>26178</v>
      </c>
      <c r="Q13" s="15">
        <v>26630</v>
      </c>
      <c r="R13" s="15">
        <v>26578</v>
      </c>
      <c r="S13" s="15">
        <v>27020</v>
      </c>
      <c r="T13" s="15">
        <f>S13</f>
        <v>27020</v>
      </c>
      <c r="V13" s="15">
        <v>27760</v>
      </c>
      <c r="W13" s="15">
        <v>27734</v>
      </c>
      <c r="X13" s="15">
        <v>27755</v>
      </c>
      <c r="Y13" s="15">
        <v>28890</v>
      </c>
      <c r="Z13" s="15">
        <f>Y13</f>
        <v>28890</v>
      </c>
      <c r="AB13" s="15">
        <v>29672</v>
      </c>
      <c r="AC13" s="15">
        <v>29830</v>
      </c>
      <c r="AD13" s="15">
        <v>31340</v>
      </c>
      <c r="AE13" s="15">
        <v>32388</v>
      </c>
      <c r="AF13" s="15">
        <f>AE13</f>
        <v>32388</v>
      </c>
      <c r="AH13" s="15">
        <v>32448</v>
      </c>
      <c r="AI13" s="15">
        <v>31719</v>
      </c>
      <c r="AJ13" s="15"/>
      <c r="AK13" s="15"/>
      <c r="AL13" s="15"/>
    </row>
    <row r="14" spans="2:40">
      <c r="B14" s="58" t="s">
        <v>46</v>
      </c>
      <c r="D14" s="15">
        <v>21665.5</v>
      </c>
      <c r="E14" s="15">
        <v>21686.5</v>
      </c>
      <c r="F14" s="15">
        <v>22131</v>
      </c>
      <c r="G14" s="15">
        <v>23285.5</v>
      </c>
      <c r="H14" s="15">
        <v>22698.5</v>
      </c>
      <c r="J14" s="15">
        <v>24906.5</v>
      </c>
      <c r="K14" s="15">
        <v>25826.5</v>
      </c>
      <c r="L14" s="15">
        <v>25822.5</v>
      </c>
      <c r="M14" s="15">
        <v>25725.5</v>
      </c>
      <c r="N14" s="15">
        <v>24697</v>
      </c>
      <c r="P14" s="15">
        <v>25849</v>
      </c>
      <c r="Q14" s="15">
        <v>26404</v>
      </c>
      <c r="R14" s="15">
        <v>26604</v>
      </c>
      <c r="S14" s="15">
        <f>(S13+R13)/2</f>
        <v>26799</v>
      </c>
      <c r="T14" s="15">
        <f>(T13+N13)/2</f>
        <v>26270</v>
      </c>
      <c r="V14" s="15">
        <f>(V13+T13)/2</f>
        <v>27390</v>
      </c>
      <c r="W14" s="15">
        <f>(W13+V13)/2</f>
        <v>27747</v>
      </c>
      <c r="X14" s="15">
        <f>(X13+W13)/2</f>
        <v>27744.5</v>
      </c>
      <c r="Y14" s="15">
        <f>(Y13+X13)/2</f>
        <v>28322.5</v>
      </c>
      <c r="Z14" s="15">
        <f>(Z13+T13)/2</f>
        <v>27955</v>
      </c>
      <c r="AB14" s="15">
        <f>(AB13+Z13)/2</f>
        <v>29281</v>
      </c>
      <c r="AC14" s="15">
        <f>(AC13+AB13)/2</f>
        <v>29751</v>
      </c>
      <c r="AD14" s="15">
        <v>30585</v>
      </c>
      <c r="AE14" s="15">
        <f>(AE13+AD13)/2</f>
        <v>31864</v>
      </c>
      <c r="AF14" s="15">
        <f>(AF13+Z13)/2</f>
        <v>30639</v>
      </c>
      <c r="AH14" s="15">
        <f>(AH13+AF13)/2</f>
        <v>32418</v>
      </c>
      <c r="AI14" s="15">
        <f>(AI13+AH13)/2</f>
        <v>32083.5</v>
      </c>
      <c r="AJ14" s="15">
        <f>(AJ13+AI13)/2</f>
        <v>15859.5</v>
      </c>
      <c r="AK14" s="15">
        <f>(AK13+AJ13)/2</f>
        <v>0</v>
      </c>
      <c r="AL14" s="15">
        <f>(AL13+AF13)/2</f>
        <v>16194</v>
      </c>
    </row>
    <row r="15" spans="2:40" s="116" customFormat="1">
      <c r="B15" s="58" t="s">
        <v>63</v>
      </c>
      <c r="D15" s="15">
        <f>IF(ISERROR((D12*1000/D14)*4),0,(D12*1000/D14)*4)</f>
        <v>18063.464985383431</v>
      </c>
      <c r="E15" s="15">
        <f t="shared" ref="E15:G15" si="0">IF(ISERROR((E12*1000/E14)*4),0,(E12*1000/E14)*4)</f>
        <v>18479.907314164062</v>
      </c>
      <c r="F15" s="15">
        <f t="shared" si="0"/>
        <v>17569.109139876298</v>
      </c>
      <c r="G15" s="15">
        <f t="shared" si="0"/>
        <v>17147.547956850336</v>
      </c>
      <c r="H15" s="15">
        <f>IF(ISERROR((H12*1000/H14)*4),0,(H12*1000/H14)/4*4)</f>
        <v>17404.560796234164</v>
      </c>
      <c r="J15" s="15">
        <f>IF(ISERROR((J12*1000/J14)*4),0,(J12*1000/J14)*4)</f>
        <v>16479.103032075578</v>
      </c>
      <c r="K15" s="15">
        <v>16611.520131916463</v>
      </c>
      <c r="L15" s="15">
        <v>17583.780573172255</v>
      </c>
      <c r="M15" s="15">
        <f t="shared" ref="M15" si="1">IF(ISERROR((M12*1000/M14)*4),0,(M12*1000/M14)*4)</f>
        <v>17531.272935996181</v>
      </c>
      <c r="N15" s="15">
        <f>IF(ISERROR((N12*1000/N14)),0,(N12*1000/N14))</f>
        <v>17659.241221338791</v>
      </c>
      <c r="P15" s="15">
        <v>17606.278481574765</v>
      </c>
      <c r="Q15" s="15">
        <v>17478.747745675333</v>
      </c>
      <c r="R15" s="15">
        <v>17987.981889033908</v>
      </c>
      <c r="S15" s="15">
        <f t="shared" ref="S15" si="2">IF(ISERROR((S12*1000/S14)*4),0,(S12*1000/S14)*4)</f>
        <v>18318.604937370183</v>
      </c>
      <c r="T15" s="15">
        <f>IF(ISERROR((T12*1000/T14)*4),0,(T12*1000/T14))</f>
        <v>17949.04940844575</v>
      </c>
      <c r="V15" s="15">
        <f t="shared" ref="V15:W15" si="3">IF(ISERROR((V12*1000/V14)*4),0,(V12*1000/V14)*4)</f>
        <v>17825.945156330203</v>
      </c>
      <c r="W15" s="15">
        <f t="shared" si="3"/>
        <v>18240.689933512109</v>
      </c>
      <c r="X15" s="15">
        <f t="shared" ref="X15:Y15" si="4">IF(ISERROR((X12*1000/X14)*4),0,(X12*1000/X14)*4)</f>
        <v>18507.475802935871</v>
      </c>
      <c r="Y15" s="15">
        <f t="shared" si="4"/>
        <v>17802.272482156823</v>
      </c>
      <c r="Z15" s="15">
        <f>IF(ISERROR((Z12*1000/Z14)*4),0,(Z12*1000/Z14))</f>
        <v>17993.76306749674</v>
      </c>
      <c r="AB15" s="15">
        <f t="shared" ref="AB15:AC15" si="5">IF(ISERROR((AB12*1000/AB14)*4),0,(AB12*1000/AB14)*4)</f>
        <v>17278.501472918742</v>
      </c>
      <c r="AC15" s="15">
        <f t="shared" si="5"/>
        <v>17923.025142900035</v>
      </c>
      <c r="AD15" s="15">
        <v>17773.633233136534</v>
      </c>
      <c r="AE15" s="15">
        <f t="shared" ref="AE15" si="6">IF(ISERROR((AE12*1000/AE14)*4),0,(AE12*1000/AE14)*4)</f>
        <v>16986.928965469975</v>
      </c>
      <c r="AF15" s="15">
        <f>IF(ISERROR((AF12*1000/AF14)*4),0,(AF12*1000/AF14))</f>
        <v>17331.161262167243</v>
      </c>
      <c r="AH15" s="15">
        <f t="shared" ref="AH15:AI15" si="7">IF(ISERROR((AH12*1000/AH14)*4),0,(AH12*1000/AH14)*4)</f>
        <v>17371.531694047426</v>
      </c>
      <c r="AI15" s="15">
        <f t="shared" si="7"/>
        <v>17916.999595554469</v>
      </c>
      <c r="AJ15" s="15">
        <f t="shared" ref="AJ15" si="8">IF(ISERROR((AJ12*1000/AJ14)*4),0,(AJ12*1000/AJ14)*4)</f>
        <v>0</v>
      </c>
      <c r="AK15" s="15">
        <f t="shared" ref="AK15" si="9">IF(ISERROR((AK12*1000/AK14)*4),0,(AK12*1000/AK14)*4)</f>
        <v>0</v>
      </c>
      <c r="AL15" s="15">
        <f>IF(ISERROR((AL12*1000/AL14)*4),0,(AL12*1000/AL14))</f>
        <v>0</v>
      </c>
      <c r="AN15" s="313"/>
    </row>
    <row r="16" spans="2:40" s="116" customFormat="1">
      <c r="B16" s="117"/>
      <c r="D16" s="118"/>
      <c r="E16" s="118"/>
      <c r="F16" s="118"/>
      <c r="G16" s="118"/>
      <c r="H16" s="118"/>
      <c r="J16" s="118"/>
      <c r="K16" s="118"/>
      <c r="L16" s="118"/>
      <c r="M16" s="118"/>
      <c r="N16" s="118"/>
      <c r="P16" s="118"/>
      <c r="Q16" s="118"/>
      <c r="R16" s="118"/>
      <c r="S16" s="118"/>
      <c r="T16" s="118"/>
      <c r="V16" s="118"/>
      <c r="W16" s="118"/>
      <c r="X16" s="118"/>
      <c r="Y16" s="118"/>
      <c r="Z16" s="118"/>
      <c r="AB16" s="118"/>
      <c r="AC16" s="118"/>
      <c r="AD16" s="118"/>
      <c r="AE16" s="118"/>
      <c r="AF16" s="118"/>
      <c r="AH16" s="118"/>
      <c r="AI16" s="118"/>
      <c r="AJ16" s="118"/>
      <c r="AK16" s="118"/>
      <c r="AL16" s="118"/>
    </row>
    <row r="17" spans="2:38" s="51" customFormat="1" ht="3" customHeight="1">
      <c r="D17" s="43"/>
      <c r="E17" s="43"/>
      <c r="F17" s="43"/>
      <c r="G17" s="43"/>
      <c r="H17" s="43"/>
      <c r="J17" s="43"/>
      <c r="K17" s="43"/>
      <c r="L17" s="43"/>
      <c r="M17" s="43"/>
      <c r="N17" s="43"/>
      <c r="P17" s="43"/>
      <c r="Q17" s="43"/>
      <c r="R17" s="43"/>
      <c r="S17" s="43"/>
      <c r="T17" s="43"/>
      <c r="V17" s="43"/>
      <c r="W17" s="43"/>
      <c r="X17" s="43"/>
      <c r="Y17" s="43"/>
      <c r="Z17" s="43"/>
      <c r="AB17" s="43"/>
      <c r="AC17" s="43"/>
      <c r="AD17" s="43"/>
      <c r="AE17" s="43"/>
      <c r="AF17" s="43"/>
      <c r="AH17" s="43"/>
      <c r="AI17" s="43"/>
      <c r="AJ17" s="43"/>
      <c r="AK17" s="43"/>
      <c r="AL17" s="43"/>
    </row>
    <row r="18" spans="2:38" s="116" customFormat="1">
      <c r="B18" s="115" t="s">
        <v>348</v>
      </c>
      <c r="D18" s="119">
        <v>13450.271818375608</v>
      </c>
      <c r="E18" s="119">
        <v>13336.400000000001</v>
      </c>
      <c r="F18" s="119">
        <v>13826.099999999999</v>
      </c>
      <c r="G18" s="119">
        <v>14081.699999999997</v>
      </c>
      <c r="H18" s="119">
        <v>14081.699999999997</v>
      </c>
      <c r="J18" s="119">
        <v>15361.484251582435</v>
      </c>
      <c r="K18" s="119">
        <v>15742.9</v>
      </c>
      <c r="L18" s="119">
        <v>15403.8</v>
      </c>
      <c r="M18" s="119">
        <v>15258</v>
      </c>
      <c r="N18" s="119">
        <f>M18</f>
        <v>15258</v>
      </c>
      <c r="P18" s="119">
        <v>15974</v>
      </c>
      <c r="Q18" s="119">
        <v>15817.9</v>
      </c>
      <c r="R18" s="119">
        <v>16121.5</v>
      </c>
      <c r="S18" s="119">
        <v>16240</v>
      </c>
      <c r="T18" s="119">
        <f>S18</f>
        <v>16240</v>
      </c>
      <c r="V18" s="119">
        <v>16443.853031906612</v>
      </c>
      <c r="W18" s="119">
        <v>16683.593801046882</v>
      </c>
      <c r="X18" s="119">
        <v>17161.171502974423</v>
      </c>
      <c r="Y18" s="119">
        <v>17451.173431610696</v>
      </c>
      <c r="Z18" s="119">
        <f>Y18</f>
        <v>17451.173431610696</v>
      </c>
      <c r="AB18" s="119">
        <v>17743.535632064508</v>
      </c>
      <c r="AC18" s="119">
        <v>18749.062729794456</v>
      </c>
      <c r="AD18" s="119">
        <v>18812.334650677567</v>
      </c>
      <c r="AE18" s="119">
        <v>20063</v>
      </c>
      <c r="AF18" s="119">
        <f>AE18</f>
        <v>20063</v>
      </c>
      <c r="AH18" s="119">
        <v>20433.435308470165</v>
      </c>
      <c r="AI18" s="119">
        <v>20561.725853160195</v>
      </c>
      <c r="AJ18" s="119"/>
      <c r="AK18" s="119"/>
      <c r="AL18" s="119">
        <f>AK18</f>
        <v>0</v>
      </c>
    </row>
    <row r="19" spans="2:38" s="116" customFormat="1">
      <c r="B19" s="58" t="s">
        <v>349</v>
      </c>
      <c r="D19" s="15">
        <v>16573</v>
      </c>
      <c r="E19" s="15">
        <v>17915</v>
      </c>
      <c r="F19" s="15">
        <v>17991</v>
      </c>
      <c r="G19" s="15">
        <v>18928</v>
      </c>
      <c r="H19" s="15">
        <v>18928</v>
      </c>
      <c r="J19" s="15">
        <v>20129</v>
      </c>
      <c r="K19" s="15">
        <v>21252</v>
      </c>
      <c r="L19" s="15">
        <v>21362</v>
      </c>
      <c r="M19" s="15">
        <v>21790</v>
      </c>
      <c r="N19" s="15">
        <f>M19</f>
        <v>21790</v>
      </c>
      <c r="P19" s="15">
        <v>22430.5</v>
      </c>
      <c r="Q19" s="15">
        <v>22435.9</v>
      </c>
      <c r="R19" s="15">
        <v>23156.5</v>
      </c>
      <c r="S19" s="15">
        <v>23318</v>
      </c>
      <c r="T19" s="15">
        <f>S19</f>
        <v>23318</v>
      </c>
      <c r="V19" s="15">
        <v>23737.598727487588</v>
      </c>
      <c r="W19" s="15">
        <v>23833.593801046751</v>
      </c>
      <c r="X19" s="15">
        <v>23646</v>
      </c>
      <c r="Y19" s="15">
        <v>24131.173431610106</v>
      </c>
      <c r="Z19" s="15">
        <f>Y19</f>
        <v>24131.173431610106</v>
      </c>
      <c r="AB19" s="15">
        <v>24032.020651962215</v>
      </c>
      <c r="AC19" s="15">
        <v>25655.379185490667</v>
      </c>
      <c r="AD19" s="15">
        <v>25708.484881049175</v>
      </c>
      <c r="AE19" s="15">
        <v>26407</v>
      </c>
      <c r="AF19" s="15">
        <f>AE19</f>
        <v>26407</v>
      </c>
      <c r="AH19" s="15">
        <v>27123.435308470693</v>
      </c>
      <c r="AI19" s="15">
        <v>26995.914025203296</v>
      </c>
      <c r="AJ19" s="15"/>
      <c r="AK19" s="15"/>
      <c r="AL19" s="15">
        <f>AK19</f>
        <v>0</v>
      </c>
    </row>
    <row r="20" spans="2:38" s="116" customFormat="1">
      <c r="B20" s="58" t="s">
        <v>32</v>
      </c>
      <c r="D20" s="15">
        <v>13352.935909187805</v>
      </c>
      <c r="E20" s="15">
        <v>13393.335909187805</v>
      </c>
      <c r="F20" s="15">
        <v>13581.25</v>
      </c>
      <c r="G20" s="15">
        <v>13953.899999999998</v>
      </c>
      <c r="H20" s="15">
        <v>13668.65</v>
      </c>
      <c r="J20" s="15">
        <f>(J18+H18)/2</f>
        <v>14721.592125791216</v>
      </c>
      <c r="K20" s="15">
        <f t="shared" ref="K20:K21" si="10">(K18+J18)/2</f>
        <v>15552.192125791218</v>
      </c>
      <c r="L20" s="15">
        <f t="shared" ref="L20:L21" si="11">(L18+K18)/2</f>
        <v>15573.349999999999</v>
      </c>
      <c r="M20" s="15">
        <f t="shared" ref="M20:M21" si="12">(M18+L18)/2</f>
        <v>15330.9</v>
      </c>
      <c r="N20" s="15">
        <f>(N18+H18)/2</f>
        <v>14669.849999999999</v>
      </c>
      <c r="P20" s="15">
        <f>(P18+N18)/2</f>
        <v>15616</v>
      </c>
      <c r="Q20" s="15">
        <f t="shared" ref="Q20:S21" si="13">(Q18+P18)/2</f>
        <v>15895.95</v>
      </c>
      <c r="R20" s="15">
        <f t="shared" si="13"/>
        <v>15969.7</v>
      </c>
      <c r="S20" s="15">
        <f t="shared" si="13"/>
        <v>16180.75</v>
      </c>
      <c r="T20" s="15">
        <f>(T18+N18)/2</f>
        <v>15749</v>
      </c>
      <c r="V20" s="15">
        <f>(V18+T18)/2</f>
        <v>16341.926515953306</v>
      </c>
      <c r="W20" s="15">
        <f t="shared" ref="W20:Y21" si="14">(W18+V18)/2</f>
        <v>16563.723416476747</v>
      </c>
      <c r="X20" s="15">
        <f t="shared" si="14"/>
        <v>16922.382652010652</v>
      </c>
      <c r="Y20" s="15">
        <f t="shared" si="14"/>
        <v>17306.172467292559</v>
      </c>
      <c r="Z20" s="15">
        <f>(Z18+T18)/2</f>
        <v>16845.586715805348</v>
      </c>
      <c r="AB20" s="15">
        <f>(AB18+Z18)/2</f>
        <v>17597.354531837602</v>
      </c>
      <c r="AC20" s="15">
        <f>(AC18+AB18)/2</f>
        <v>18246.299180929484</v>
      </c>
      <c r="AD20" s="15">
        <v>18780.698690236011</v>
      </c>
      <c r="AE20" s="15">
        <f>(AE18+AD18)/2</f>
        <v>19437.667325338785</v>
      </c>
      <c r="AF20" s="15">
        <f>(AF18+Z18)/2</f>
        <v>18757.086715805348</v>
      </c>
      <c r="AH20" s="15">
        <f>(AH18+AF18)/2</f>
        <v>20248.217654235083</v>
      </c>
      <c r="AI20" s="15">
        <f t="shared" ref="AI20:AK21" si="15">(AI18+AH18)/2</f>
        <v>20497.580580815178</v>
      </c>
      <c r="AJ20" s="15">
        <f t="shared" si="15"/>
        <v>10280.862926580097</v>
      </c>
      <c r="AK20" s="15">
        <f t="shared" si="15"/>
        <v>0</v>
      </c>
      <c r="AL20" s="15">
        <f>(AL18+AF18)/2</f>
        <v>10031.5</v>
      </c>
    </row>
    <row r="21" spans="2:38" s="116" customFormat="1">
      <c r="B21" s="58" t="s">
        <v>33</v>
      </c>
      <c r="D21" s="15">
        <v>16425.5</v>
      </c>
      <c r="E21" s="15">
        <v>17244</v>
      </c>
      <c r="F21" s="15">
        <v>17953</v>
      </c>
      <c r="G21" s="15">
        <v>18459.5</v>
      </c>
      <c r="H21" s="15">
        <v>17603</v>
      </c>
      <c r="J21" s="15">
        <f>(J19+H19)/2</f>
        <v>19528.5</v>
      </c>
      <c r="K21" s="15">
        <f t="shared" si="10"/>
        <v>20690.5</v>
      </c>
      <c r="L21" s="15">
        <f t="shared" si="11"/>
        <v>21307</v>
      </c>
      <c r="M21" s="15">
        <f t="shared" si="12"/>
        <v>21576</v>
      </c>
      <c r="N21" s="15">
        <f>(N19+H19)/2</f>
        <v>20359</v>
      </c>
      <c r="P21" s="15">
        <f>(P19+N19)/2</f>
        <v>22110.25</v>
      </c>
      <c r="Q21" s="15">
        <f t="shared" si="13"/>
        <v>22433.200000000001</v>
      </c>
      <c r="R21" s="15">
        <f t="shared" si="13"/>
        <v>22796.2</v>
      </c>
      <c r="S21" s="15">
        <f t="shared" si="13"/>
        <v>23237.25</v>
      </c>
      <c r="T21" s="15">
        <f>(T19+N19)/2</f>
        <v>22554</v>
      </c>
      <c r="V21" s="15">
        <f>(V19+T19)/2</f>
        <v>23527.799363743794</v>
      </c>
      <c r="W21" s="15">
        <f t="shared" si="14"/>
        <v>23785.596264267169</v>
      </c>
      <c r="X21" s="15">
        <f t="shared" si="14"/>
        <v>23739.796900523375</v>
      </c>
      <c r="Y21" s="15">
        <f t="shared" si="14"/>
        <v>23888.586715805053</v>
      </c>
      <c r="Z21" s="15">
        <f>(Z19+T19)/2</f>
        <v>23724.586715805053</v>
      </c>
      <c r="AB21" s="15">
        <f>(AB19+Z19)/2</f>
        <v>24081.597041786161</v>
      </c>
      <c r="AC21" s="15">
        <f>(AC19+AB19)/2</f>
        <v>24843.699918726441</v>
      </c>
      <c r="AD21" s="15">
        <v>25681.932033269921</v>
      </c>
      <c r="AE21" s="15">
        <f>(AE19+AD19)/2</f>
        <v>26057.742440524587</v>
      </c>
      <c r="AF21" s="15">
        <f>(AF19+Z19)/2</f>
        <v>25269.086715805053</v>
      </c>
      <c r="AH21" s="15">
        <f>(AH19+AF19)/2</f>
        <v>26765.217654235348</v>
      </c>
      <c r="AI21" s="15">
        <f t="shared" si="15"/>
        <v>27059.674666836996</v>
      </c>
      <c r="AJ21" s="15">
        <f t="shared" si="15"/>
        <v>13497.957012601648</v>
      </c>
      <c r="AK21" s="15">
        <f t="shared" si="15"/>
        <v>0</v>
      </c>
      <c r="AL21" s="15">
        <f>(AL19+AF19)/2</f>
        <v>13203.5</v>
      </c>
    </row>
    <row r="22" spans="2:38" s="116" customFormat="1">
      <c r="B22" s="58" t="s">
        <v>61</v>
      </c>
      <c r="C22" s="169"/>
      <c r="D22" s="168">
        <f>IF(D20&gt;0,D14/D20,0)</f>
        <v>1.6225270717500064</v>
      </c>
      <c r="E22" s="168">
        <f t="shared" ref="E22:H22" si="16">IF(E20&gt;0,E14/E20,0)</f>
        <v>1.6192007836616045</v>
      </c>
      <c r="F22" s="168">
        <f t="shared" si="16"/>
        <v>1.6295260009203865</v>
      </c>
      <c r="G22" s="168">
        <f t="shared" si="16"/>
        <v>1.6687449386909756</v>
      </c>
      <c r="H22" s="168">
        <f t="shared" si="16"/>
        <v>1.6606248605385316</v>
      </c>
      <c r="I22" s="169"/>
      <c r="J22" s="168">
        <f>IF(J20&gt;0,J14/J20,0)</f>
        <v>1.6918346729879525</v>
      </c>
      <c r="K22" s="168">
        <v>1.6411123276352275</v>
      </c>
      <c r="L22" s="168">
        <v>1.6386550622368459</v>
      </c>
      <c r="M22" s="168">
        <f t="shared" ref="M22" si="17">IF(M20&gt;0,M14/M20,0)</f>
        <v>1.6780162938901173</v>
      </c>
      <c r="N22" s="168">
        <f t="shared" ref="N22" si="18">IF(N20&gt;0,N14/N20,0)</f>
        <v>1.6835209630636989</v>
      </c>
      <c r="O22" s="169"/>
      <c r="P22" s="168">
        <f t="shared" ref="P22:T22" si="19">IF(P20&gt;0,P14/P20,0)</f>
        <v>1.6552894467213115</v>
      </c>
      <c r="Q22" s="168">
        <f t="shared" ref="Q22:R22" si="20">IF(Q20&gt;0,Q14/Q20,0)</f>
        <v>1.6610520289759341</v>
      </c>
      <c r="R22" s="168">
        <f t="shared" si="20"/>
        <v>1.6659048072286893</v>
      </c>
      <c r="S22" s="168">
        <f t="shared" ref="S22" si="21">IF(S20&gt;0,S14/S20,0)</f>
        <v>1.6562273071396567</v>
      </c>
      <c r="T22" s="168">
        <f t="shared" si="19"/>
        <v>1.6680424153914535</v>
      </c>
      <c r="U22" s="169"/>
      <c r="V22" s="168">
        <f t="shared" ref="V22:W22" si="22">IF(V20&gt;0,V14/V20,0)</f>
        <v>1.6760569797729385</v>
      </c>
      <c r="W22" s="168">
        <f t="shared" si="22"/>
        <v>1.6751668270673188</v>
      </c>
      <c r="X22" s="168">
        <f t="shared" ref="X22:Z22" si="23">IF(X20&gt;0,X14/X20,0)</f>
        <v>1.6395149885529567</v>
      </c>
      <c r="Y22" s="168">
        <f t="shared" si="23"/>
        <v>1.6365548219011177</v>
      </c>
      <c r="Z22" s="168">
        <f t="shared" si="23"/>
        <v>1.6594850907609684</v>
      </c>
      <c r="AA22" s="169"/>
      <c r="AB22" s="168">
        <f t="shared" ref="AB22:AC22" si="24">IF(AB20&gt;0,AB14/AB20,0)</f>
        <v>1.6639432902840048</v>
      </c>
      <c r="AC22" s="168">
        <f t="shared" si="24"/>
        <v>1.6305224256705659</v>
      </c>
      <c r="AD22" s="168">
        <v>1.6285336613115988</v>
      </c>
      <c r="AE22" s="168">
        <f t="shared" ref="AE22:AF22" si="25">IF(AE20&gt;0,AE14/AE20,0)</f>
        <v>1.639291354599034</v>
      </c>
      <c r="AF22" s="168">
        <f t="shared" si="25"/>
        <v>1.6334626194473236</v>
      </c>
      <c r="AG22" s="169"/>
      <c r="AH22" s="168">
        <f t="shared" ref="AH22:AI22" si="26">IF(AH20&gt;0,AH14/AH20,0)</f>
        <v>1.6010298068491726</v>
      </c>
      <c r="AI22" s="168">
        <f t="shared" si="26"/>
        <v>1.5652335100479482</v>
      </c>
      <c r="AJ22" s="168">
        <f t="shared" ref="AJ22" si="27">IF(AJ20&gt;0,AJ14/AJ20,0)</f>
        <v>1.5426234269690455</v>
      </c>
      <c r="AK22" s="168">
        <f t="shared" ref="AK22:AL22" si="28">IF(AK20&gt;0,AK14/AK20,0)</f>
        <v>0</v>
      </c>
      <c r="AL22" s="168">
        <f t="shared" si="28"/>
        <v>1.614314908039675</v>
      </c>
    </row>
    <row r="23" spans="2:38" s="116" customFormat="1">
      <c r="B23" s="58" t="s">
        <v>62</v>
      </c>
      <c r="C23" s="169"/>
      <c r="D23" s="168">
        <f>IF(D21&gt;0,D14/D21,0)</f>
        <v>1.3190161638915101</v>
      </c>
      <c r="E23" s="168">
        <f t="shared" ref="E23:H23" si="29">IF(E21&gt;0,E14/E21,0)</f>
        <v>1.2576258408721874</v>
      </c>
      <c r="F23" s="168">
        <f t="shared" si="29"/>
        <v>1.2327187656659053</v>
      </c>
      <c r="G23" s="168">
        <f t="shared" si="29"/>
        <v>1.2614372003575394</v>
      </c>
      <c r="H23" s="168">
        <f t="shared" si="29"/>
        <v>1.2894677043685736</v>
      </c>
      <c r="I23" s="169"/>
      <c r="J23" s="168">
        <f>IF(J21&gt;0,J14/J21,0)</f>
        <v>1.2753923752464347</v>
      </c>
      <c r="K23" s="168">
        <v>1.2371679720246223</v>
      </c>
      <c r="L23" s="168">
        <v>1.2014935790061418</v>
      </c>
      <c r="M23" s="168">
        <f t="shared" ref="M23" si="30">IF(M21&gt;0,M14/M21,0)</f>
        <v>1.1923201705598814</v>
      </c>
      <c r="N23" s="168">
        <f t="shared" ref="N23" si="31">IF(N21&gt;0,N14/N21,0)</f>
        <v>1.2130752983938307</v>
      </c>
      <c r="O23" s="169"/>
      <c r="P23" s="168">
        <f t="shared" ref="P23:T23" si="32">IF(P21&gt;0,P14/P21,0)</f>
        <v>1.1690957813683698</v>
      </c>
      <c r="Q23" s="168">
        <f t="shared" ref="Q23:R23" si="33">IF(Q21&gt;0,Q14/Q21,0)</f>
        <v>1.1770055096909937</v>
      </c>
      <c r="R23" s="168">
        <f t="shared" si="33"/>
        <v>1.1670366113650521</v>
      </c>
      <c r="S23" s="168">
        <f t="shared" ref="S23" si="34">IF(S21&gt;0,S14/S21,0)</f>
        <v>1.1532776038472712</v>
      </c>
      <c r="T23" s="168">
        <f t="shared" si="32"/>
        <v>1.1647601312405782</v>
      </c>
      <c r="U23" s="169"/>
      <c r="V23" s="168">
        <f t="shared" ref="V23:W23" si="35">IF(V21&gt;0,V14/V21,0)</f>
        <v>1.1641547760819415</v>
      </c>
      <c r="W23" s="168">
        <f t="shared" si="35"/>
        <v>1.166546328783189</v>
      </c>
      <c r="X23" s="168">
        <f t="shared" ref="X23:Z23" si="36">IF(X21&gt;0,X14/X21,0)</f>
        <v>1.1686915484684848</v>
      </c>
      <c r="Y23" s="168">
        <f t="shared" si="36"/>
        <v>1.1856080201371395</v>
      </c>
      <c r="Z23" s="168">
        <f t="shared" si="36"/>
        <v>1.1783134658938734</v>
      </c>
      <c r="AA23" s="169"/>
      <c r="AB23" s="168">
        <f t="shared" ref="AB23:AC23" si="37">IF(AB21&gt;0,AB14/AB21,0)</f>
        <v>1.2159077302552603</v>
      </c>
      <c r="AC23" s="168">
        <f t="shared" si="37"/>
        <v>1.1975269423365793</v>
      </c>
      <c r="AD23" s="168">
        <v>1.1909150744725261</v>
      </c>
      <c r="AE23" s="168">
        <f t="shared" ref="AE23:AF23" si="38">IF(AE21&gt;0,AE14/AE21,0)</f>
        <v>1.2228227396416971</v>
      </c>
      <c r="AF23" s="168">
        <f t="shared" si="38"/>
        <v>1.212509195310024</v>
      </c>
      <c r="AG23" s="169"/>
      <c r="AH23" s="168">
        <f t="shared" ref="AH23:AI23" si="39">IF(AH21&gt;0,AH14/AH21,0)</f>
        <v>1.2111988185110145</v>
      </c>
      <c r="AI23" s="168">
        <f t="shared" si="39"/>
        <v>1.1856572702745742</v>
      </c>
      <c r="AJ23" s="168">
        <f t="shared" ref="AJ23" si="40">IF(AJ21&gt;0,AJ14/AJ21,0)</f>
        <v>1.1749555866264521</v>
      </c>
      <c r="AK23" s="168">
        <f t="shared" ref="AK23:AL23" si="41">IF(AK21&gt;0,AK14/AK21,0)</f>
        <v>0</v>
      </c>
      <c r="AL23" s="168">
        <f t="shared" si="41"/>
        <v>1.2264929753474458</v>
      </c>
    </row>
    <row r="24" spans="2:38">
      <c r="B24" s="59"/>
      <c r="D24" s="113"/>
      <c r="E24" s="113"/>
      <c r="F24" s="113"/>
      <c r="G24" s="113"/>
      <c r="H24" s="113"/>
      <c r="J24" s="113"/>
      <c r="K24" s="113"/>
      <c r="L24" s="113"/>
      <c r="M24" s="113"/>
      <c r="N24" s="113"/>
      <c r="P24" s="113"/>
      <c r="Q24" s="113"/>
      <c r="R24" s="113"/>
      <c r="S24" s="113"/>
      <c r="T24" s="113"/>
      <c r="V24" s="113"/>
      <c r="W24" s="113"/>
      <c r="X24" s="113"/>
      <c r="Y24" s="113"/>
      <c r="Z24" s="113"/>
      <c r="AB24" s="113"/>
      <c r="AC24" s="113"/>
      <c r="AD24" s="113"/>
      <c r="AE24" s="113"/>
      <c r="AF24" s="113"/>
      <c r="AH24" s="113"/>
      <c r="AI24" s="113"/>
      <c r="AJ24" s="113"/>
      <c r="AK24" s="113"/>
      <c r="AL24" s="113"/>
    </row>
    <row r="25" spans="2:38" s="51" customFormat="1" ht="3" customHeight="1">
      <c r="D25" s="43"/>
      <c r="E25" s="43"/>
      <c r="F25" s="43"/>
      <c r="G25" s="43"/>
      <c r="H25" s="43"/>
      <c r="J25" s="43"/>
      <c r="K25" s="43"/>
      <c r="L25" s="43"/>
      <c r="M25" s="43"/>
      <c r="N25" s="43"/>
      <c r="P25" s="43"/>
      <c r="Q25" s="43"/>
      <c r="R25" s="43"/>
      <c r="S25" s="43"/>
      <c r="T25" s="43"/>
      <c r="V25" s="43"/>
      <c r="W25" s="43"/>
      <c r="X25" s="43"/>
      <c r="Y25" s="43"/>
      <c r="Z25" s="43"/>
      <c r="AB25" s="43"/>
      <c r="AC25" s="43"/>
      <c r="AD25" s="43"/>
      <c r="AE25" s="43"/>
      <c r="AF25" s="43"/>
      <c r="AH25" s="43"/>
      <c r="AI25" s="43"/>
      <c r="AJ25" s="43"/>
      <c r="AK25" s="43"/>
      <c r="AL25" s="43"/>
    </row>
    <row r="26" spans="2:38">
      <c r="B26" s="115"/>
      <c r="D26" s="119"/>
      <c r="E26" s="119"/>
      <c r="F26" s="119"/>
      <c r="G26" s="119"/>
      <c r="H26" s="119"/>
      <c r="J26" s="119"/>
      <c r="K26" s="119"/>
      <c r="L26" s="119"/>
      <c r="M26" s="119"/>
      <c r="N26" s="119"/>
      <c r="P26" s="119"/>
      <c r="Q26" s="119"/>
      <c r="R26" s="119"/>
      <c r="S26" s="119"/>
      <c r="T26" s="119"/>
      <c r="V26" s="119"/>
      <c r="W26" s="119"/>
      <c r="X26" s="119"/>
      <c r="Y26" s="119"/>
      <c r="Z26" s="119"/>
      <c r="AB26" s="119"/>
      <c r="AC26" s="119"/>
      <c r="AD26" s="119"/>
      <c r="AE26" s="119"/>
      <c r="AF26" s="119"/>
      <c r="AH26" s="119"/>
      <c r="AI26" s="119"/>
      <c r="AJ26" s="119"/>
      <c r="AK26" s="119"/>
      <c r="AL26" s="119"/>
    </row>
    <row r="27" spans="2:38" s="116" customFormat="1">
      <c r="B27" s="58" t="s">
        <v>34</v>
      </c>
      <c r="D27" s="15">
        <f>IF(D20&gt;0,D12*1000/D20*4,0)</f>
        <v>29308.460948392953</v>
      </c>
      <c r="E27" s="15">
        <f t="shared" ref="E27:G27" si="42">IF(E20&gt;0,E12*1000/E20*4,0)</f>
        <v>29922.680405088264</v>
      </c>
      <c r="F27" s="15">
        <f t="shared" si="42"/>
        <v>28629.320156436439</v>
      </c>
      <c r="G27" s="15">
        <f t="shared" si="42"/>
        <v>28614.883863954776</v>
      </c>
      <c r="H27" s="15">
        <f>IF(H20&gt;0,H12*1000/H20/4*4,0)</f>
        <v>28902.446344980752</v>
      </c>
      <c r="J27" s="15">
        <f>IF(J20&gt;0,J12*1000/J20*4,0)</f>
        <v>27879.917889406366</v>
      </c>
      <c r="K27" s="15">
        <f t="shared" ref="K27:M27" si="43">IF(K20&gt;0,K12*1000/K20*4,0)</f>
        <v>27585.656170969803</v>
      </c>
      <c r="L27" s="15">
        <f t="shared" si="43"/>
        <v>29156.037323423709</v>
      </c>
      <c r="M27" s="15">
        <f t="shared" si="43"/>
        <v>29417.761639236429</v>
      </c>
      <c r="N27" s="15">
        <f>IF(N20&gt;0,N12*1000/N20,0)</f>
        <v>29729.702787922448</v>
      </c>
      <c r="P27" s="15">
        <f>IF(P20&gt;0,P12*1000/P20*4,0)</f>
        <v>29143.486966587225</v>
      </c>
      <c r="Q27" s="15">
        <f>IF(Q20&gt;0,Q12*1000/Q20*4,0)</f>
        <v>29033.109406912547</v>
      </c>
      <c r="R27" s="15">
        <f>IF(R20&gt;0,R12*1000/R20*4,0)</f>
        <v>29966.26550128419</v>
      </c>
      <c r="S27" s="15">
        <f>IF(S20&gt;0,S12*1000/S20*4,0)</f>
        <v>30339.773725975836</v>
      </c>
      <c r="T27" s="15">
        <f>IF(T20&gt;0,T12*1000/T20,0)</f>
        <v>29939.775729244382</v>
      </c>
      <c r="V27" s="15">
        <f>IF(V20&gt;0,V12*1000/V20*4,0)</f>
        <v>29877.29980031684</v>
      </c>
      <c r="W27" s="15">
        <f>IF(W20&gt;0,W12*1000/W20*4,0)</f>
        <v>30556.198679440258</v>
      </c>
      <c r="X27" s="15">
        <f>IF(X20&gt;0,X12*1000/X20*4,0)</f>
        <v>30343.28397919453</v>
      </c>
      <c r="Y27" s="15">
        <f>IF(Y20&gt;0,Y12*1000/Y20*4,0)</f>
        <v>29134.394871471326</v>
      </c>
      <c r="Z27" s="15">
        <f>IF(Z20&gt;0,Z12*1000/Z20,0)</f>
        <v>29860.381537196186</v>
      </c>
      <c r="AB27" s="15">
        <f>IF(AB20&gt;0,AB12*1000/AB20*4,0)</f>
        <v>28750.44659202543</v>
      </c>
      <c r="AC27" s="15">
        <f>IF(AC20&gt;0,AC12*1000/AC20*4,0)</f>
        <v>29223.894431355904</v>
      </c>
      <c r="AD27" s="15">
        <v>28944.960003969347</v>
      </c>
      <c r="AE27" s="15">
        <f>IF(AE20&gt;0,AE12*1000/AE20*4,0)</f>
        <v>27846.525794282839</v>
      </c>
      <c r="AF27" s="15">
        <f>IF(AF20&gt;0,AF12*1000/AF20,0)</f>
        <v>28309.804073363684</v>
      </c>
      <c r="AH27" s="15">
        <f>IF(AH20&gt;0,AH12*1000/AH20*4,0)</f>
        <v>27812.340032795029</v>
      </c>
      <c r="AI27" s="15">
        <f>IF(AI20&gt;0,AI12*1000/AI20*4,0)</f>
        <v>28044.288166477389</v>
      </c>
      <c r="AJ27" s="15">
        <f>IF(AJ20&gt;0,AJ12*1000/AJ20*4,0)</f>
        <v>0</v>
      </c>
      <c r="AK27" s="15">
        <f>IF(AK20&gt;0,AK12*1000/AK20*4,0)</f>
        <v>0</v>
      </c>
      <c r="AL27" s="15">
        <f>IF(AL20&gt;0,AL12*1000/AL20,0)</f>
        <v>0</v>
      </c>
    </row>
    <row r="28" spans="2:38" s="116" customFormat="1">
      <c r="B28" s="58" t="s">
        <v>35</v>
      </c>
      <c r="D28" s="15">
        <f>IF(D21&gt;0,D12*1000/D21*4,0)</f>
        <v>23826.002291609067</v>
      </c>
      <c r="E28" s="15">
        <f t="shared" ref="E28:G28" si="44">IF(E21&gt;0,E12*1000/E21*4,0)</f>
        <v>23240.808975215667</v>
      </c>
      <c r="F28" s="15">
        <f t="shared" si="44"/>
        <v>21657.770532757888</v>
      </c>
      <c r="G28" s="15">
        <f t="shared" si="44"/>
        <v>21630.554887685932</v>
      </c>
      <c r="H28" s="15">
        <f>IF(H21&gt;0,H12*1000/H21/4*4,0)</f>
        <v>22442.619055463336</v>
      </c>
      <c r="J28" s="15">
        <f>IF(J21&gt;0,J12*1000/J21*4,0)</f>
        <v>21017.322358009595</v>
      </c>
      <c r="K28" s="15">
        <f t="shared" ref="K28:M28" si="45">IF(K21&gt;0,K12*1000/K21*4,0)</f>
        <v>20734.995514218626</v>
      </c>
      <c r="L28" s="15">
        <f t="shared" si="45"/>
        <v>21310.234845390743</v>
      </c>
      <c r="M28" s="15">
        <f t="shared" si="45"/>
        <v>20902.890337178796</v>
      </c>
      <c r="N28" s="15">
        <f>IF(N21&gt;0,N12*1000/N21,0)</f>
        <v>21421.989313984188</v>
      </c>
      <c r="P28" s="15">
        <f>IF(P21&gt;0,P12*1000/P21*4,0)</f>
        <v>20583.425898405767</v>
      </c>
      <c r="Q28" s="15">
        <f>IF(Q21&gt;0,Q12*1000/Q21*4,0)</f>
        <v>20572.582399158902</v>
      </c>
      <c r="R28" s="15">
        <f>IF(R21&gt;0,R12*1000/R21*4,0)</f>
        <v>20992.633429074063</v>
      </c>
      <c r="S28" s="15">
        <f>IF(S21&gt;0,S12*1000/S21*4,0)</f>
        <v>21126.436807995073</v>
      </c>
      <c r="T28" s="15">
        <f>IF(T21&gt;0,T12*1000/T21,0)</f>
        <v>20906.337144624893</v>
      </c>
      <c r="V28" s="15">
        <f>IF(V21&gt;0,V12*1000/V21*4,0)</f>
        <v>20752.159191916555</v>
      </c>
      <c r="W28" s="15">
        <f>IF(W21&gt;0,W12*1000/W21*4,0)</f>
        <v>21278.609876411021</v>
      </c>
      <c r="X28" s="15">
        <f>IF(X21&gt;0,X12*1000/X21*4,0)</f>
        <v>21629.530554376135</v>
      </c>
      <c r="Y28" s="15">
        <f>IF(Y21&gt;0,Y12*1000/Y21*4,0)</f>
        <v>21106.51703151183</v>
      </c>
      <c r="Z28" s="15">
        <f>IF(Z21&gt;0,Z12*1000/Z21,0)</f>
        <v>21202.293324535258</v>
      </c>
      <c r="AB28" s="15">
        <f>IF(AB21&gt;0,AB12*1000/AB21*4,0)</f>
        <v>21009.063508148796</v>
      </c>
      <c r="AC28" s="15">
        <f>IF(AC21&gt;0,AC12*1000/AC21*4,0)</f>
        <v>21463.305496798712</v>
      </c>
      <c r="AD28" s="15">
        <v>21166.887745488159</v>
      </c>
      <c r="AE28" s="15">
        <f>IF(AE21&gt;0,AE12*1000/AE21*4,0)</f>
        <v>20772.003015654893</v>
      </c>
      <c r="AF28" s="15">
        <f>IF(AF21&gt;0,AF12*1000/AF21,0)</f>
        <v>21014.19239577866</v>
      </c>
      <c r="AH28" s="15">
        <f>IF(AH21&gt;0,AH12*1000/AH21*4,0)</f>
        <v>21040.378663556883</v>
      </c>
      <c r="AI28" s="15">
        <f>IF(AI21&gt;0,AI12*1000/AI21*4,0)</f>
        <v>21243.42083197576</v>
      </c>
      <c r="AJ28" s="15">
        <f>IF(AJ21&gt;0,AJ12*1000/AJ21*4,0)</f>
        <v>0</v>
      </c>
      <c r="AK28" s="15">
        <f>IF(AK21&gt;0,AK12*1000/AK21*4,0)</f>
        <v>0</v>
      </c>
      <c r="AL28" s="15">
        <f>IF(AL21&gt;0,AL12*1000/AL21,0)</f>
        <v>0</v>
      </c>
    </row>
    <row r="29" spans="2:38">
      <c r="B29" s="59"/>
      <c r="D29" s="113"/>
      <c r="E29" s="113"/>
      <c r="F29" s="113"/>
      <c r="G29" s="113"/>
      <c r="H29" s="113"/>
      <c r="J29" s="113"/>
      <c r="K29" s="113"/>
      <c r="L29" s="113"/>
      <c r="M29" s="113"/>
      <c r="N29" s="113"/>
      <c r="P29" s="113"/>
      <c r="Q29" s="113"/>
      <c r="R29" s="113"/>
      <c r="S29" s="113"/>
      <c r="T29" s="113"/>
      <c r="V29" s="113"/>
      <c r="W29" s="113"/>
      <c r="X29" s="113"/>
      <c r="Y29" s="113"/>
      <c r="Z29" s="113"/>
      <c r="AB29" s="113"/>
      <c r="AC29" s="113"/>
      <c r="AD29" s="113"/>
      <c r="AE29" s="113"/>
      <c r="AF29" s="113"/>
      <c r="AH29" s="113"/>
      <c r="AI29" s="113"/>
      <c r="AJ29" s="113"/>
      <c r="AK29" s="113"/>
      <c r="AL29" s="113"/>
    </row>
    <row r="30" spans="2:38">
      <c r="B30" s="51"/>
      <c r="D30" s="43"/>
      <c r="E30" s="43"/>
      <c r="F30" s="43"/>
      <c r="G30" s="43"/>
      <c r="H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G30" s="43"/>
      <c r="AH30" s="43"/>
      <c r="AI30" s="43"/>
    </row>
    <row r="31" spans="2:38">
      <c r="B31" s="309" t="s">
        <v>354</v>
      </c>
      <c r="C31" s="307"/>
      <c r="D31" s="307"/>
      <c r="E31" s="307"/>
      <c r="F31" s="307"/>
      <c r="G31" s="307"/>
      <c r="H31" s="307"/>
      <c r="I31" s="307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5"/>
      <c r="AB31" s="305"/>
      <c r="AC31" s="305"/>
      <c r="AG31" s="305"/>
      <c r="AH31" s="305"/>
      <c r="AI31" s="305"/>
    </row>
    <row r="32" spans="2:38">
      <c r="B32" s="309" t="s">
        <v>353</v>
      </c>
      <c r="C32" s="307"/>
      <c r="D32" s="307"/>
      <c r="E32" s="307"/>
      <c r="F32" s="307"/>
      <c r="G32" s="307"/>
      <c r="H32" s="307"/>
      <c r="I32" s="307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5"/>
      <c r="AB32" s="305"/>
      <c r="AC32" s="305"/>
      <c r="AG32" s="305"/>
      <c r="AH32" s="305"/>
      <c r="AI32" s="305"/>
    </row>
    <row r="33" spans="2:35">
      <c r="B33" s="306"/>
      <c r="C33" s="307"/>
      <c r="D33" s="307"/>
      <c r="E33" s="307"/>
      <c r="F33" s="307"/>
      <c r="G33" s="307"/>
      <c r="H33" s="307"/>
      <c r="I33" s="307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5"/>
      <c r="AB33" s="305"/>
      <c r="AC33" s="305"/>
      <c r="AG33" s="305"/>
      <c r="AH33" s="305"/>
      <c r="AI33" s="305"/>
    </row>
    <row r="34" spans="2:35">
      <c r="B34" s="310" t="s">
        <v>382</v>
      </c>
      <c r="D34" s="165"/>
      <c r="E34" s="165"/>
      <c r="J34" s="165"/>
      <c r="K34" s="165"/>
      <c r="P34" s="165"/>
      <c r="Q34" s="165"/>
      <c r="R34" s="165"/>
      <c r="S34" s="165"/>
      <c r="T34" s="165"/>
      <c r="V34" s="165"/>
      <c r="W34" s="165"/>
      <c r="X34" s="165"/>
      <c r="Y34" s="165"/>
      <c r="Z34" s="165"/>
      <c r="AB34" s="165"/>
      <c r="AC34" s="165"/>
      <c r="AH34" s="165"/>
      <c r="AI34" s="165"/>
    </row>
    <row r="35" spans="2:35">
      <c r="B35" s="310" t="s">
        <v>351</v>
      </c>
      <c r="D35" s="166"/>
      <c r="E35" s="166"/>
      <c r="J35" s="166"/>
      <c r="K35" s="166"/>
      <c r="P35" s="166"/>
      <c r="Q35" s="166"/>
      <c r="R35" s="166"/>
      <c r="S35" s="166"/>
      <c r="T35" s="166"/>
      <c r="V35" s="166"/>
      <c r="W35" s="166"/>
      <c r="X35" s="166"/>
      <c r="Y35" s="166"/>
      <c r="Z35" s="166"/>
      <c r="AB35" s="166"/>
      <c r="AC35" s="166"/>
      <c r="AH35" s="166"/>
      <c r="AI35" s="166"/>
    </row>
    <row r="36" spans="2:35">
      <c r="B36" s="310" t="s">
        <v>352</v>
      </c>
      <c r="D36" s="166"/>
      <c r="E36" s="166"/>
      <c r="J36" s="166"/>
      <c r="K36" s="166"/>
      <c r="P36" s="166"/>
      <c r="Q36" s="166"/>
      <c r="R36" s="166"/>
      <c r="S36" s="166"/>
      <c r="T36" s="166"/>
      <c r="V36" s="166"/>
      <c r="W36" s="166"/>
      <c r="X36" s="166"/>
      <c r="Y36" s="166"/>
      <c r="Z36" s="166"/>
      <c r="AB36" s="166"/>
      <c r="AC36" s="166"/>
      <c r="AH36" s="166"/>
      <c r="AI36" s="166"/>
    </row>
    <row r="37" spans="2:35">
      <c r="D37" s="165"/>
      <c r="E37" s="165"/>
      <c r="J37" s="165"/>
      <c r="K37" s="165"/>
      <c r="P37" s="165"/>
      <c r="Q37" s="165"/>
      <c r="R37" s="165"/>
      <c r="S37" s="165"/>
      <c r="T37" s="165"/>
      <c r="V37" s="165"/>
      <c r="W37" s="165"/>
      <c r="X37" s="165"/>
      <c r="Y37" s="165"/>
      <c r="Z37" s="165"/>
      <c r="AB37" s="165"/>
      <c r="AC37" s="165"/>
      <c r="AH37" s="165"/>
      <c r="AI37" s="165"/>
    </row>
    <row r="38" spans="2:35">
      <c r="D38" s="166"/>
      <c r="E38" s="166"/>
      <c r="J38" s="166"/>
      <c r="K38" s="166"/>
      <c r="P38" s="166"/>
      <c r="Q38" s="166"/>
      <c r="R38" s="166"/>
      <c r="S38" s="166"/>
      <c r="T38" s="166"/>
      <c r="V38" s="166"/>
      <c r="W38" s="166"/>
      <c r="X38" s="166"/>
      <c r="Y38" s="166"/>
      <c r="Z38" s="166"/>
      <c r="AB38" s="166"/>
      <c r="AC38" s="166"/>
      <c r="AH38" s="166"/>
      <c r="AI38" s="166"/>
    </row>
    <row r="39" spans="2:35">
      <c r="D39" s="165"/>
      <c r="E39" s="165"/>
      <c r="J39" s="165"/>
      <c r="K39" s="165"/>
      <c r="P39" s="165"/>
      <c r="Q39" s="165"/>
      <c r="R39" s="165"/>
      <c r="S39" s="165"/>
      <c r="T39" s="165"/>
      <c r="V39" s="165"/>
      <c r="W39" s="165"/>
      <c r="X39" s="165"/>
      <c r="Y39" s="165"/>
      <c r="Z39" s="165"/>
      <c r="AB39" s="165"/>
      <c r="AC39" s="165"/>
      <c r="AH39" s="165"/>
      <c r="AI39" s="165"/>
    </row>
    <row r="40" spans="2:35">
      <c r="D40" s="165"/>
      <c r="E40" s="165"/>
      <c r="J40" s="165"/>
      <c r="K40" s="165"/>
      <c r="P40" s="165"/>
      <c r="Q40" s="165"/>
      <c r="R40" s="165"/>
      <c r="S40" s="165"/>
      <c r="T40" s="165"/>
      <c r="V40" s="165"/>
      <c r="W40" s="165"/>
      <c r="X40" s="165"/>
      <c r="Y40" s="165"/>
      <c r="Z40" s="165"/>
      <c r="AB40" s="165"/>
      <c r="AC40" s="165"/>
      <c r="AH40" s="165"/>
      <c r="AI40" s="165"/>
    </row>
    <row r="41" spans="2:35">
      <c r="D41" s="166"/>
      <c r="E41" s="166"/>
      <c r="J41" s="166"/>
      <c r="K41" s="166"/>
      <c r="P41" s="166"/>
      <c r="Q41" s="166"/>
      <c r="R41" s="166"/>
      <c r="S41" s="166"/>
      <c r="T41" s="166"/>
      <c r="V41" s="166"/>
      <c r="W41" s="166"/>
      <c r="X41" s="166"/>
      <c r="Y41" s="166"/>
      <c r="Z41" s="166"/>
      <c r="AB41" s="166"/>
      <c r="AC41" s="166"/>
      <c r="AH41" s="166"/>
      <c r="AI41" s="166"/>
    </row>
    <row r="42" spans="2:35">
      <c r="D42" s="165"/>
      <c r="E42" s="165"/>
      <c r="J42" s="165"/>
      <c r="K42" s="165"/>
      <c r="P42" s="165"/>
      <c r="Q42" s="165"/>
      <c r="R42" s="165"/>
      <c r="S42" s="165"/>
      <c r="T42" s="165"/>
      <c r="V42" s="165"/>
      <c r="W42" s="165"/>
      <c r="X42" s="165"/>
      <c r="Y42" s="165"/>
      <c r="Z42" s="165"/>
      <c r="AB42" s="165"/>
      <c r="AC42" s="165"/>
      <c r="AH42" s="165"/>
      <c r="AI42" s="165"/>
    </row>
    <row r="43" spans="2:35">
      <c r="D43" s="166"/>
      <c r="E43" s="166"/>
      <c r="J43" s="166"/>
      <c r="K43" s="166"/>
      <c r="P43" s="166"/>
      <c r="Q43" s="166"/>
      <c r="R43" s="166"/>
      <c r="S43" s="166"/>
      <c r="T43" s="166"/>
      <c r="V43" s="166"/>
      <c r="W43" s="166"/>
      <c r="X43" s="166"/>
      <c r="Y43" s="166"/>
      <c r="Z43" s="166"/>
      <c r="AB43" s="166"/>
      <c r="AC43" s="166"/>
      <c r="AH43" s="166"/>
      <c r="AI43" s="166"/>
    </row>
    <row r="44" spans="2:35">
      <c r="D44" s="165"/>
      <c r="E44" s="165"/>
      <c r="J44" s="165"/>
      <c r="K44" s="165"/>
      <c r="P44" s="165"/>
      <c r="Q44" s="165"/>
      <c r="R44" s="165"/>
      <c r="S44" s="165"/>
      <c r="T44" s="165"/>
      <c r="V44" s="165"/>
      <c r="W44" s="165"/>
      <c r="X44" s="165"/>
      <c r="Y44" s="165"/>
      <c r="Z44" s="165"/>
      <c r="AB44" s="165"/>
      <c r="AC44" s="165"/>
      <c r="AH44" s="165"/>
      <c r="AI44" s="165"/>
    </row>
    <row r="45" spans="2:35">
      <c r="D45" s="165"/>
      <c r="E45" s="165"/>
      <c r="J45" s="165"/>
      <c r="K45" s="165"/>
      <c r="P45" s="165"/>
      <c r="Q45" s="165"/>
      <c r="R45" s="165"/>
      <c r="S45" s="165"/>
      <c r="T45" s="165"/>
      <c r="V45" s="165"/>
      <c r="W45" s="165"/>
      <c r="X45" s="165"/>
      <c r="Y45" s="165"/>
      <c r="Z45" s="165"/>
      <c r="AB45" s="165"/>
      <c r="AC45" s="165"/>
      <c r="AH45" s="165"/>
      <c r="AI45" s="165"/>
    </row>
    <row r="46" spans="2:35">
      <c r="D46" s="165"/>
      <c r="E46" s="165"/>
      <c r="J46" s="165"/>
      <c r="K46" s="165"/>
      <c r="P46" s="165"/>
      <c r="Q46" s="165"/>
      <c r="R46" s="165"/>
      <c r="S46" s="165"/>
      <c r="T46" s="165"/>
      <c r="V46" s="165"/>
      <c r="W46" s="165"/>
      <c r="X46" s="165"/>
      <c r="Y46" s="165"/>
      <c r="Z46" s="165"/>
      <c r="AB46" s="165"/>
      <c r="AC46" s="165"/>
      <c r="AH46" s="165"/>
      <c r="AI46" s="165"/>
    </row>
  </sheetData>
  <mergeCells count="31">
    <mergeCell ref="AE9:AE11"/>
    <mergeCell ref="AF9:AF11"/>
    <mergeCell ref="B9:B11"/>
    <mergeCell ref="G9:G11"/>
    <mergeCell ref="H9:H11"/>
    <mergeCell ref="D9:D11"/>
    <mergeCell ref="E9:E11"/>
    <mergeCell ref="F9:F11"/>
    <mergeCell ref="W9:W11"/>
    <mergeCell ref="V9:V11"/>
    <mergeCell ref="X9:X11"/>
    <mergeCell ref="J9:J11"/>
    <mergeCell ref="K9:K11"/>
    <mergeCell ref="L9:L11"/>
    <mergeCell ref="M9:M11"/>
    <mergeCell ref="T9:T11"/>
    <mergeCell ref="N9:N11"/>
    <mergeCell ref="P9:P11"/>
    <mergeCell ref="Q9:Q11"/>
    <mergeCell ref="R9:R11"/>
    <mergeCell ref="S9:S11"/>
    <mergeCell ref="AD9:AD11"/>
    <mergeCell ref="AC9:AC11"/>
    <mergeCell ref="AB9:AB11"/>
    <mergeCell ref="Z9:Z11"/>
    <mergeCell ref="Y9:Y11"/>
    <mergeCell ref="AH9:AH11"/>
    <mergeCell ref="AI9:AI11"/>
    <mergeCell ref="AJ9:AJ11"/>
    <mergeCell ref="AK9:AK11"/>
    <mergeCell ref="AL9:AL11"/>
  </mergeCells>
  <phoneticPr fontId="3" type="noConversion"/>
  <hyperlinks>
    <hyperlink ref="AI4" location="Contents!A1" display="Back"/>
  </hyperlinks>
  <printOptions horizontalCentered="1" verticalCentered="1"/>
  <pageMargins left="0.25" right="0.25" top="0.75" bottom="0.75" header="0.3" footer="0.3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100"/>
  <sheetViews>
    <sheetView showGridLines="0" view="pageBreakPreview" zoomScale="80" zoomScaleNormal="100" zoomScaleSheetLayoutView="80" workbookViewId="0">
      <pane xSplit="2" ySplit="11" topLeftCell="C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I22" sqref="AI22"/>
    </sheetView>
  </sheetViews>
  <sheetFormatPr defaultColWidth="9.140625" defaultRowHeight="12.75"/>
  <cols>
    <col min="1" max="1" width="1" style="7" customWidth="1"/>
    <col min="2" max="2" width="29.28515625" style="7" customWidth="1"/>
    <col min="3" max="3" width="0.5703125" style="7" customWidth="1"/>
    <col min="4" max="7" width="13.5703125" style="7" hidden="1" customWidth="1"/>
    <col min="8" max="8" width="12.5703125" style="7" customWidth="1"/>
    <col min="9" max="9" width="0.85546875" style="7" customWidth="1"/>
    <col min="10" max="13" width="13.5703125" style="7" hidden="1" customWidth="1"/>
    <col min="14" max="14" width="12.5703125" style="7" customWidth="1"/>
    <col min="15" max="15" width="0.5703125" style="7" customWidth="1"/>
    <col min="16" max="18" width="12.42578125" style="7" hidden="1" customWidth="1"/>
    <col min="19" max="19" width="13.28515625" style="7" hidden="1" customWidth="1"/>
    <col min="20" max="20" width="12.5703125" style="7" customWidth="1"/>
    <col min="21" max="21" width="0.5703125" style="7" customWidth="1"/>
    <col min="22" max="25" width="12.42578125" style="7" customWidth="1"/>
    <col min="26" max="26" width="12.5703125" style="7" customWidth="1"/>
    <col min="27" max="27" width="0.5703125" style="7" customWidth="1"/>
    <col min="28" max="29" width="12.42578125" style="7" customWidth="1"/>
    <col min="30" max="31" width="13.140625" style="7" bestFit="1" customWidth="1"/>
    <col min="32" max="32" width="12.5703125" style="7" customWidth="1"/>
    <col min="33" max="33" width="0.5703125" style="7" customWidth="1"/>
    <col min="34" max="35" width="12.42578125" style="7" customWidth="1"/>
    <col min="36" max="37" width="13.140625" style="7" hidden="1" customWidth="1"/>
    <col min="38" max="38" width="14.5703125" style="7" hidden="1" customWidth="1"/>
    <col min="39" max="16384" width="9.140625" style="7"/>
  </cols>
  <sheetData>
    <row r="1" spans="2:38">
      <c r="B1" s="105"/>
    </row>
    <row r="2" spans="2:38">
      <c r="AI2" s="153" t="s">
        <v>91</v>
      </c>
    </row>
    <row r="9" spans="2:38" ht="15" customHeight="1">
      <c r="B9" s="25" t="s">
        <v>45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>
      <c r="B10" s="108"/>
    </row>
    <row r="11" spans="2:38" ht="14.25" customHeight="1">
      <c r="B11" s="146" t="s">
        <v>31</v>
      </c>
      <c r="D11" s="147" t="s">
        <v>115</v>
      </c>
      <c r="E11" s="147" t="s">
        <v>116</v>
      </c>
      <c r="F11" s="147" t="s">
        <v>117</v>
      </c>
      <c r="G11" s="147" t="s">
        <v>118</v>
      </c>
      <c r="H11" s="146" t="s">
        <v>119</v>
      </c>
      <c r="J11" s="147" t="s">
        <v>268</v>
      </c>
      <c r="K11" s="147" t="s">
        <v>269</v>
      </c>
      <c r="L11" s="147" t="s">
        <v>270</v>
      </c>
      <c r="M11" s="147" t="s">
        <v>271</v>
      </c>
      <c r="N11" s="146" t="s">
        <v>272</v>
      </c>
      <c r="P11" s="147" t="s">
        <v>291</v>
      </c>
      <c r="Q11" s="147" t="s">
        <v>294</v>
      </c>
      <c r="R11" s="147" t="s">
        <v>303</v>
      </c>
      <c r="S11" s="147" t="s">
        <v>306</v>
      </c>
      <c r="T11" s="146" t="s">
        <v>293</v>
      </c>
      <c r="V11" s="147" t="s">
        <v>319</v>
      </c>
      <c r="W11" s="147" t="s">
        <v>324</v>
      </c>
      <c r="X11" s="147" t="s">
        <v>329</v>
      </c>
      <c r="Y11" s="147" t="s">
        <v>332</v>
      </c>
      <c r="Z11" s="146" t="s">
        <v>323</v>
      </c>
      <c r="AB11" s="147" t="s">
        <v>338</v>
      </c>
      <c r="AC11" s="147" t="s">
        <v>342</v>
      </c>
      <c r="AD11" s="147" t="s">
        <v>343</v>
      </c>
      <c r="AE11" s="147" t="s">
        <v>344</v>
      </c>
      <c r="AF11" s="146" t="s">
        <v>341</v>
      </c>
      <c r="AH11" s="147" t="s">
        <v>365</v>
      </c>
      <c r="AI11" s="147" t="s">
        <v>366</v>
      </c>
      <c r="AJ11" s="147" t="s">
        <v>367</v>
      </c>
      <c r="AK11" s="147" t="s">
        <v>369</v>
      </c>
      <c r="AL11" s="146" t="s">
        <v>368</v>
      </c>
    </row>
    <row r="12" spans="2:38">
      <c r="B12" s="12"/>
      <c r="D12" s="109"/>
      <c r="E12" s="109"/>
      <c r="F12" s="109"/>
      <c r="G12" s="109"/>
      <c r="H12" s="41"/>
      <c r="J12" s="109"/>
      <c r="K12" s="109"/>
      <c r="L12" s="109"/>
      <c r="M12" s="109"/>
      <c r="N12" s="41"/>
      <c r="P12" s="15"/>
      <c r="Q12" s="15"/>
      <c r="R12" s="15"/>
      <c r="S12" s="15"/>
      <c r="T12" s="15"/>
      <c r="V12" s="15"/>
      <c r="W12" s="15"/>
      <c r="X12" s="15"/>
      <c r="Y12" s="15"/>
      <c r="Z12" s="15"/>
      <c r="AB12" s="15"/>
      <c r="AC12" s="15"/>
      <c r="AD12" s="15"/>
      <c r="AE12" s="15"/>
      <c r="AF12" s="15"/>
      <c r="AH12" s="15"/>
      <c r="AI12" s="15"/>
      <c r="AJ12" s="15"/>
      <c r="AK12" s="15"/>
      <c r="AL12" s="15"/>
    </row>
    <row r="13" spans="2:38">
      <c r="B13" s="41" t="s">
        <v>36</v>
      </c>
      <c r="C13" s="109"/>
      <c r="D13" s="109">
        <v>4946</v>
      </c>
      <c r="E13" s="109">
        <v>5076</v>
      </c>
      <c r="F13" s="109">
        <v>5243</v>
      </c>
      <c r="G13" s="109">
        <v>5406</v>
      </c>
      <c r="H13" s="109">
        <f>G13</f>
        <v>5406</v>
      </c>
      <c r="I13" s="252"/>
      <c r="J13" s="109">
        <v>5333</v>
      </c>
      <c r="K13" s="109">
        <v>5108</v>
      </c>
      <c r="L13" s="109">
        <v>5017</v>
      </c>
      <c r="M13" s="109">
        <v>4906</v>
      </c>
      <c r="N13" s="109">
        <f>M13</f>
        <v>4906</v>
      </c>
      <c r="O13" s="252"/>
      <c r="P13" s="15">
        <v>5115</v>
      </c>
      <c r="Q13" s="15">
        <v>5086</v>
      </c>
      <c r="R13" s="15">
        <v>5081</v>
      </c>
      <c r="S13" s="15">
        <v>5345</v>
      </c>
      <c r="T13" s="109">
        <f>S13</f>
        <v>5345</v>
      </c>
      <c r="U13" s="252"/>
      <c r="V13" s="15">
        <v>5268</v>
      </c>
      <c r="W13" s="15">
        <v>5671</v>
      </c>
      <c r="X13" s="15">
        <v>5696</v>
      </c>
      <c r="Y13" s="15">
        <v>6073</v>
      </c>
      <c r="Z13" s="109">
        <f>Y13</f>
        <v>6073</v>
      </c>
      <c r="AA13" s="252"/>
      <c r="AB13" s="15">
        <v>5727</v>
      </c>
      <c r="AC13" s="15">
        <v>5677</v>
      </c>
      <c r="AD13" s="15">
        <v>5964</v>
      </c>
      <c r="AE13" s="15">
        <v>5897</v>
      </c>
      <c r="AF13" s="109">
        <f>AE13</f>
        <v>5897</v>
      </c>
      <c r="AG13" s="252"/>
      <c r="AH13" s="15">
        <v>5793</v>
      </c>
      <c r="AI13" s="15">
        <v>5106</v>
      </c>
      <c r="AJ13" s="15"/>
      <c r="AK13" s="15"/>
      <c r="AL13" s="109">
        <f>AK13</f>
        <v>0</v>
      </c>
    </row>
    <row r="14" spans="2:38">
      <c r="B14" s="41" t="s">
        <v>37</v>
      </c>
      <c r="C14" s="109"/>
      <c r="D14" s="109">
        <v>7523</v>
      </c>
      <c r="E14" s="109">
        <v>7417</v>
      </c>
      <c r="F14" s="109">
        <v>7600</v>
      </c>
      <c r="G14" s="109">
        <v>7853</v>
      </c>
      <c r="H14" s="109">
        <f t="shared" ref="H14:H18" si="0">G14</f>
        <v>7853</v>
      </c>
      <c r="I14" s="252"/>
      <c r="J14" s="109">
        <v>7941</v>
      </c>
      <c r="K14" s="109">
        <v>7942</v>
      </c>
      <c r="L14" s="109">
        <v>7955</v>
      </c>
      <c r="M14" s="109">
        <v>7873</v>
      </c>
      <c r="N14" s="109">
        <f t="shared" ref="N14:N19" si="1">M14</f>
        <v>7873</v>
      </c>
      <c r="O14" s="252"/>
      <c r="P14" s="15">
        <v>7942</v>
      </c>
      <c r="Q14" s="15">
        <v>8139</v>
      </c>
      <c r="R14" s="15">
        <v>8111</v>
      </c>
      <c r="S14" s="15">
        <v>8158</v>
      </c>
      <c r="T14" s="109">
        <f t="shared" ref="T14:T19" si="2">S14</f>
        <v>8158</v>
      </c>
      <c r="U14" s="252"/>
      <c r="V14" s="15">
        <v>8724</v>
      </c>
      <c r="W14" s="15">
        <v>8665</v>
      </c>
      <c r="X14" s="15">
        <v>8637</v>
      </c>
      <c r="Y14" s="15">
        <v>8765</v>
      </c>
      <c r="Z14" s="109">
        <f t="shared" ref="Z14:Z19" si="3">Y14</f>
        <v>8765</v>
      </c>
      <c r="AA14" s="252"/>
      <c r="AB14" s="15">
        <v>8807</v>
      </c>
      <c r="AC14" s="15">
        <v>8548</v>
      </c>
      <c r="AD14" s="15">
        <v>8822</v>
      </c>
      <c r="AE14" s="15">
        <v>8848</v>
      </c>
      <c r="AF14" s="109">
        <f t="shared" ref="AF14:AF19" si="4">AE14</f>
        <v>8848</v>
      </c>
      <c r="AG14" s="252"/>
      <c r="AH14" s="15">
        <v>9043</v>
      </c>
      <c r="AI14" s="15">
        <v>9051</v>
      </c>
      <c r="AJ14" s="15"/>
      <c r="AK14" s="15"/>
      <c r="AL14" s="109">
        <f t="shared" ref="AL14:AL19" si="5">AK14</f>
        <v>0</v>
      </c>
    </row>
    <row r="15" spans="2:38">
      <c r="B15" s="31" t="s">
        <v>156</v>
      </c>
      <c r="C15" s="109"/>
      <c r="D15" s="109">
        <v>1682</v>
      </c>
      <c r="E15" s="109">
        <v>1675</v>
      </c>
      <c r="F15" s="109">
        <v>2027</v>
      </c>
      <c r="G15" s="109">
        <v>2064</v>
      </c>
      <c r="H15" s="109">
        <f t="shared" si="0"/>
        <v>2064</v>
      </c>
      <c r="I15" s="252"/>
      <c r="J15" s="109">
        <v>1991</v>
      </c>
      <c r="K15" s="109">
        <v>1803</v>
      </c>
      <c r="L15" s="109">
        <v>1720</v>
      </c>
      <c r="M15" s="109">
        <v>1703</v>
      </c>
      <c r="N15" s="109">
        <f t="shared" si="1"/>
        <v>1703</v>
      </c>
      <c r="O15" s="252"/>
      <c r="P15" s="15">
        <v>1665</v>
      </c>
      <c r="Q15" s="15">
        <v>1670</v>
      </c>
      <c r="R15" s="15">
        <v>1808</v>
      </c>
      <c r="S15" s="15">
        <v>1784</v>
      </c>
      <c r="T15" s="109">
        <f t="shared" si="2"/>
        <v>1784</v>
      </c>
      <c r="U15" s="252"/>
      <c r="V15" s="15">
        <v>1835</v>
      </c>
      <c r="W15" s="15">
        <v>1782</v>
      </c>
      <c r="X15" s="15">
        <v>1688</v>
      </c>
      <c r="Y15" s="15">
        <v>1641</v>
      </c>
      <c r="Z15" s="109">
        <f t="shared" si="3"/>
        <v>1641</v>
      </c>
      <c r="AA15" s="252"/>
      <c r="AB15" s="15">
        <v>1551</v>
      </c>
      <c r="AC15" s="15">
        <v>1535</v>
      </c>
      <c r="AD15" s="15">
        <v>1493</v>
      </c>
      <c r="AE15" s="15">
        <v>1515</v>
      </c>
      <c r="AF15" s="109">
        <f t="shared" si="4"/>
        <v>1515</v>
      </c>
      <c r="AG15" s="252"/>
      <c r="AH15" s="15">
        <v>1503</v>
      </c>
      <c r="AI15" s="15">
        <v>1463</v>
      </c>
      <c r="AJ15" s="15"/>
      <c r="AK15" s="15"/>
      <c r="AL15" s="109">
        <f t="shared" si="5"/>
        <v>0</v>
      </c>
    </row>
    <row r="16" spans="2:38">
      <c r="B16" s="31" t="s">
        <v>38</v>
      </c>
      <c r="C16" s="109"/>
      <c r="D16" s="109">
        <v>2534</v>
      </c>
      <c r="E16" s="109">
        <v>2519</v>
      </c>
      <c r="F16" s="109">
        <v>2757</v>
      </c>
      <c r="G16" s="109">
        <v>2880</v>
      </c>
      <c r="H16" s="109">
        <f t="shared" si="0"/>
        <v>2880</v>
      </c>
      <c r="I16" s="252"/>
      <c r="J16" s="109">
        <v>3002</v>
      </c>
      <c r="K16" s="109">
        <v>2943</v>
      </c>
      <c r="L16" s="109">
        <v>3021</v>
      </c>
      <c r="M16" s="109">
        <v>2885</v>
      </c>
      <c r="N16" s="109">
        <f t="shared" si="1"/>
        <v>2885</v>
      </c>
      <c r="O16" s="252"/>
      <c r="P16" s="15">
        <v>2999</v>
      </c>
      <c r="Q16" s="15">
        <v>2962</v>
      </c>
      <c r="R16" s="15">
        <v>2847</v>
      </c>
      <c r="S16" s="15">
        <v>2770</v>
      </c>
      <c r="T16" s="109">
        <f t="shared" si="2"/>
        <v>2770</v>
      </c>
      <c r="U16" s="252"/>
      <c r="V16" s="15">
        <v>2764</v>
      </c>
      <c r="W16" s="15">
        <v>2704</v>
      </c>
      <c r="X16" s="15">
        <v>2689</v>
      </c>
      <c r="Y16" s="15">
        <v>2823</v>
      </c>
      <c r="Z16" s="109">
        <f t="shared" si="3"/>
        <v>2823</v>
      </c>
      <c r="AA16" s="252"/>
      <c r="AB16" s="15">
        <v>2938</v>
      </c>
      <c r="AC16" s="15">
        <v>3178</v>
      </c>
      <c r="AD16" s="15">
        <v>3153</v>
      </c>
      <c r="AE16" s="15">
        <v>3229</v>
      </c>
      <c r="AF16" s="109">
        <f t="shared" si="4"/>
        <v>3229</v>
      </c>
      <c r="AG16" s="252"/>
      <c r="AH16" s="15">
        <v>2986</v>
      </c>
      <c r="AI16" s="15">
        <v>2995</v>
      </c>
      <c r="AJ16" s="15"/>
      <c r="AK16" s="15"/>
      <c r="AL16" s="109">
        <f t="shared" si="5"/>
        <v>0</v>
      </c>
    </row>
    <row r="17" spans="2:38">
      <c r="B17" s="31" t="s">
        <v>42</v>
      </c>
      <c r="C17" s="109"/>
      <c r="D17" s="109">
        <v>1738</v>
      </c>
      <c r="E17" s="109">
        <v>1632</v>
      </c>
      <c r="F17" s="109">
        <v>1568</v>
      </c>
      <c r="G17" s="109">
        <v>1624</v>
      </c>
      <c r="H17" s="109">
        <f t="shared" si="0"/>
        <v>1624</v>
      </c>
      <c r="I17" s="252"/>
      <c r="J17" s="109">
        <v>1700</v>
      </c>
      <c r="K17" s="109">
        <v>1632</v>
      </c>
      <c r="L17" s="109">
        <v>1610</v>
      </c>
      <c r="M17" s="109">
        <v>1551</v>
      </c>
      <c r="N17" s="109">
        <f t="shared" si="1"/>
        <v>1551</v>
      </c>
      <c r="O17" s="252"/>
      <c r="P17" s="15">
        <v>1558</v>
      </c>
      <c r="Q17" s="15">
        <v>1548</v>
      </c>
      <c r="R17" s="15">
        <v>1496</v>
      </c>
      <c r="S17" s="15">
        <v>1492</v>
      </c>
      <c r="T17" s="109">
        <f t="shared" si="2"/>
        <v>1492</v>
      </c>
      <c r="U17" s="252"/>
      <c r="V17" s="15">
        <v>1448</v>
      </c>
      <c r="W17" s="15">
        <v>1418</v>
      </c>
      <c r="X17" s="15">
        <v>1333</v>
      </c>
      <c r="Y17" s="15">
        <v>1329</v>
      </c>
      <c r="Z17" s="109">
        <f t="shared" si="3"/>
        <v>1329</v>
      </c>
      <c r="AA17" s="252"/>
      <c r="AB17" s="15">
        <v>1355</v>
      </c>
      <c r="AC17" s="15">
        <v>1329</v>
      </c>
      <c r="AD17" s="15">
        <v>1324</v>
      </c>
      <c r="AE17" s="15">
        <v>1320</v>
      </c>
      <c r="AF17" s="109">
        <f t="shared" si="4"/>
        <v>1320</v>
      </c>
      <c r="AG17" s="252"/>
      <c r="AH17" s="15">
        <v>1351</v>
      </c>
      <c r="AI17" s="15">
        <v>1352</v>
      </c>
      <c r="AJ17" s="15"/>
      <c r="AK17" s="15"/>
      <c r="AL17" s="109">
        <f t="shared" si="5"/>
        <v>0</v>
      </c>
    </row>
    <row r="18" spans="2:38">
      <c r="B18" s="31" t="s">
        <v>92</v>
      </c>
      <c r="C18" s="109"/>
      <c r="D18" s="109">
        <v>428</v>
      </c>
      <c r="E18" s="109">
        <v>424</v>
      </c>
      <c r="F18" s="109">
        <v>462</v>
      </c>
      <c r="G18" s="109">
        <v>516</v>
      </c>
      <c r="H18" s="109">
        <f t="shared" si="0"/>
        <v>516</v>
      </c>
      <c r="I18" s="252"/>
      <c r="J18" s="109">
        <v>831</v>
      </c>
      <c r="K18" s="109">
        <v>825</v>
      </c>
      <c r="L18" s="109">
        <v>795</v>
      </c>
      <c r="M18" s="109">
        <v>744</v>
      </c>
      <c r="N18" s="109">
        <f t="shared" si="1"/>
        <v>744</v>
      </c>
      <c r="O18" s="252"/>
      <c r="P18" s="15">
        <v>680</v>
      </c>
      <c r="Q18" s="15">
        <v>673</v>
      </c>
      <c r="R18" s="15">
        <v>613</v>
      </c>
      <c r="S18" s="15">
        <v>578</v>
      </c>
      <c r="T18" s="109">
        <f t="shared" si="2"/>
        <v>578</v>
      </c>
      <c r="U18" s="252"/>
      <c r="V18" s="15">
        <v>494</v>
      </c>
      <c r="W18" s="15">
        <v>547</v>
      </c>
      <c r="X18" s="15">
        <v>583</v>
      </c>
      <c r="Y18" s="15">
        <v>586</v>
      </c>
      <c r="Z18" s="109">
        <f t="shared" si="3"/>
        <v>586</v>
      </c>
      <c r="AA18" s="252"/>
      <c r="AB18" s="15">
        <v>586</v>
      </c>
      <c r="AC18" s="15">
        <v>579</v>
      </c>
      <c r="AD18" s="15">
        <v>562</v>
      </c>
      <c r="AE18" s="15">
        <v>576</v>
      </c>
      <c r="AF18" s="109">
        <f t="shared" si="4"/>
        <v>576</v>
      </c>
      <c r="AG18" s="252"/>
      <c r="AH18" s="15">
        <v>602</v>
      </c>
      <c r="AI18" s="15">
        <v>614</v>
      </c>
      <c r="AJ18" s="15"/>
      <c r="AK18" s="15"/>
      <c r="AL18" s="109">
        <f t="shared" si="5"/>
        <v>0</v>
      </c>
    </row>
    <row r="19" spans="2:38">
      <c r="B19" s="31" t="s">
        <v>283</v>
      </c>
      <c r="D19" s="109"/>
      <c r="E19" s="109"/>
      <c r="F19" s="109"/>
      <c r="G19" s="109"/>
      <c r="H19" s="15"/>
      <c r="J19" s="109">
        <v>47</v>
      </c>
      <c r="K19" s="109">
        <v>107</v>
      </c>
      <c r="L19" s="109">
        <v>176</v>
      </c>
      <c r="M19" s="109">
        <v>206</v>
      </c>
      <c r="N19" s="15">
        <f t="shared" si="1"/>
        <v>206</v>
      </c>
      <c r="P19" s="15">
        <v>245</v>
      </c>
      <c r="Q19" s="15">
        <v>311</v>
      </c>
      <c r="R19" s="15">
        <v>466</v>
      </c>
      <c r="S19" s="15">
        <v>416</v>
      </c>
      <c r="T19" s="15">
        <f t="shared" si="2"/>
        <v>416</v>
      </c>
      <c r="V19" s="15">
        <v>542</v>
      </c>
      <c r="W19" s="15">
        <v>526</v>
      </c>
      <c r="X19" s="15">
        <v>511</v>
      </c>
      <c r="Y19" s="15">
        <v>519</v>
      </c>
      <c r="Z19" s="15">
        <f t="shared" si="3"/>
        <v>519</v>
      </c>
      <c r="AB19" s="15">
        <v>502</v>
      </c>
      <c r="AC19" s="15">
        <v>480</v>
      </c>
      <c r="AD19" s="15">
        <v>482</v>
      </c>
      <c r="AE19" s="15">
        <v>469</v>
      </c>
      <c r="AF19" s="15">
        <f t="shared" si="4"/>
        <v>469</v>
      </c>
      <c r="AH19" s="15">
        <v>547</v>
      </c>
      <c r="AI19" s="15">
        <v>571</v>
      </c>
      <c r="AJ19" s="15"/>
      <c r="AK19" s="15"/>
      <c r="AL19" s="15">
        <f t="shared" si="5"/>
        <v>0</v>
      </c>
    </row>
    <row r="20" spans="2:38">
      <c r="B20" s="31" t="s">
        <v>379</v>
      </c>
      <c r="D20" s="314"/>
      <c r="E20" s="314"/>
      <c r="F20" s="314"/>
      <c r="G20" s="314"/>
      <c r="H20" s="132"/>
      <c r="J20" s="314"/>
      <c r="K20" s="314"/>
      <c r="L20" s="314"/>
      <c r="M20" s="314"/>
      <c r="N20" s="132"/>
      <c r="P20" s="132"/>
      <c r="Q20" s="132"/>
      <c r="R20" s="132"/>
      <c r="S20" s="132"/>
      <c r="T20" s="132"/>
      <c r="V20" s="132"/>
      <c r="W20" s="132"/>
      <c r="X20" s="132"/>
      <c r="Y20" s="132"/>
      <c r="Z20" s="132"/>
      <c r="AB20" s="132"/>
      <c r="AC20" s="132"/>
      <c r="AD20" s="132"/>
      <c r="AE20" s="132"/>
      <c r="AF20" s="132"/>
      <c r="AH20" s="15">
        <v>108</v>
      </c>
      <c r="AI20" s="132">
        <v>122</v>
      </c>
      <c r="AJ20" s="132"/>
      <c r="AK20" s="132"/>
      <c r="AL20" s="132"/>
    </row>
    <row r="21" spans="2:38">
      <c r="B21" s="87" t="s">
        <v>43</v>
      </c>
      <c r="D21" s="94">
        <f>SUM(D12:D19)</f>
        <v>18851</v>
      </c>
      <c r="E21" s="94">
        <f>SUM(E12:E19)</f>
        <v>18743</v>
      </c>
      <c r="F21" s="94">
        <f>SUM(F12:F19)</f>
        <v>19657</v>
      </c>
      <c r="G21" s="94">
        <f>SUM(G12:G19)</f>
        <v>20343</v>
      </c>
      <c r="H21" s="87">
        <f>SUM(H12:H19)</f>
        <v>20343</v>
      </c>
      <c r="J21" s="94">
        <f>SUM(J12:J19)</f>
        <v>20845</v>
      </c>
      <c r="K21" s="94">
        <f>SUM(K12:K19)</f>
        <v>20360</v>
      </c>
      <c r="L21" s="94">
        <f>SUM(L12:L19)</f>
        <v>20294</v>
      </c>
      <c r="M21" s="94">
        <f>SUM(M12:M19)</f>
        <v>19868</v>
      </c>
      <c r="N21" s="87">
        <f>SUM(N12:N19)</f>
        <v>19868</v>
      </c>
      <c r="P21" s="87">
        <f>SUM(P12:P19)</f>
        <v>20204</v>
      </c>
      <c r="Q21" s="87">
        <f>SUM(Q12:Q19)</f>
        <v>20389</v>
      </c>
      <c r="R21" s="87">
        <f>SUM(R12:R19)</f>
        <v>20422</v>
      </c>
      <c r="S21" s="87">
        <f>SUM(S12:S19)</f>
        <v>20543</v>
      </c>
      <c r="T21" s="87">
        <f>SUM(T12:T19)</f>
        <v>20543</v>
      </c>
      <c r="V21" s="87">
        <f>SUM(V12:V20)</f>
        <v>21075</v>
      </c>
      <c r="W21" s="87">
        <f>SUM(W12:W20)</f>
        <v>21313</v>
      </c>
      <c r="X21" s="87">
        <f>SUM(X12:X20)</f>
        <v>21137</v>
      </c>
      <c r="Y21" s="87">
        <f>SUM(Y12:Y20)</f>
        <v>21736</v>
      </c>
      <c r="Z21" s="87">
        <f>SUM(Z12:Z20)</f>
        <v>21736</v>
      </c>
      <c r="AB21" s="87">
        <f>SUM(AB12:AB20)</f>
        <v>21466</v>
      </c>
      <c r="AC21" s="87">
        <f>SUM(AC12:AC20)</f>
        <v>21326</v>
      </c>
      <c r="AD21" s="87">
        <f>SUM(AD12:AD20)</f>
        <v>21800</v>
      </c>
      <c r="AE21" s="87">
        <f>SUM(AE12:AE20)</f>
        <v>21854</v>
      </c>
      <c r="AF21" s="87">
        <f>SUM(AF12:AF20)</f>
        <v>21854</v>
      </c>
      <c r="AH21" s="87">
        <f>SUM(AH12:AH20)</f>
        <v>21933</v>
      </c>
      <c r="AI21" s="87">
        <f>SUM(AI12:AI20)</f>
        <v>21274</v>
      </c>
      <c r="AJ21" s="87">
        <f>SUM(AJ12:AJ19)</f>
        <v>0</v>
      </c>
      <c r="AK21" s="87">
        <f>SUM(AK12:AK19)</f>
        <v>0</v>
      </c>
      <c r="AL21" s="87">
        <f>SUM(AL12:AL19)</f>
        <v>0</v>
      </c>
    </row>
    <row r="22" spans="2:38">
      <c r="B22" s="31"/>
      <c r="D22" s="74"/>
      <c r="E22" s="74"/>
      <c r="F22" s="74"/>
      <c r="G22" s="74"/>
      <c r="H22" s="41"/>
      <c r="J22" s="74"/>
      <c r="K22" s="74"/>
      <c r="L22" s="74"/>
      <c r="M22" s="74"/>
      <c r="N22" s="41"/>
      <c r="P22" s="41"/>
      <c r="Q22" s="41"/>
      <c r="R22" s="41"/>
      <c r="S22" s="41"/>
      <c r="T22" s="41"/>
      <c r="V22" s="41"/>
      <c r="W22" s="41"/>
      <c r="X22" s="41"/>
      <c r="Y22" s="41"/>
      <c r="Z22" s="41"/>
      <c r="AB22" s="41"/>
      <c r="AC22" s="41"/>
      <c r="AD22" s="41"/>
      <c r="AE22" s="41"/>
      <c r="AF22" s="41"/>
      <c r="AH22" s="41"/>
      <c r="AI22" s="41"/>
      <c r="AJ22" s="41"/>
      <c r="AK22" s="41"/>
      <c r="AL22" s="41"/>
    </row>
    <row r="23" spans="2:38">
      <c r="B23" s="31" t="s">
        <v>40</v>
      </c>
      <c r="C23" s="109"/>
      <c r="D23" s="109">
        <v>381</v>
      </c>
      <c r="E23" s="109">
        <v>370</v>
      </c>
      <c r="F23" s="109">
        <v>387</v>
      </c>
      <c r="G23" s="109">
        <v>404</v>
      </c>
      <c r="H23" s="15">
        <f t="shared" ref="H23:H31" si="6">G23</f>
        <v>404</v>
      </c>
      <c r="I23" s="261"/>
      <c r="J23" s="109">
        <v>446</v>
      </c>
      <c r="K23" s="109">
        <v>459</v>
      </c>
      <c r="L23" s="109">
        <v>485</v>
      </c>
      <c r="M23" s="109">
        <v>571</v>
      </c>
      <c r="N23" s="15">
        <f t="shared" ref="N23:N34" si="7">M23</f>
        <v>571</v>
      </c>
      <c r="O23" s="252"/>
      <c r="P23" s="15">
        <v>571</v>
      </c>
      <c r="Q23" s="15">
        <v>598</v>
      </c>
      <c r="R23" s="15">
        <v>631</v>
      </c>
      <c r="S23" s="15">
        <v>707</v>
      </c>
      <c r="T23" s="15">
        <f t="shared" ref="T23:T37" si="8">S23</f>
        <v>707</v>
      </c>
      <c r="U23" s="252"/>
      <c r="V23" s="15">
        <v>714</v>
      </c>
      <c r="W23" s="15">
        <v>757</v>
      </c>
      <c r="X23" s="15">
        <v>765</v>
      </c>
      <c r="Y23" s="15">
        <v>805</v>
      </c>
      <c r="Z23" s="15">
        <f t="shared" ref="Z23:Z37" si="9">Y23</f>
        <v>805</v>
      </c>
      <c r="AA23" s="252"/>
      <c r="AB23" s="15">
        <v>788</v>
      </c>
      <c r="AC23" s="15">
        <v>807</v>
      </c>
      <c r="AD23" s="15">
        <v>813</v>
      </c>
      <c r="AE23" s="15">
        <v>834</v>
      </c>
      <c r="AF23" s="15">
        <f t="shared" ref="AF23:AF37" si="10">AE23</f>
        <v>834</v>
      </c>
      <c r="AG23" s="252"/>
      <c r="AH23" s="15">
        <v>845</v>
      </c>
      <c r="AI23" s="15">
        <v>845</v>
      </c>
      <c r="AJ23" s="15"/>
      <c r="AK23" s="15"/>
      <c r="AL23" s="15">
        <f t="shared" ref="AL23:AL37" si="11">AK23</f>
        <v>0</v>
      </c>
    </row>
    <row r="24" spans="2:38">
      <c r="B24" s="31" t="s">
        <v>17</v>
      </c>
      <c r="C24" s="109"/>
      <c r="D24" s="109">
        <v>355</v>
      </c>
      <c r="E24" s="109">
        <v>375</v>
      </c>
      <c r="F24" s="109">
        <v>386</v>
      </c>
      <c r="G24" s="109">
        <v>330</v>
      </c>
      <c r="H24" s="15">
        <f t="shared" si="6"/>
        <v>330</v>
      </c>
      <c r="I24" s="261"/>
      <c r="J24" s="109">
        <v>308</v>
      </c>
      <c r="K24" s="109">
        <v>309</v>
      </c>
      <c r="L24" s="109">
        <v>302</v>
      </c>
      <c r="M24" s="109">
        <v>303</v>
      </c>
      <c r="N24" s="15">
        <f t="shared" si="7"/>
        <v>303</v>
      </c>
      <c r="O24" s="252"/>
      <c r="P24" s="15">
        <v>317</v>
      </c>
      <c r="Q24" s="15">
        <v>316</v>
      </c>
      <c r="R24" s="15">
        <v>302</v>
      </c>
      <c r="S24" s="15">
        <v>291</v>
      </c>
      <c r="T24" s="15">
        <f t="shared" si="8"/>
        <v>291</v>
      </c>
      <c r="U24" s="252"/>
      <c r="V24" s="15">
        <v>277</v>
      </c>
      <c r="W24" s="15">
        <v>271</v>
      </c>
      <c r="X24" s="15">
        <v>269</v>
      </c>
      <c r="Y24" s="15">
        <v>261</v>
      </c>
      <c r="Z24" s="15">
        <f t="shared" si="9"/>
        <v>261</v>
      </c>
      <c r="AA24" s="252"/>
      <c r="AB24" s="15">
        <v>258</v>
      </c>
      <c r="AC24" s="15">
        <v>265</v>
      </c>
      <c r="AD24" s="15">
        <v>279</v>
      </c>
      <c r="AE24" s="15">
        <v>281</v>
      </c>
      <c r="AF24" s="15">
        <f t="shared" si="10"/>
        <v>281</v>
      </c>
      <c r="AG24" s="252"/>
      <c r="AH24" s="15">
        <v>276</v>
      </c>
      <c r="AI24" s="15">
        <v>274</v>
      </c>
      <c r="AJ24" s="15"/>
      <c r="AK24" s="15"/>
      <c r="AL24" s="15">
        <f t="shared" si="11"/>
        <v>0</v>
      </c>
    </row>
    <row r="25" spans="2:38">
      <c r="B25" s="31" t="s">
        <v>44</v>
      </c>
      <c r="C25" s="109"/>
      <c r="D25" s="109">
        <v>60</v>
      </c>
      <c r="E25" s="109">
        <v>63</v>
      </c>
      <c r="F25" s="109">
        <v>65</v>
      </c>
      <c r="G25" s="109">
        <v>63</v>
      </c>
      <c r="H25" s="109">
        <f t="shared" si="6"/>
        <v>63</v>
      </c>
      <c r="I25" s="252"/>
      <c r="J25" s="109">
        <v>64</v>
      </c>
      <c r="K25" s="109">
        <v>66</v>
      </c>
      <c r="L25" s="109">
        <v>63</v>
      </c>
      <c r="M25" s="109">
        <v>66</v>
      </c>
      <c r="N25" s="109">
        <f t="shared" si="7"/>
        <v>66</v>
      </c>
      <c r="O25" s="252"/>
      <c r="P25" s="15">
        <v>64</v>
      </c>
      <c r="Q25" s="15">
        <v>70</v>
      </c>
      <c r="R25" s="15">
        <v>73</v>
      </c>
      <c r="S25" s="15">
        <v>72</v>
      </c>
      <c r="T25" s="109">
        <f t="shared" si="8"/>
        <v>72</v>
      </c>
      <c r="U25" s="252"/>
      <c r="V25" s="15">
        <v>79</v>
      </c>
      <c r="W25" s="15">
        <v>138</v>
      </c>
      <c r="X25" s="15">
        <v>172</v>
      </c>
      <c r="Y25" s="15">
        <v>201</v>
      </c>
      <c r="Z25" s="109">
        <f t="shared" si="9"/>
        <v>201</v>
      </c>
      <c r="AA25" s="252"/>
      <c r="AB25" s="15">
        <v>215</v>
      </c>
      <c r="AC25" s="15">
        <v>216</v>
      </c>
      <c r="AD25" s="15">
        <v>245</v>
      </c>
      <c r="AE25" s="15">
        <v>294</v>
      </c>
      <c r="AF25" s="109">
        <f t="shared" si="10"/>
        <v>294</v>
      </c>
      <c r="AG25" s="252"/>
      <c r="AH25" s="15">
        <v>335</v>
      </c>
      <c r="AI25" s="15">
        <v>310</v>
      </c>
      <c r="AJ25" s="15"/>
      <c r="AK25" s="15"/>
      <c r="AL25" s="109">
        <f t="shared" si="11"/>
        <v>0</v>
      </c>
    </row>
    <row r="26" spans="2:38">
      <c r="B26" s="31" t="s">
        <v>51</v>
      </c>
      <c r="C26" s="109"/>
      <c r="D26" s="109">
        <v>344</v>
      </c>
      <c r="E26" s="109">
        <v>342</v>
      </c>
      <c r="F26" s="109">
        <v>338</v>
      </c>
      <c r="G26" s="109">
        <v>336</v>
      </c>
      <c r="H26" s="109">
        <f t="shared" si="6"/>
        <v>336</v>
      </c>
      <c r="I26" s="252"/>
      <c r="J26" s="109">
        <v>354</v>
      </c>
      <c r="K26" s="109">
        <v>344</v>
      </c>
      <c r="L26" s="109">
        <v>362</v>
      </c>
      <c r="M26" s="109">
        <v>360</v>
      </c>
      <c r="N26" s="109">
        <f t="shared" si="7"/>
        <v>360</v>
      </c>
      <c r="O26" s="252"/>
      <c r="P26" s="15">
        <v>369</v>
      </c>
      <c r="Q26" s="15">
        <v>375</v>
      </c>
      <c r="R26" s="15">
        <v>384</v>
      </c>
      <c r="S26" s="15">
        <v>402</v>
      </c>
      <c r="T26" s="109">
        <f t="shared" si="8"/>
        <v>402</v>
      </c>
      <c r="U26" s="252"/>
      <c r="V26" s="15">
        <v>401</v>
      </c>
      <c r="W26" s="15">
        <v>390</v>
      </c>
      <c r="X26" s="15">
        <v>399</v>
      </c>
      <c r="Y26" s="15">
        <v>408</v>
      </c>
      <c r="Z26" s="109">
        <f t="shared" si="9"/>
        <v>408</v>
      </c>
      <c r="AA26" s="252"/>
      <c r="AB26" s="15">
        <v>398</v>
      </c>
      <c r="AC26" s="15">
        <v>389</v>
      </c>
      <c r="AD26" s="15">
        <v>384</v>
      </c>
      <c r="AE26" s="15">
        <v>419</v>
      </c>
      <c r="AF26" s="109">
        <f t="shared" si="10"/>
        <v>419</v>
      </c>
      <c r="AG26" s="252"/>
      <c r="AH26" s="15">
        <v>433</v>
      </c>
      <c r="AI26" s="15">
        <v>450</v>
      </c>
      <c r="AJ26" s="15"/>
      <c r="AK26" s="15"/>
      <c r="AL26" s="109">
        <f t="shared" si="11"/>
        <v>0</v>
      </c>
    </row>
    <row r="27" spans="2:38">
      <c r="B27" s="31" t="s">
        <v>93</v>
      </c>
      <c r="C27" s="109"/>
      <c r="D27" s="109">
        <v>1413</v>
      </c>
      <c r="E27" s="109">
        <v>1345</v>
      </c>
      <c r="F27" s="109">
        <v>1527</v>
      </c>
      <c r="G27" s="109">
        <v>1962</v>
      </c>
      <c r="H27" s="109">
        <f t="shared" si="6"/>
        <v>1962</v>
      </c>
      <c r="I27" s="252"/>
      <c r="J27" s="109">
        <v>2097</v>
      </c>
      <c r="K27" s="109">
        <v>1951</v>
      </c>
      <c r="L27" s="109">
        <v>1950</v>
      </c>
      <c r="M27" s="109">
        <v>1865</v>
      </c>
      <c r="N27" s="109">
        <f t="shared" si="7"/>
        <v>1865</v>
      </c>
      <c r="O27" s="252"/>
      <c r="P27" s="15">
        <v>1934</v>
      </c>
      <c r="Q27" s="15">
        <v>2196</v>
      </c>
      <c r="R27" s="15">
        <v>2013</v>
      </c>
      <c r="S27" s="15">
        <v>2111</v>
      </c>
      <c r="T27" s="109">
        <f t="shared" si="8"/>
        <v>2111</v>
      </c>
      <c r="U27" s="252"/>
      <c r="V27" s="15">
        <v>2352</v>
      </c>
      <c r="W27" s="15">
        <v>2302</v>
      </c>
      <c r="X27" s="15">
        <v>2384</v>
      </c>
      <c r="Y27" s="15">
        <v>2699</v>
      </c>
      <c r="Z27" s="109">
        <f t="shared" si="9"/>
        <v>2699</v>
      </c>
      <c r="AA27" s="252"/>
      <c r="AB27" s="15">
        <v>3071</v>
      </c>
      <c r="AC27" s="15">
        <v>2815</v>
      </c>
      <c r="AD27" s="15">
        <v>3365</v>
      </c>
      <c r="AE27" s="15">
        <v>4129</v>
      </c>
      <c r="AF27" s="109">
        <f t="shared" si="10"/>
        <v>4129</v>
      </c>
      <c r="AG27" s="252"/>
      <c r="AH27" s="15">
        <v>4117</v>
      </c>
      <c r="AI27" s="15">
        <v>3798</v>
      </c>
      <c r="AJ27" s="15"/>
      <c r="AK27" s="15"/>
      <c r="AL27" s="109">
        <f t="shared" si="11"/>
        <v>0</v>
      </c>
    </row>
    <row r="28" spans="2:38">
      <c r="B28" s="31" t="s">
        <v>94</v>
      </c>
      <c r="C28" s="109"/>
      <c r="D28" s="109">
        <v>0</v>
      </c>
      <c r="E28" s="109">
        <v>0</v>
      </c>
      <c r="F28" s="109">
        <v>0</v>
      </c>
      <c r="G28" s="109">
        <v>0</v>
      </c>
      <c r="H28" s="109">
        <f t="shared" si="6"/>
        <v>0</v>
      </c>
      <c r="I28" s="252"/>
      <c r="J28" s="109">
        <v>0</v>
      </c>
      <c r="K28" s="109"/>
      <c r="L28" s="109"/>
      <c r="M28" s="109"/>
      <c r="N28" s="109">
        <f t="shared" si="7"/>
        <v>0</v>
      </c>
      <c r="O28" s="252"/>
      <c r="P28" s="15">
        <v>100</v>
      </c>
      <c r="Q28" s="15">
        <v>95</v>
      </c>
      <c r="R28" s="15">
        <v>92</v>
      </c>
      <c r="S28" s="15">
        <v>99</v>
      </c>
      <c r="T28" s="109">
        <f t="shared" si="8"/>
        <v>99</v>
      </c>
      <c r="U28" s="252"/>
      <c r="V28" s="15">
        <v>95</v>
      </c>
      <c r="W28" s="15">
        <v>84</v>
      </c>
      <c r="X28" s="15">
        <v>171</v>
      </c>
      <c r="Y28" s="15">
        <v>167</v>
      </c>
      <c r="Z28" s="109">
        <f t="shared" si="9"/>
        <v>167</v>
      </c>
      <c r="AA28" s="252"/>
      <c r="AB28" s="15">
        <v>175</v>
      </c>
      <c r="AC28" s="15">
        <v>191</v>
      </c>
      <c r="AD28" s="15">
        <v>213</v>
      </c>
      <c r="AE28" s="15">
        <v>242</v>
      </c>
      <c r="AF28" s="109">
        <f t="shared" si="10"/>
        <v>242</v>
      </c>
      <c r="AG28" s="252"/>
      <c r="AH28" s="15">
        <v>264</v>
      </c>
      <c r="AI28" s="15">
        <v>266</v>
      </c>
      <c r="AJ28" s="15"/>
      <c r="AK28" s="15"/>
      <c r="AL28" s="109">
        <f t="shared" si="11"/>
        <v>0</v>
      </c>
    </row>
    <row r="29" spans="2:38">
      <c r="B29" s="31" t="s">
        <v>105</v>
      </c>
      <c r="C29" s="109"/>
      <c r="D29" s="109">
        <v>402</v>
      </c>
      <c r="E29" s="109">
        <v>324</v>
      </c>
      <c r="F29" s="109">
        <v>334</v>
      </c>
      <c r="G29" s="109">
        <v>431</v>
      </c>
      <c r="H29" s="109">
        <f t="shared" si="6"/>
        <v>431</v>
      </c>
      <c r="I29" s="252"/>
      <c r="J29" s="109">
        <v>409</v>
      </c>
      <c r="K29" s="109">
        <v>347</v>
      </c>
      <c r="L29" s="109">
        <v>304</v>
      </c>
      <c r="M29" s="109">
        <v>254</v>
      </c>
      <c r="N29" s="109">
        <f t="shared" si="7"/>
        <v>254</v>
      </c>
      <c r="O29" s="252"/>
      <c r="P29" s="15">
        <v>266</v>
      </c>
      <c r="Q29" s="15">
        <v>236</v>
      </c>
      <c r="R29" s="15">
        <v>153</v>
      </c>
      <c r="S29" s="15">
        <v>149</v>
      </c>
      <c r="T29" s="109">
        <f t="shared" si="8"/>
        <v>149</v>
      </c>
      <c r="U29" s="252"/>
      <c r="V29" s="15">
        <v>147</v>
      </c>
      <c r="W29" s="15">
        <v>147</v>
      </c>
      <c r="X29" s="15">
        <v>155</v>
      </c>
      <c r="Y29" s="15">
        <v>161</v>
      </c>
      <c r="Z29" s="109">
        <f t="shared" si="9"/>
        <v>161</v>
      </c>
      <c r="AA29" s="252"/>
      <c r="AB29" s="15">
        <v>171</v>
      </c>
      <c r="AC29" s="15">
        <v>172</v>
      </c>
      <c r="AD29" s="15">
        <v>163</v>
      </c>
      <c r="AE29" s="15">
        <v>161</v>
      </c>
      <c r="AF29" s="109">
        <f t="shared" si="10"/>
        <v>161</v>
      </c>
      <c r="AG29" s="252"/>
      <c r="AH29" s="15">
        <v>159</v>
      </c>
      <c r="AI29" s="15">
        <v>149</v>
      </c>
      <c r="AJ29" s="15"/>
      <c r="AK29" s="15"/>
      <c r="AL29" s="109">
        <f t="shared" si="11"/>
        <v>0</v>
      </c>
    </row>
    <row r="30" spans="2:38">
      <c r="B30" s="31" t="s">
        <v>14</v>
      </c>
      <c r="C30" s="109"/>
      <c r="D30" s="109">
        <v>2</v>
      </c>
      <c r="E30" s="109">
        <v>2</v>
      </c>
      <c r="F30" s="109">
        <v>2</v>
      </c>
      <c r="G30" s="109">
        <v>2</v>
      </c>
      <c r="H30" s="109">
        <f t="shared" si="6"/>
        <v>2</v>
      </c>
      <c r="I30" s="252"/>
      <c r="J30" s="109">
        <v>4</v>
      </c>
      <c r="K30" s="109">
        <v>7</v>
      </c>
      <c r="L30" s="109">
        <v>8</v>
      </c>
      <c r="M30" s="109">
        <v>8</v>
      </c>
      <c r="N30" s="109">
        <f t="shared" si="7"/>
        <v>8</v>
      </c>
      <c r="O30" s="252"/>
      <c r="P30" s="15">
        <v>8</v>
      </c>
      <c r="Q30" s="15">
        <v>7</v>
      </c>
      <c r="R30" s="15">
        <v>8</v>
      </c>
      <c r="S30" s="15">
        <v>9</v>
      </c>
      <c r="T30" s="109">
        <f t="shared" si="8"/>
        <v>9</v>
      </c>
      <c r="U30" s="252"/>
      <c r="V30" s="15">
        <v>9</v>
      </c>
      <c r="W30" s="15">
        <v>12</v>
      </c>
      <c r="X30" s="15">
        <v>11</v>
      </c>
      <c r="Y30" s="15">
        <v>9</v>
      </c>
      <c r="Z30" s="109">
        <f t="shared" si="9"/>
        <v>9</v>
      </c>
      <c r="AA30" s="252"/>
      <c r="AB30" s="15">
        <v>9</v>
      </c>
      <c r="AC30" s="15">
        <v>8</v>
      </c>
      <c r="AD30" s="15">
        <v>8</v>
      </c>
      <c r="AE30" s="15">
        <v>13</v>
      </c>
      <c r="AF30" s="109">
        <f t="shared" si="10"/>
        <v>13</v>
      </c>
      <c r="AG30" s="252"/>
      <c r="AH30" s="15">
        <v>13</v>
      </c>
      <c r="AI30" s="15">
        <v>14</v>
      </c>
      <c r="AJ30" s="15"/>
      <c r="AK30" s="15"/>
      <c r="AL30" s="109">
        <f t="shared" si="11"/>
        <v>0</v>
      </c>
    </row>
    <row r="31" spans="2:38">
      <c r="B31" s="31" t="s">
        <v>215</v>
      </c>
      <c r="C31" s="109"/>
      <c r="D31" s="109">
        <v>0</v>
      </c>
      <c r="E31" s="109">
        <v>1</v>
      </c>
      <c r="F31" s="109">
        <v>1</v>
      </c>
      <c r="G31" s="109">
        <v>3</v>
      </c>
      <c r="H31" s="109">
        <f t="shared" si="6"/>
        <v>3</v>
      </c>
      <c r="I31" s="252"/>
      <c r="J31" s="109">
        <v>3</v>
      </c>
      <c r="K31" s="109">
        <v>3</v>
      </c>
      <c r="L31" s="109">
        <v>3</v>
      </c>
      <c r="M31" s="109">
        <v>3</v>
      </c>
      <c r="N31" s="109">
        <f t="shared" si="7"/>
        <v>3</v>
      </c>
      <c r="O31" s="252"/>
      <c r="P31" s="15">
        <v>3</v>
      </c>
      <c r="Q31" s="15">
        <v>3</v>
      </c>
      <c r="R31" s="15">
        <v>2</v>
      </c>
      <c r="S31" s="15">
        <v>2</v>
      </c>
      <c r="T31" s="109">
        <f t="shared" si="8"/>
        <v>2</v>
      </c>
      <c r="U31" s="252"/>
      <c r="V31" s="15">
        <v>2</v>
      </c>
      <c r="W31" s="15">
        <v>2</v>
      </c>
      <c r="X31" s="15">
        <v>2</v>
      </c>
      <c r="Y31" s="15">
        <v>2</v>
      </c>
      <c r="Z31" s="109">
        <f t="shared" si="9"/>
        <v>2</v>
      </c>
      <c r="AA31" s="252"/>
      <c r="AB31" s="15">
        <v>2</v>
      </c>
      <c r="AC31" s="15">
        <v>2</v>
      </c>
      <c r="AD31" s="15">
        <v>2</v>
      </c>
      <c r="AE31" s="15">
        <v>1</v>
      </c>
      <c r="AF31" s="109">
        <f t="shared" si="10"/>
        <v>1</v>
      </c>
      <c r="AG31" s="252"/>
      <c r="AH31" s="15">
        <v>1</v>
      </c>
      <c r="AI31" s="15">
        <v>1</v>
      </c>
      <c r="AJ31" s="15"/>
      <c r="AK31" s="15"/>
      <c r="AL31" s="109">
        <f t="shared" si="11"/>
        <v>0</v>
      </c>
    </row>
    <row r="32" spans="2:38">
      <c r="B32" s="31" t="s">
        <v>239</v>
      </c>
      <c r="C32" s="109"/>
      <c r="D32" s="109"/>
      <c r="E32" s="109"/>
      <c r="F32" s="109"/>
      <c r="G32" s="109"/>
      <c r="H32" s="109"/>
      <c r="I32" s="252"/>
      <c r="J32" s="109">
        <v>1409</v>
      </c>
      <c r="K32" s="109">
        <v>1833</v>
      </c>
      <c r="L32" s="109">
        <v>2106</v>
      </c>
      <c r="M32" s="109">
        <v>2169</v>
      </c>
      <c r="N32" s="109">
        <f t="shared" si="7"/>
        <v>2169</v>
      </c>
      <c r="O32" s="252"/>
      <c r="P32" s="15">
        <v>2284</v>
      </c>
      <c r="Q32" s="15">
        <v>2272</v>
      </c>
      <c r="R32" s="15">
        <v>2397</v>
      </c>
      <c r="S32" s="15">
        <v>2524</v>
      </c>
      <c r="T32" s="109">
        <f t="shared" si="8"/>
        <v>2524</v>
      </c>
      <c r="U32" s="252"/>
      <c r="V32" s="15">
        <v>2496</v>
      </c>
      <c r="W32" s="15">
        <v>2211</v>
      </c>
      <c r="X32" s="15">
        <v>2180</v>
      </c>
      <c r="Y32" s="15">
        <v>2330</v>
      </c>
      <c r="Z32" s="109">
        <f t="shared" si="9"/>
        <v>2330</v>
      </c>
      <c r="AA32" s="252"/>
      <c r="AB32" s="15">
        <v>3003</v>
      </c>
      <c r="AC32" s="15">
        <v>3516</v>
      </c>
      <c r="AD32" s="15">
        <v>3941</v>
      </c>
      <c r="AE32" s="15">
        <v>4026</v>
      </c>
      <c r="AF32" s="109">
        <f t="shared" si="10"/>
        <v>4026</v>
      </c>
      <c r="AG32" s="252"/>
      <c r="AH32" s="15">
        <v>3912</v>
      </c>
      <c r="AI32" s="15">
        <v>4154</v>
      </c>
      <c r="AJ32" s="15"/>
      <c r="AK32" s="15"/>
      <c r="AL32" s="109">
        <f t="shared" si="11"/>
        <v>0</v>
      </c>
    </row>
    <row r="33" spans="2:38">
      <c r="B33" s="31" t="s">
        <v>285</v>
      </c>
      <c r="C33" s="109"/>
      <c r="D33" s="109"/>
      <c r="E33" s="109"/>
      <c r="F33" s="109"/>
      <c r="G33" s="109"/>
      <c r="H33" s="109"/>
      <c r="I33" s="252"/>
      <c r="J33" s="109"/>
      <c r="K33" s="109">
        <v>35</v>
      </c>
      <c r="L33" s="109">
        <v>53</v>
      </c>
      <c r="M33" s="109">
        <v>52</v>
      </c>
      <c r="N33" s="109">
        <f t="shared" si="7"/>
        <v>52</v>
      </c>
      <c r="O33" s="252"/>
      <c r="P33" s="15">
        <v>57</v>
      </c>
      <c r="Q33" s="15">
        <v>67</v>
      </c>
      <c r="R33" s="15">
        <v>88</v>
      </c>
      <c r="S33" s="15">
        <v>110</v>
      </c>
      <c r="T33" s="109">
        <f t="shared" si="8"/>
        <v>110</v>
      </c>
      <c r="U33" s="252"/>
      <c r="V33" s="15">
        <v>110</v>
      </c>
      <c r="W33" s="15">
        <v>106</v>
      </c>
      <c r="X33" s="15">
        <v>109</v>
      </c>
      <c r="Y33" s="15">
        <v>109</v>
      </c>
      <c r="Z33" s="109">
        <f t="shared" si="9"/>
        <v>109</v>
      </c>
      <c r="AA33" s="252"/>
      <c r="AB33" s="15">
        <v>113</v>
      </c>
      <c r="AC33" s="15">
        <v>121</v>
      </c>
      <c r="AD33" s="15">
        <v>125</v>
      </c>
      <c r="AE33" s="15">
        <v>124</v>
      </c>
      <c r="AF33" s="109">
        <f t="shared" si="10"/>
        <v>124</v>
      </c>
      <c r="AG33" s="252"/>
      <c r="AH33" s="15">
        <v>145</v>
      </c>
      <c r="AI33" s="15">
        <v>166</v>
      </c>
      <c r="AJ33" s="15"/>
      <c r="AK33" s="15"/>
      <c r="AL33" s="109">
        <f t="shared" si="11"/>
        <v>0</v>
      </c>
    </row>
    <row r="34" spans="2:38">
      <c r="B34" s="31" t="s">
        <v>286</v>
      </c>
      <c r="C34" s="109"/>
      <c r="D34" s="109"/>
      <c r="E34" s="109"/>
      <c r="F34" s="109"/>
      <c r="G34" s="109"/>
      <c r="H34" s="109"/>
      <c r="I34" s="252"/>
      <c r="J34" s="109"/>
      <c r="K34" s="109">
        <v>0</v>
      </c>
      <c r="L34" s="109">
        <v>1</v>
      </c>
      <c r="M34" s="109">
        <v>1</v>
      </c>
      <c r="N34" s="109">
        <f t="shared" si="7"/>
        <v>1</v>
      </c>
      <c r="O34" s="252"/>
      <c r="P34" s="15">
        <v>1</v>
      </c>
      <c r="Q34" s="15">
        <v>1</v>
      </c>
      <c r="R34" s="15">
        <v>1</v>
      </c>
      <c r="S34" s="15">
        <v>1</v>
      </c>
      <c r="T34" s="109">
        <f t="shared" si="8"/>
        <v>1</v>
      </c>
      <c r="U34" s="252"/>
      <c r="V34" s="15">
        <v>1</v>
      </c>
      <c r="W34" s="15">
        <v>1</v>
      </c>
      <c r="X34" s="15">
        <v>1</v>
      </c>
      <c r="Y34" s="15">
        <v>1</v>
      </c>
      <c r="Z34" s="109">
        <f t="shared" si="9"/>
        <v>1</v>
      </c>
      <c r="AA34" s="252"/>
      <c r="AB34" s="15">
        <v>1</v>
      </c>
      <c r="AC34" s="15">
        <v>1</v>
      </c>
      <c r="AD34" s="15">
        <v>1</v>
      </c>
      <c r="AE34" s="15">
        <v>1</v>
      </c>
      <c r="AF34" s="109">
        <f t="shared" si="10"/>
        <v>1</v>
      </c>
      <c r="AG34" s="252"/>
      <c r="AH34" s="15">
        <v>1</v>
      </c>
      <c r="AI34" s="15">
        <v>0</v>
      </c>
      <c r="AJ34" s="15"/>
      <c r="AK34" s="15"/>
      <c r="AL34" s="109">
        <f t="shared" si="11"/>
        <v>0</v>
      </c>
    </row>
    <row r="35" spans="2:38">
      <c r="B35" s="31" t="s">
        <v>361</v>
      </c>
      <c r="C35" s="109"/>
      <c r="D35" s="109"/>
      <c r="E35" s="109"/>
      <c r="F35" s="109"/>
      <c r="G35" s="109"/>
      <c r="H35" s="109"/>
      <c r="I35" s="252"/>
      <c r="J35" s="109"/>
      <c r="K35" s="109"/>
      <c r="L35" s="109"/>
      <c r="M35" s="109"/>
      <c r="N35" s="109"/>
      <c r="O35" s="252"/>
      <c r="P35" s="15"/>
      <c r="Q35" s="15"/>
      <c r="R35" s="15"/>
      <c r="S35" s="15"/>
      <c r="T35" s="109"/>
      <c r="U35" s="252"/>
      <c r="V35" s="15"/>
      <c r="W35" s="15"/>
      <c r="X35" s="15"/>
      <c r="Y35" s="15"/>
      <c r="Z35" s="109"/>
      <c r="AA35" s="252"/>
      <c r="AB35" s="15"/>
      <c r="AC35" s="15"/>
      <c r="AD35" s="15"/>
      <c r="AE35" s="15">
        <v>5</v>
      </c>
      <c r="AF35" s="109">
        <f t="shared" si="10"/>
        <v>5</v>
      </c>
      <c r="AG35" s="252"/>
      <c r="AH35" s="15">
        <v>5</v>
      </c>
      <c r="AI35" s="15">
        <v>7</v>
      </c>
      <c r="AJ35" s="15"/>
      <c r="AK35" s="15"/>
      <c r="AL35" s="109">
        <f t="shared" si="11"/>
        <v>0</v>
      </c>
    </row>
    <row r="36" spans="2:38">
      <c r="B36" s="31" t="s">
        <v>362</v>
      </c>
      <c r="C36" s="109"/>
      <c r="D36" s="109"/>
      <c r="E36" s="109"/>
      <c r="F36" s="109"/>
      <c r="G36" s="109"/>
      <c r="H36" s="109"/>
      <c r="I36" s="252"/>
      <c r="J36" s="109"/>
      <c r="K36" s="109"/>
      <c r="L36" s="109"/>
      <c r="M36" s="109"/>
      <c r="N36" s="109"/>
      <c r="O36" s="252"/>
      <c r="P36" s="15"/>
      <c r="Q36" s="15"/>
      <c r="R36" s="15"/>
      <c r="S36" s="15"/>
      <c r="T36" s="109"/>
      <c r="U36" s="252"/>
      <c r="V36" s="15"/>
      <c r="W36" s="15"/>
      <c r="X36" s="15"/>
      <c r="Y36" s="15"/>
      <c r="Z36" s="109"/>
      <c r="AA36" s="252"/>
      <c r="AB36" s="15"/>
      <c r="AC36" s="15"/>
      <c r="AD36" s="15"/>
      <c r="AE36" s="15">
        <v>3</v>
      </c>
      <c r="AF36" s="109">
        <f t="shared" si="10"/>
        <v>3</v>
      </c>
      <c r="AG36" s="252"/>
      <c r="AH36" s="15">
        <v>8</v>
      </c>
      <c r="AI36" s="15">
        <v>10</v>
      </c>
      <c r="AJ36" s="15"/>
      <c r="AK36" s="15"/>
      <c r="AL36" s="109">
        <f t="shared" si="11"/>
        <v>0</v>
      </c>
    </row>
    <row r="37" spans="2:38">
      <c r="B37" s="31" t="s">
        <v>298</v>
      </c>
      <c r="C37" s="109"/>
      <c r="D37" s="109"/>
      <c r="E37" s="109"/>
      <c r="F37" s="109"/>
      <c r="G37" s="109"/>
      <c r="H37" s="109"/>
      <c r="I37" s="252"/>
      <c r="J37" s="109"/>
      <c r="K37" s="109"/>
      <c r="L37" s="109"/>
      <c r="M37" s="109"/>
      <c r="N37" s="109"/>
      <c r="O37" s="252"/>
      <c r="P37" s="15"/>
      <c r="Q37" s="15">
        <v>5</v>
      </c>
      <c r="R37" s="15">
        <v>12</v>
      </c>
      <c r="S37" s="15"/>
      <c r="T37" s="109">
        <f t="shared" si="8"/>
        <v>0</v>
      </c>
      <c r="U37" s="252"/>
      <c r="V37" s="15">
        <v>2</v>
      </c>
      <c r="W37" s="15">
        <v>0</v>
      </c>
      <c r="X37" s="15">
        <v>0</v>
      </c>
      <c r="Y37" s="15">
        <v>1</v>
      </c>
      <c r="Z37" s="109">
        <f t="shared" si="9"/>
        <v>1</v>
      </c>
      <c r="AA37" s="252"/>
      <c r="AB37" s="15">
        <v>2</v>
      </c>
      <c r="AC37" s="15">
        <v>1</v>
      </c>
      <c r="AD37" s="15">
        <v>1</v>
      </c>
      <c r="AE37" s="15">
        <v>1</v>
      </c>
      <c r="AF37" s="109">
        <f t="shared" si="10"/>
        <v>1</v>
      </c>
      <c r="AG37" s="252"/>
      <c r="AH37" s="15">
        <v>1</v>
      </c>
      <c r="AI37" s="15">
        <v>1</v>
      </c>
      <c r="AJ37" s="15"/>
      <c r="AK37" s="15"/>
      <c r="AL37" s="109">
        <f t="shared" si="11"/>
        <v>0</v>
      </c>
    </row>
    <row r="38" spans="2:38" ht="15" customHeight="1">
      <c r="B38" s="32"/>
      <c r="D38" s="103">
        <f t="shared" ref="D38" si="12">D21+SUM(D23:D33)</f>
        <v>21808</v>
      </c>
      <c r="E38" s="103">
        <f t="shared" ref="E38" si="13">E21+SUM(E23:E33)</f>
        <v>21565</v>
      </c>
      <c r="F38" s="103">
        <f t="shared" ref="F38" si="14">F21+SUM(F23:F33)</f>
        <v>22697</v>
      </c>
      <c r="G38" s="103">
        <f t="shared" ref="G38" si="15">G21+SUM(G23:G33)</f>
        <v>23874</v>
      </c>
      <c r="H38" s="103">
        <f t="shared" ref="H38" si="16">H21+SUM(H23:H33)</f>
        <v>23874</v>
      </c>
      <c r="J38" s="103">
        <f t="shared" ref="J38" si="17">J21+SUM(J23:J33)</f>
        <v>25939</v>
      </c>
      <c r="K38" s="103">
        <f>K21+SUM(K23:K34)</f>
        <v>25714</v>
      </c>
      <c r="L38" s="103">
        <f>L21+SUM(L23:L34)</f>
        <v>25931</v>
      </c>
      <c r="M38" s="103">
        <f>M21+SUM(M23:M34)</f>
        <v>25520</v>
      </c>
      <c r="N38" s="103">
        <f>N21+SUM(N23:N34)</f>
        <v>25520</v>
      </c>
      <c r="P38" s="103">
        <f>P21+SUM(P23:P34)</f>
        <v>26178</v>
      </c>
      <c r="Q38" s="103">
        <f>Q21+SUM(Q23:Q37)</f>
        <v>26630</v>
      </c>
      <c r="R38" s="103">
        <f>R21+SUM(R23:R37)</f>
        <v>26578</v>
      </c>
      <c r="S38" s="103">
        <f>S21+SUM(S23:S37)</f>
        <v>27020</v>
      </c>
      <c r="T38" s="103">
        <f>T21+SUM(T23:T37)</f>
        <v>27020</v>
      </c>
      <c r="V38" s="103">
        <f>V21+SUM(V23:V37)</f>
        <v>27760</v>
      </c>
      <c r="W38" s="103">
        <f>W21+SUM(W23:W37)</f>
        <v>27734</v>
      </c>
      <c r="X38" s="103">
        <f>X21+SUM(X23:X37)</f>
        <v>27755</v>
      </c>
      <c r="Y38" s="103">
        <f>Y21+SUM(Y23:Y37)</f>
        <v>28890</v>
      </c>
      <c r="Z38" s="103">
        <f>Z21+SUM(Z23:Z37)</f>
        <v>28890</v>
      </c>
      <c r="AB38" s="103">
        <f>AB21+SUM(AB23:AB37)</f>
        <v>29672</v>
      </c>
      <c r="AC38" s="103">
        <f>AC21+SUM(AC23:AC37)</f>
        <v>29830</v>
      </c>
      <c r="AD38" s="103">
        <v>31340</v>
      </c>
      <c r="AE38" s="103">
        <f>AE21+SUM(AE23:AE37)</f>
        <v>32388</v>
      </c>
      <c r="AF38" s="103">
        <f>AF21+SUM(AF23:AF37)</f>
        <v>32388</v>
      </c>
      <c r="AH38" s="103">
        <f>AH21+SUM(AH23:AH37)</f>
        <v>32448</v>
      </c>
      <c r="AI38" s="103">
        <f>AI21+SUM(AI23:AI37)</f>
        <v>31719</v>
      </c>
      <c r="AJ38" s="103">
        <f>AJ21+SUM(AJ23:AJ37)</f>
        <v>0</v>
      </c>
      <c r="AK38" s="103">
        <f>AK21+SUM(AK23:AK37)</f>
        <v>0</v>
      </c>
      <c r="AL38" s="103">
        <f>AL21+SUM(AL23:AL37)</f>
        <v>0</v>
      </c>
    </row>
    <row r="40" spans="2:38" ht="13.5" customHeight="1">
      <c r="B40" s="149" t="s">
        <v>77</v>
      </c>
      <c r="D40" s="147" t="s">
        <v>115</v>
      </c>
      <c r="E40" s="147" t="s">
        <v>116</v>
      </c>
      <c r="F40" s="147" t="s">
        <v>117</v>
      </c>
      <c r="G40" s="147" t="s">
        <v>118</v>
      </c>
      <c r="H40" s="146" t="s">
        <v>119</v>
      </c>
      <c r="J40" s="147" t="s">
        <v>268</v>
      </c>
      <c r="K40" s="147" t="s">
        <v>284</v>
      </c>
      <c r="L40" s="147" t="s">
        <v>270</v>
      </c>
      <c r="M40" s="147" t="s">
        <v>271</v>
      </c>
      <c r="N40" s="146" t="s">
        <v>272</v>
      </c>
      <c r="P40" s="147" t="s">
        <v>291</v>
      </c>
      <c r="Q40" s="147" t="s">
        <v>294</v>
      </c>
      <c r="R40" s="147" t="s">
        <v>303</v>
      </c>
      <c r="S40" s="147" t="s">
        <v>306</v>
      </c>
      <c r="T40" s="146" t="s">
        <v>293</v>
      </c>
      <c r="V40" s="147" t="s">
        <v>319</v>
      </c>
      <c r="W40" s="147" t="s">
        <v>324</v>
      </c>
      <c r="X40" s="147" t="s">
        <v>329</v>
      </c>
      <c r="Y40" s="147" t="s">
        <v>332</v>
      </c>
      <c r="Z40" s="146" t="s">
        <v>323</v>
      </c>
      <c r="AB40" s="147" t="s">
        <v>338</v>
      </c>
      <c r="AC40" s="147" t="s">
        <v>342</v>
      </c>
      <c r="AD40" s="147" t="s">
        <v>343</v>
      </c>
      <c r="AE40" s="147" t="s">
        <v>344</v>
      </c>
      <c r="AF40" s="146" t="s">
        <v>341</v>
      </c>
      <c r="AH40" s="147" t="s">
        <v>365</v>
      </c>
      <c r="AI40" s="147" t="s">
        <v>366</v>
      </c>
      <c r="AJ40" s="147" t="s">
        <v>367</v>
      </c>
      <c r="AK40" s="147" t="s">
        <v>369</v>
      </c>
      <c r="AL40" s="146" t="s">
        <v>368</v>
      </c>
    </row>
    <row r="41" spans="2:38">
      <c r="B41" s="49"/>
      <c r="D41" s="12"/>
      <c r="E41" s="12"/>
      <c r="F41" s="12"/>
      <c r="G41" s="12"/>
      <c r="H41" s="12"/>
      <c r="J41" s="12"/>
      <c r="K41" s="12"/>
      <c r="L41" s="12"/>
      <c r="M41" s="12"/>
      <c r="N41" s="12"/>
      <c r="P41" s="12"/>
      <c r="Q41" s="12"/>
      <c r="R41" s="12"/>
      <c r="S41" s="12"/>
      <c r="T41" s="12"/>
      <c r="V41" s="12"/>
      <c r="W41" s="12"/>
      <c r="X41" s="12"/>
      <c r="Y41" s="12"/>
      <c r="Z41" s="12"/>
      <c r="AB41" s="12"/>
      <c r="AC41" s="12"/>
      <c r="AD41" s="12"/>
      <c r="AE41" s="12"/>
      <c r="AF41" s="12"/>
      <c r="AH41" s="12"/>
      <c r="AI41" s="12"/>
      <c r="AJ41" s="12"/>
      <c r="AK41" s="12"/>
      <c r="AL41" s="12"/>
    </row>
    <row r="42" spans="2:38">
      <c r="B42" s="110" t="s">
        <v>59</v>
      </c>
      <c r="C42" s="111"/>
      <c r="D42" s="111">
        <v>0.41</v>
      </c>
      <c r="E42" s="111">
        <v>0.3938607959851555</v>
      </c>
      <c r="F42" s="111">
        <v>0.34672302183229003</v>
      </c>
      <c r="G42" s="111">
        <v>0.38571123750380687</v>
      </c>
      <c r="H42" s="111">
        <v>0.38476372878178411</v>
      </c>
      <c r="I42" s="253"/>
      <c r="J42" s="111">
        <v>0.36421091422015811</v>
      </c>
      <c r="K42" s="111">
        <v>0.33450751094171538</v>
      </c>
      <c r="L42" s="111">
        <v>0.32600000000000001</v>
      </c>
      <c r="M42" s="111">
        <v>0.36311460483021613</v>
      </c>
      <c r="N42" s="111">
        <v>0.34655449397123328</v>
      </c>
      <c r="O42" s="253"/>
      <c r="P42" s="111">
        <v>0.34714602767923036</v>
      </c>
      <c r="Q42" s="111">
        <v>0.35200892367893666</v>
      </c>
      <c r="R42" s="111">
        <v>0.30022930802018655</v>
      </c>
      <c r="S42" s="111">
        <v>0.31107460298710365</v>
      </c>
      <c r="T42" s="111">
        <v>0.32737267219956301</v>
      </c>
      <c r="U42" s="253"/>
      <c r="V42" s="111">
        <v>0.36118164576218653</v>
      </c>
      <c r="W42" s="111">
        <v>0.35145887042664259</v>
      </c>
      <c r="X42" s="111">
        <v>0.32063598305223878</v>
      </c>
      <c r="Y42" s="111">
        <v>0.32230781274621401</v>
      </c>
      <c r="Z42" s="111">
        <v>0.33866223473859158</v>
      </c>
      <c r="AA42" s="253"/>
      <c r="AB42" s="111">
        <v>0.35818718898520052</v>
      </c>
      <c r="AC42" s="111">
        <v>0.35450512265127299</v>
      </c>
      <c r="AD42" s="111">
        <v>0.29848987464248727</v>
      </c>
      <c r="AE42" s="111">
        <v>0.35094770450539736</v>
      </c>
      <c r="AF42" s="111">
        <v>0.34113909651905872</v>
      </c>
      <c r="AG42" s="253"/>
      <c r="AH42" s="111">
        <v>0.33655670073266575</v>
      </c>
      <c r="AI42" s="111">
        <v>0.35409999731007452</v>
      </c>
      <c r="AJ42" s="111"/>
      <c r="AK42" s="111"/>
      <c r="AL42" s="111"/>
    </row>
    <row r="43" spans="2:38">
      <c r="B43" s="112"/>
      <c r="D43" s="113"/>
      <c r="E43" s="113"/>
      <c r="F43" s="113"/>
      <c r="G43" s="113"/>
      <c r="H43" s="17"/>
      <c r="J43" s="113"/>
      <c r="K43" s="113"/>
      <c r="L43" s="113"/>
      <c r="M43" s="113"/>
      <c r="N43" s="17"/>
      <c r="P43" s="113"/>
      <c r="Q43" s="113"/>
      <c r="R43" s="113"/>
      <c r="S43" s="113"/>
      <c r="T43" s="113"/>
      <c r="V43" s="113"/>
      <c r="W43" s="113"/>
      <c r="X43" s="113"/>
      <c r="Y43" s="113"/>
      <c r="Z43" s="113"/>
      <c r="AB43" s="113"/>
      <c r="AC43" s="113"/>
      <c r="AD43" s="113"/>
      <c r="AE43" s="113"/>
      <c r="AF43" s="113"/>
      <c r="AH43" s="113"/>
      <c r="AI43" s="113"/>
      <c r="AJ43" s="113"/>
      <c r="AK43" s="113"/>
      <c r="AL43" s="113"/>
    </row>
    <row r="45" spans="2:38" hidden="1">
      <c r="B45" s="188" t="s">
        <v>154</v>
      </c>
      <c r="C45" s="183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U45" s="189"/>
      <c r="AA45" s="189"/>
      <c r="AG45" s="189"/>
    </row>
    <row r="46" spans="2:38" hidden="1">
      <c r="B46" s="188"/>
      <c r="C46" s="183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U46" s="189"/>
      <c r="AA46" s="189"/>
      <c r="AG46" s="189"/>
    </row>
    <row r="47" spans="2:38" hidden="1">
      <c r="B47" s="188"/>
      <c r="C47" s="183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U47" s="189"/>
      <c r="AA47" s="189"/>
      <c r="AG47" s="189"/>
    </row>
    <row r="48" spans="2:38" hidden="1">
      <c r="B48" s="190"/>
      <c r="C48" s="183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U48" s="189"/>
      <c r="AA48" s="189"/>
      <c r="AG48" s="189"/>
    </row>
    <row r="49" spans="2:14" ht="13.5" hidden="1" thickBot="1">
      <c r="B49" s="191" t="s">
        <v>155</v>
      </c>
      <c r="C49" s="189"/>
      <c r="D49" s="192" t="s">
        <v>115</v>
      </c>
      <c r="E49" s="193" t="s">
        <v>116</v>
      </c>
      <c r="F49" s="193" t="s">
        <v>117</v>
      </c>
      <c r="G49" s="194" t="s">
        <v>118</v>
      </c>
      <c r="H49" s="195" t="s">
        <v>119</v>
      </c>
      <c r="J49" s="192"/>
      <c r="K49" s="193"/>
      <c r="L49" s="193"/>
      <c r="M49" s="194"/>
      <c r="N49" s="195"/>
    </row>
    <row r="50" spans="2:14" hidden="1">
      <c r="B50" s="184"/>
      <c r="C50" s="189"/>
      <c r="D50" s="196"/>
      <c r="E50" s="197"/>
      <c r="F50" s="197"/>
      <c r="G50" s="197"/>
      <c r="H50" s="198"/>
      <c r="J50" s="196"/>
      <c r="K50" s="197"/>
      <c r="L50" s="197"/>
      <c r="M50" s="197"/>
      <c r="N50" s="198"/>
    </row>
    <row r="51" spans="2:14" hidden="1">
      <c r="B51" s="185" t="s">
        <v>36</v>
      </c>
      <c r="C51" s="189"/>
      <c r="D51" s="200">
        <v>3034</v>
      </c>
      <c r="E51" s="201">
        <v>3666</v>
      </c>
      <c r="F51" s="201">
        <v>3667</v>
      </c>
      <c r="G51" s="201">
        <v>3665</v>
      </c>
      <c r="H51" s="199">
        <f t="shared" ref="H51:H56" si="18">G51</f>
        <v>3665</v>
      </c>
      <c r="J51" s="200"/>
      <c r="K51" s="201"/>
      <c r="L51" s="201"/>
      <c r="M51" s="201"/>
      <c r="N51" s="199"/>
    </row>
    <row r="52" spans="2:14" hidden="1">
      <c r="B52" s="185" t="s">
        <v>37</v>
      </c>
      <c r="C52" s="189"/>
      <c r="D52" s="200">
        <v>4967</v>
      </c>
      <c r="E52" s="201">
        <v>5347</v>
      </c>
      <c r="F52" s="201">
        <v>5431</v>
      </c>
      <c r="G52" s="201">
        <v>5977</v>
      </c>
      <c r="H52" s="199">
        <v>5977</v>
      </c>
      <c r="J52" s="200"/>
      <c r="K52" s="201"/>
      <c r="L52" s="201"/>
      <c r="M52" s="201"/>
      <c r="N52" s="199"/>
    </row>
    <row r="53" spans="2:14" hidden="1">
      <c r="B53" s="186" t="s">
        <v>156</v>
      </c>
      <c r="C53" s="189"/>
      <c r="D53" s="200">
        <v>987</v>
      </c>
      <c r="E53" s="201">
        <v>987</v>
      </c>
      <c r="F53" s="201">
        <v>987</v>
      </c>
      <c r="G53" s="201">
        <v>987</v>
      </c>
      <c r="H53" s="199">
        <f t="shared" si="18"/>
        <v>987</v>
      </c>
      <c r="J53" s="200"/>
      <c r="K53" s="201"/>
      <c r="L53" s="201"/>
      <c r="M53" s="201"/>
      <c r="N53" s="199"/>
    </row>
    <row r="54" spans="2:14" hidden="1">
      <c r="B54" s="185" t="s">
        <v>38</v>
      </c>
      <c r="C54" s="189"/>
      <c r="D54" s="200">
        <v>2141</v>
      </c>
      <c r="E54" s="201">
        <v>2255</v>
      </c>
      <c r="F54" s="201">
        <v>2245</v>
      </c>
      <c r="G54" s="201">
        <v>2250</v>
      </c>
      <c r="H54" s="199">
        <f t="shared" si="18"/>
        <v>2250</v>
      </c>
      <c r="J54" s="200"/>
      <c r="K54" s="201"/>
      <c r="L54" s="201"/>
      <c r="M54" s="201"/>
      <c r="N54" s="199"/>
    </row>
    <row r="55" spans="2:14" hidden="1">
      <c r="B55" s="185" t="s">
        <v>42</v>
      </c>
      <c r="C55" s="189"/>
      <c r="D55" s="200">
        <v>1970</v>
      </c>
      <c r="E55" s="201">
        <v>1974</v>
      </c>
      <c r="F55" s="201">
        <v>1971</v>
      </c>
      <c r="G55" s="201">
        <v>1971</v>
      </c>
      <c r="H55" s="199">
        <f t="shared" si="18"/>
        <v>1971</v>
      </c>
      <c r="J55" s="200"/>
      <c r="K55" s="201"/>
      <c r="L55" s="201"/>
      <c r="M55" s="201"/>
      <c r="N55" s="199"/>
    </row>
    <row r="56" spans="2:14" hidden="1">
      <c r="B56" s="186" t="s">
        <v>92</v>
      </c>
      <c r="C56" s="189"/>
      <c r="D56" s="200">
        <v>813</v>
      </c>
      <c r="E56" s="201">
        <v>807</v>
      </c>
      <c r="F56" s="201">
        <v>816</v>
      </c>
      <c r="G56" s="201">
        <v>1026</v>
      </c>
      <c r="H56" s="199">
        <f t="shared" si="18"/>
        <v>1026</v>
      </c>
      <c r="J56" s="200"/>
      <c r="K56" s="201"/>
      <c r="L56" s="201"/>
      <c r="M56" s="201"/>
      <c r="N56" s="199"/>
    </row>
    <row r="57" spans="2:14" hidden="1">
      <c r="B57" s="186"/>
      <c r="C57" s="189"/>
      <c r="D57" s="200"/>
      <c r="E57" s="201"/>
      <c r="F57" s="201"/>
      <c r="G57" s="201"/>
      <c r="H57" s="202"/>
      <c r="J57" s="200"/>
      <c r="K57" s="201"/>
      <c r="L57" s="201"/>
      <c r="M57" s="201"/>
      <c r="N57" s="202"/>
    </row>
    <row r="58" spans="2:14" hidden="1">
      <c r="B58" s="185"/>
      <c r="C58" s="189"/>
      <c r="D58" s="200"/>
      <c r="E58" s="201"/>
      <c r="F58" s="201"/>
      <c r="G58" s="201"/>
      <c r="H58" s="203"/>
      <c r="J58" s="200"/>
      <c r="K58" s="201"/>
      <c r="L58" s="201"/>
      <c r="M58" s="201"/>
      <c r="N58" s="203"/>
    </row>
    <row r="59" spans="2:14" hidden="1">
      <c r="B59" s="204" t="s">
        <v>39</v>
      </c>
      <c r="C59" s="189"/>
      <c r="D59" s="206">
        <f>SUM(D51:D58)</f>
        <v>13912</v>
      </c>
      <c r="E59" s="207">
        <f>SUM(E51:E58)</f>
        <v>15036</v>
      </c>
      <c r="F59" s="207">
        <f>SUM(F51:F58)</f>
        <v>15117</v>
      </c>
      <c r="G59" s="207">
        <f>SUM(G51:G58)</f>
        <v>15876</v>
      </c>
      <c r="H59" s="205">
        <f>SUM(H51:H58)</f>
        <v>15876</v>
      </c>
      <c r="J59" s="206"/>
      <c r="K59" s="207"/>
      <c r="L59" s="207"/>
      <c r="M59" s="207"/>
      <c r="N59" s="205"/>
    </row>
    <row r="60" spans="2:14" hidden="1">
      <c r="B60" s="185"/>
      <c r="C60" s="189"/>
      <c r="D60" s="200"/>
      <c r="E60" s="201"/>
      <c r="F60" s="201"/>
      <c r="G60" s="201"/>
      <c r="H60" s="199"/>
      <c r="J60" s="200"/>
      <c r="K60" s="201"/>
      <c r="L60" s="201"/>
      <c r="M60" s="201"/>
      <c r="N60" s="199"/>
    </row>
    <row r="61" spans="2:14" hidden="1">
      <c r="B61" s="185" t="s">
        <v>40</v>
      </c>
      <c r="C61" s="189"/>
      <c r="D61" s="200">
        <v>399</v>
      </c>
      <c r="E61" s="201">
        <v>402</v>
      </c>
      <c r="F61" s="201">
        <v>402</v>
      </c>
      <c r="G61" s="201">
        <v>410</v>
      </c>
      <c r="H61" s="199">
        <f t="shared" ref="H61:H67" si="19">G61</f>
        <v>410</v>
      </c>
      <c r="J61" s="200"/>
      <c r="K61" s="201"/>
      <c r="L61" s="201"/>
      <c r="M61" s="201"/>
      <c r="N61" s="199"/>
    </row>
    <row r="62" spans="2:14" hidden="1">
      <c r="B62" s="185" t="s">
        <v>17</v>
      </c>
      <c r="C62" s="189"/>
      <c r="D62" s="200">
        <v>473</v>
      </c>
      <c r="E62" s="201">
        <v>473</v>
      </c>
      <c r="F62" s="201">
        <v>519</v>
      </c>
      <c r="G62" s="201">
        <v>519</v>
      </c>
      <c r="H62" s="199">
        <f t="shared" si="19"/>
        <v>519</v>
      </c>
      <c r="J62" s="200"/>
      <c r="K62" s="201"/>
      <c r="L62" s="201"/>
      <c r="M62" s="201"/>
      <c r="N62" s="199"/>
    </row>
    <row r="63" spans="2:14" hidden="1">
      <c r="B63" s="185" t="s">
        <v>44</v>
      </c>
      <c r="C63" s="189"/>
      <c r="D63" s="208">
        <v>8</v>
      </c>
      <c r="E63" s="209">
        <v>8</v>
      </c>
      <c r="F63" s="209">
        <v>8</v>
      </c>
      <c r="G63" s="209">
        <v>8</v>
      </c>
      <c r="H63" s="199">
        <f t="shared" si="19"/>
        <v>8</v>
      </c>
      <c r="J63" s="208"/>
      <c r="K63" s="209"/>
      <c r="L63" s="209"/>
      <c r="M63" s="209"/>
      <c r="N63" s="199"/>
    </row>
    <row r="64" spans="2:14" hidden="1">
      <c r="B64" s="185" t="s">
        <v>51</v>
      </c>
      <c r="C64" s="189"/>
      <c r="D64" s="208">
        <v>317</v>
      </c>
      <c r="E64" s="209">
        <v>313</v>
      </c>
      <c r="F64" s="209">
        <v>378</v>
      </c>
      <c r="G64" s="209">
        <v>382</v>
      </c>
      <c r="H64" s="199">
        <f t="shared" si="19"/>
        <v>382</v>
      </c>
      <c r="J64" s="208"/>
      <c r="K64" s="209"/>
      <c r="L64" s="209"/>
      <c r="M64" s="209"/>
      <c r="N64" s="199"/>
    </row>
    <row r="65" spans="2:14" hidden="1">
      <c r="B65" s="185" t="s">
        <v>93</v>
      </c>
      <c r="C65" s="189"/>
      <c r="D65" s="208">
        <v>1152</v>
      </c>
      <c r="E65" s="209">
        <v>1145</v>
      </c>
      <c r="F65" s="209">
        <v>1145</v>
      </c>
      <c r="G65" s="209">
        <v>1325</v>
      </c>
      <c r="H65" s="199">
        <f t="shared" si="19"/>
        <v>1325</v>
      </c>
      <c r="J65" s="208"/>
      <c r="K65" s="209"/>
      <c r="L65" s="209"/>
      <c r="M65" s="209"/>
      <c r="N65" s="199"/>
    </row>
    <row r="66" spans="2:14" hidden="1">
      <c r="B66" s="210" t="s">
        <v>94</v>
      </c>
      <c r="C66" s="189"/>
      <c r="D66" s="208">
        <v>0</v>
      </c>
      <c r="E66" s="209">
        <v>0</v>
      </c>
      <c r="F66" s="209">
        <v>0</v>
      </c>
      <c r="G66" s="209">
        <v>0</v>
      </c>
      <c r="H66" s="199">
        <f t="shared" si="19"/>
        <v>0</v>
      </c>
      <c r="J66" s="208"/>
      <c r="K66" s="209"/>
      <c r="L66" s="209"/>
      <c r="M66" s="209"/>
      <c r="N66" s="199"/>
    </row>
    <row r="67" spans="2:14" hidden="1">
      <c r="B67" s="187" t="s">
        <v>105</v>
      </c>
      <c r="C67" s="189"/>
      <c r="D67" s="211">
        <v>312</v>
      </c>
      <c r="E67" s="212">
        <v>538</v>
      </c>
      <c r="F67" s="212">
        <v>422</v>
      </c>
      <c r="G67" s="212">
        <v>408</v>
      </c>
      <c r="H67" s="199">
        <f t="shared" si="19"/>
        <v>408</v>
      </c>
      <c r="J67" s="211"/>
      <c r="K67" s="212"/>
      <c r="L67" s="212"/>
      <c r="M67" s="212"/>
      <c r="N67" s="199"/>
    </row>
    <row r="68" spans="2:14" hidden="1">
      <c r="B68" s="210"/>
      <c r="C68" s="189"/>
      <c r="D68" s="214"/>
      <c r="E68" s="215"/>
      <c r="F68" s="215"/>
      <c r="G68" s="215"/>
      <c r="H68" s="216"/>
      <c r="J68" s="214"/>
      <c r="K68" s="215"/>
      <c r="L68" s="215"/>
      <c r="M68" s="215"/>
      <c r="N68" s="216"/>
    </row>
    <row r="69" spans="2:14" hidden="1">
      <c r="B69" s="210"/>
      <c r="C69" s="189"/>
      <c r="D69" s="214"/>
      <c r="E69" s="215"/>
      <c r="F69" s="215"/>
      <c r="G69" s="215"/>
      <c r="H69" s="216"/>
      <c r="J69" s="214"/>
      <c r="K69" s="215"/>
      <c r="L69" s="215"/>
      <c r="M69" s="215"/>
      <c r="N69" s="216"/>
    </row>
    <row r="70" spans="2:14" hidden="1">
      <c r="B70" s="210"/>
      <c r="C70" s="189"/>
      <c r="D70" s="214"/>
      <c r="E70" s="215"/>
      <c r="F70" s="215"/>
      <c r="G70" s="215"/>
      <c r="H70" s="216"/>
      <c r="J70" s="214"/>
      <c r="K70" s="215"/>
      <c r="L70" s="215"/>
      <c r="M70" s="215"/>
      <c r="N70" s="216"/>
    </row>
    <row r="71" spans="2:14" ht="13.5" hidden="1" thickBot="1">
      <c r="B71" s="191" t="s">
        <v>157</v>
      </c>
      <c r="C71" s="217"/>
      <c r="D71" s="218">
        <f>SUM(D59:D70)</f>
        <v>16573</v>
      </c>
      <c r="E71" s="219">
        <f>SUM(E59:E70)</f>
        <v>17915</v>
      </c>
      <c r="F71" s="219">
        <f>SUM(F59:F70)</f>
        <v>17991</v>
      </c>
      <c r="G71" s="219">
        <f>SUM(G59:G70)</f>
        <v>18928</v>
      </c>
      <c r="H71" s="218">
        <f>SUM(H59:H70)</f>
        <v>18928</v>
      </c>
      <c r="J71" s="218"/>
      <c r="K71" s="219"/>
      <c r="L71" s="219"/>
      <c r="M71" s="219"/>
      <c r="N71" s="218"/>
    </row>
    <row r="72" spans="2:14" hidden="1">
      <c r="B72" s="183"/>
      <c r="C72" s="189">
        <v>-4761</v>
      </c>
      <c r="D72" s="189">
        <v>0</v>
      </c>
      <c r="E72" s="189">
        <v>0</v>
      </c>
      <c r="F72" s="189">
        <v>0</v>
      </c>
      <c r="G72" s="189">
        <v>0</v>
      </c>
      <c r="H72" s="189"/>
      <c r="J72" s="189"/>
      <c r="K72" s="189"/>
      <c r="L72" s="189"/>
      <c r="M72" s="189"/>
      <c r="N72" s="189"/>
    </row>
    <row r="73" spans="2:14" hidden="1">
      <c r="B73" s="188"/>
      <c r="C73" s="189"/>
      <c r="D73" s="189"/>
      <c r="E73" s="189"/>
      <c r="F73" s="189"/>
      <c r="G73" s="189"/>
      <c r="H73" s="189"/>
      <c r="J73" s="189"/>
      <c r="K73" s="189"/>
      <c r="L73" s="189"/>
      <c r="M73" s="189"/>
      <c r="N73" s="189"/>
    </row>
    <row r="74" spans="2:14" hidden="1">
      <c r="B74" s="188" t="s">
        <v>158</v>
      </c>
      <c r="C74" s="189"/>
      <c r="D74" s="189"/>
      <c r="E74" s="189"/>
      <c r="F74" s="189"/>
      <c r="G74" s="189"/>
      <c r="H74" s="189"/>
      <c r="J74" s="189"/>
      <c r="K74" s="189"/>
      <c r="L74" s="189"/>
      <c r="M74" s="189"/>
      <c r="N74" s="189"/>
    </row>
    <row r="75" spans="2:14" hidden="1">
      <c r="B75" s="188"/>
      <c r="C75" s="189"/>
      <c r="D75" s="189"/>
      <c r="E75" s="189"/>
      <c r="F75" s="189"/>
      <c r="G75" s="189"/>
      <c r="H75" s="189"/>
      <c r="J75" s="189"/>
      <c r="K75" s="189"/>
      <c r="L75" s="189"/>
      <c r="M75" s="189"/>
      <c r="N75" s="189"/>
    </row>
    <row r="76" spans="2:14" hidden="1">
      <c r="B76" s="190"/>
      <c r="C76" s="189"/>
      <c r="D76" s="189"/>
      <c r="E76" s="189"/>
      <c r="F76" s="189"/>
      <c r="G76" s="189"/>
      <c r="H76" s="189"/>
      <c r="J76" s="189"/>
      <c r="K76" s="189"/>
      <c r="L76" s="189"/>
      <c r="M76" s="189"/>
      <c r="N76" s="189"/>
    </row>
    <row r="77" spans="2:14" ht="13.5" hidden="1" thickBot="1">
      <c r="B77" s="191" t="s">
        <v>159</v>
      </c>
      <c r="C77" s="189"/>
      <c r="D77" s="192" t="s">
        <v>115</v>
      </c>
      <c r="E77" s="193" t="s">
        <v>116</v>
      </c>
      <c r="F77" s="193" t="s">
        <v>117</v>
      </c>
      <c r="G77" s="194" t="s">
        <v>118</v>
      </c>
      <c r="H77" s="195" t="s">
        <v>119</v>
      </c>
      <c r="J77" s="192"/>
      <c r="K77" s="193"/>
      <c r="L77" s="193"/>
      <c r="M77" s="194"/>
      <c r="N77" s="195"/>
    </row>
    <row r="78" spans="2:14" hidden="1">
      <c r="B78" s="184"/>
      <c r="C78" s="189"/>
      <c r="D78" s="196"/>
      <c r="E78" s="197"/>
      <c r="F78" s="197"/>
      <c r="G78" s="197"/>
      <c r="H78" s="198"/>
      <c r="J78" s="196"/>
      <c r="K78" s="197"/>
      <c r="L78" s="197"/>
      <c r="M78" s="197"/>
      <c r="N78" s="198"/>
    </row>
    <row r="79" spans="2:14" hidden="1">
      <c r="B79" s="185" t="s">
        <v>36</v>
      </c>
      <c r="C79" s="189"/>
      <c r="D79" s="200">
        <v>2547.7775235622571</v>
      </c>
      <c r="E79" s="201">
        <v>2583.1</v>
      </c>
      <c r="F79" s="201">
        <v>2621.7</v>
      </c>
      <c r="G79" s="201">
        <v>2599</v>
      </c>
      <c r="H79" s="199">
        <f t="shared" ref="H79:H84" si="20">G79</f>
        <v>2599</v>
      </c>
      <c r="J79" s="200"/>
      <c r="K79" s="201"/>
      <c r="L79" s="201"/>
      <c r="M79" s="201"/>
      <c r="N79" s="199"/>
    </row>
    <row r="80" spans="2:14" hidden="1">
      <c r="B80" s="185" t="s">
        <v>37</v>
      </c>
      <c r="C80" s="189"/>
      <c r="D80" s="200">
        <v>4431.5130350765849</v>
      </c>
      <c r="E80" s="201">
        <v>4520</v>
      </c>
      <c r="F80" s="201">
        <v>4567.1000000000004</v>
      </c>
      <c r="G80" s="201">
        <v>4624.2999999999993</v>
      </c>
      <c r="H80" s="199">
        <f t="shared" si="20"/>
        <v>4624.2999999999993</v>
      </c>
      <c r="J80" s="200"/>
      <c r="K80" s="201"/>
      <c r="L80" s="201"/>
      <c r="M80" s="201"/>
      <c r="N80" s="199"/>
    </row>
    <row r="81" spans="2:14" hidden="1">
      <c r="B81" s="186" t="s">
        <v>156</v>
      </c>
      <c r="C81" s="189"/>
      <c r="D81" s="200">
        <v>762.99999999999886</v>
      </c>
      <c r="E81" s="201">
        <v>768.1</v>
      </c>
      <c r="F81" s="201">
        <v>890.9</v>
      </c>
      <c r="G81" s="201">
        <v>903</v>
      </c>
      <c r="H81" s="199">
        <f t="shared" si="20"/>
        <v>903</v>
      </c>
      <c r="J81" s="200"/>
      <c r="K81" s="201"/>
      <c r="L81" s="201"/>
      <c r="M81" s="201"/>
      <c r="N81" s="199"/>
    </row>
    <row r="82" spans="2:14" hidden="1">
      <c r="B82" s="185" t="s">
        <v>38</v>
      </c>
      <c r="C82" s="189"/>
      <c r="D82" s="200">
        <v>1887.2606715014758</v>
      </c>
      <c r="E82" s="201">
        <v>1857.5</v>
      </c>
      <c r="F82" s="201">
        <v>1950.6</v>
      </c>
      <c r="G82" s="201">
        <v>2013.6</v>
      </c>
      <c r="H82" s="199">
        <f t="shared" si="20"/>
        <v>2013.6</v>
      </c>
      <c r="J82" s="200"/>
      <c r="K82" s="201"/>
      <c r="L82" s="201"/>
      <c r="M82" s="201"/>
      <c r="N82" s="199"/>
    </row>
    <row r="83" spans="2:14" hidden="1">
      <c r="B83" s="185" t="s">
        <v>42</v>
      </c>
      <c r="C83" s="189"/>
      <c r="D83" s="200">
        <v>1436.2499999999955</v>
      </c>
      <c r="E83" s="201">
        <v>1272.7</v>
      </c>
      <c r="F83" s="201">
        <v>1305.7</v>
      </c>
      <c r="G83" s="201">
        <v>1281.5</v>
      </c>
      <c r="H83" s="199">
        <f t="shared" si="20"/>
        <v>1281.5</v>
      </c>
      <c r="J83" s="200"/>
      <c r="K83" s="201"/>
      <c r="L83" s="201"/>
      <c r="M83" s="201"/>
      <c r="N83" s="199"/>
    </row>
    <row r="84" spans="2:14" hidden="1">
      <c r="B84" s="186" t="s">
        <v>92</v>
      </c>
      <c r="C84" s="189"/>
      <c r="D84" s="200">
        <v>359</v>
      </c>
      <c r="E84" s="201">
        <v>331</v>
      </c>
      <c r="F84" s="201">
        <v>329</v>
      </c>
      <c r="G84" s="201">
        <v>395</v>
      </c>
      <c r="H84" s="199">
        <f t="shared" si="20"/>
        <v>395</v>
      </c>
      <c r="J84" s="200"/>
      <c r="K84" s="201"/>
      <c r="L84" s="201"/>
      <c r="M84" s="201"/>
      <c r="N84" s="199"/>
    </row>
    <row r="85" spans="2:14" hidden="1">
      <c r="B85" s="186"/>
      <c r="C85" s="189"/>
      <c r="D85" s="200"/>
      <c r="E85" s="201"/>
      <c r="F85" s="201"/>
      <c r="G85" s="201"/>
      <c r="H85" s="202"/>
      <c r="J85" s="200"/>
      <c r="K85" s="201"/>
      <c r="L85" s="201"/>
      <c r="M85" s="201"/>
      <c r="N85" s="202"/>
    </row>
    <row r="86" spans="2:14" hidden="1">
      <c r="B86" s="185"/>
      <c r="C86" s="189"/>
      <c r="D86" s="200"/>
      <c r="E86" s="201"/>
      <c r="F86" s="201"/>
      <c r="G86" s="201"/>
      <c r="H86" s="203"/>
      <c r="J86" s="200"/>
      <c r="K86" s="201"/>
      <c r="L86" s="201"/>
      <c r="M86" s="201"/>
      <c r="N86" s="203"/>
    </row>
    <row r="87" spans="2:14" hidden="1">
      <c r="B87" s="204" t="s">
        <v>39</v>
      </c>
      <c r="C87" s="189"/>
      <c r="D87" s="206">
        <f>SUM(D79:D86)</f>
        <v>11424.801230140314</v>
      </c>
      <c r="E87" s="207">
        <f>SUM(E79:E86)</f>
        <v>11332.400000000001</v>
      </c>
      <c r="F87" s="207">
        <f>SUM(F79:F86)</f>
        <v>11665</v>
      </c>
      <c r="G87" s="207">
        <f>SUM(G79:G86)</f>
        <v>11816.4</v>
      </c>
      <c r="H87" s="205">
        <f>SUM(H79:H86)</f>
        <v>11816.4</v>
      </c>
      <c r="J87" s="206"/>
      <c r="K87" s="207"/>
      <c r="L87" s="207"/>
      <c r="M87" s="207"/>
      <c r="N87" s="205"/>
    </row>
    <row r="88" spans="2:14" hidden="1">
      <c r="B88" s="185"/>
      <c r="C88" s="189"/>
      <c r="D88" s="200"/>
      <c r="E88" s="201"/>
      <c r="F88" s="201"/>
      <c r="G88" s="201"/>
      <c r="H88" s="199"/>
      <c r="J88" s="200"/>
      <c r="K88" s="201"/>
      <c r="L88" s="201"/>
      <c r="M88" s="201"/>
      <c r="N88" s="199"/>
    </row>
    <row r="89" spans="2:14" hidden="1">
      <c r="B89" s="185" t="s">
        <v>40</v>
      </c>
      <c r="C89" s="189"/>
      <c r="D89" s="200">
        <v>315</v>
      </c>
      <c r="E89" s="201">
        <v>328.5</v>
      </c>
      <c r="F89" s="201">
        <v>300</v>
      </c>
      <c r="G89" s="201">
        <v>354.3</v>
      </c>
      <c r="H89" s="199">
        <f t="shared" ref="H89:H95" si="21">G89</f>
        <v>354.3</v>
      </c>
      <c r="J89" s="200"/>
      <c r="K89" s="201"/>
      <c r="L89" s="201"/>
      <c r="M89" s="201"/>
      <c r="N89" s="199"/>
    </row>
    <row r="90" spans="2:14" hidden="1">
      <c r="B90" s="185" t="s">
        <v>17</v>
      </c>
      <c r="C90" s="189"/>
      <c r="D90" s="200">
        <v>316</v>
      </c>
      <c r="E90" s="201">
        <v>317</v>
      </c>
      <c r="F90" s="201">
        <v>323</v>
      </c>
      <c r="G90" s="201">
        <v>280</v>
      </c>
      <c r="H90" s="199">
        <f t="shared" si="21"/>
        <v>280</v>
      </c>
      <c r="J90" s="200"/>
      <c r="K90" s="201"/>
      <c r="L90" s="201"/>
      <c r="M90" s="201"/>
      <c r="N90" s="199"/>
    </row>
    <row r="91" spans="2:14" hidden="1">
      <c r="B91" s="185" t="s">
        <v>44</v>
      </c>
      <c r="C91" s="189"/>
      <c r="D91" s="208">
        <v>8</v>
      </c>
      <c r="E91" s="209">
        <v>8</v>
      </c>
      <c r="F91" s="209">
        <v>8</v>
      </c>
      <c r="G91" s="209">
        <v>8</v>
      </c>
      <c r="H91" s="199">
        <f t="shared" si="21"/>
        <v>8</v>
      </c>
      <c r="J91" s="208"/>
      <c r="K91" s="209"/>
      <c r="L91" s="209"/>
      <c r="M91" s="209"/>
      <c r="N91" s="199"/>
    </row>
    <row r="92" spans="2:14" hidden="1">
      <c r="B92" s="185" t="s">
        <v>51</v>
      </c>
      <c r="C92" s="189"/>
      <c r="D92" s="208">
        <v>292.47058823529409</v>
      </c>
      <c r="E92" s="209">
        <v>301.5</v>
      </c>
      <c r="F92" s="209">
        <v>297</v>
      </c>
      <c r="G92" s="209">
        <v>278</v>
      </c>
      <c r="H92" s="199">
        <f t="shared" si="21"/>
        <v>278</v>
      </c>
      <c r="J92" s="208"/>
      <c r="K92" s="209"/>
      <c r="L92" s="209"/>
      <c r="M92" s="209"/>
      <c r="N92" s="199"/>
    </row>
    <row r="93" spans="2:14" hidden="1">
      <c r="B93" s="185" t="s">
        <v>93</v>
      </c>
      <c r="C93" s="189"/>
      <c r="D93" s="208">
        <v>824.99999999999966</v>
      </c>
      <c r="E93" s="209">
        <v>789</v>
      </c>
      <c r="F93" s="209">
        <v>1005.0999999999999</v>
      </c>
      <c r="G93" s="209">
        <v>1068</v>
      </c>
      <c r="H93" s="199">
        <f t="shared" si="21"/>
        <v>1068</v>
      </c>
      <c r="J93" s="208"/>
      <c r="K93" s="209"/>
      <c r="L93" s="209"/>
      <c r="M93" s="209"/>
      <c r="N93" s="199"/>
    </row>
    <row r="94" spans="2:14" hidden="1">
      <c r="B94" s="210" t="s">
        <v>94</v>
      </c>
      <c r="C94" s="189"/>
      <c r="D94" s="208">
        <v>0</v>
      </c>
      <c r="E94" s="209">
        <v>0</v>
      </c>
      <c r="F94" s="209">
        <v>0</v>
      </c>
      <c r="G94" s="209">
        <v>0</v>
      </c>
      <c r="H94" s="199">
        <f t="shared" si="21"/>
        <v>0</v>
      </c>
      <c r="J94" s="208"/>
      <c r="K94" s="209"/>
      <c r="L94" s="209"/>
      <c r="M94" s="209"/>
      <c r="N94" s="199"/>
    </row>
    <row r="95" spans="2:14" hidden="1">
      <c r="B95" s="187" t="s">
        <v>105</v>
      </c>
      <c r="C95" s="189"/>
      <c r="D95" s="211">
        <v>269</v>
      </c>
      <c r="E95" s="209">
        <v>260</v>
      </c>
      <c r="F95" s="209">
        <v>228</v>
      </c>
      <c r="G95" s="209">
        <v>277</v>
      </c>
      <c r="H95" s="199">
        <f t="shared" si="21"/>
        <v>277</v>
      </c>
      <c r="J95" s="211"/>
      <c r="K95" s="209"/>
      <c r="L95" s="209"/>
      <c r="M95" s="209"/>
      <c r="N95" s="199"/>
    </row>
    <row r="96" spans="2:14" hidden="1">
      <c r="B96" s="210"/>
      <c r="C96" s="189"/>
      <c r="D96" s="211"/>
      <c r="E96" s="212"/>
      <c r="F96" s="212"/>
      <c r="G96" s="212"/>
      <c r="H96" s="213"/>
      <c r="J96" s="211"/>
      <c r="K96" s="212"/>
      <c r="L96" s="212"/>
      <c r="M96" s="212"/>
      <c r="N96" s="213"/>
    </row>
    <row r="97" spans="2:14" hidden="1">
      <c r="B97" s="210"/>
      <c r="C97" s="189"/>
      <c r="D97" s="214"/>
      <c r="E97" s="215"/>
      <c r="F97" s="215"/>
      <c r="G97" s="215"/>
      <c r="H97" s="216"/>
      <c r="J97" s="214"/>
      <c r="K97" s="215"/>
      <c r="L97" s="215"/>
      <c r="M97" s="215"/>
      <c r="N97" s="216"/>
    </row>
    <row r="98" spans="2:14" hidden="1">
      <c r="B98" s="210"/>
      <c r="C98" s="189"/>
      <c r="D98" s="214"/>
      <c r="E98" s="215"/>
      <c r="F98" s="215"/>
      <c r="G98" s="215"/>
      <c r="H98" s="216"/>
      <c r="J98" s="214"/>
      <c r="K98" s="215"/>
      <c r="L98" s="215"/>
      <c r="M98" s="215"/>
      <c r="N98" s="216"/>
    </row>
    <row r="99" spans="2:14" ht="13.5" hidden="1" thickBot="1">
      <c r="B99" s="191" t="s">
        <v>160</v>
      </c>
      <c r="C99" s="217"/>
      <c r="D99" s="218">
        <f>SUM(D87:D98)</f>
        <v>13450.271818375608</v>
      </c>
      <c r="E99" s="219">
        <f>SUM(E87:E98)</f>
        <v>13336.400000000001</v>
      </c>
      <c r="F99" s="219">
        <f>SUM(F87:F98)</f>
        <v>13826.1</v>
      </c>
      <c r="G99" s="219">
        <f>SUM(G87:G98)</f>
        <v>14081.699999999999</v>
      </c>
      <c r="H99" s="218">
        <f>SUM(H87:H98)</f>
        <v>14081.699999999999</v>
      </c>
      <c r="J99" s="218"/>
      <c r="K99" s="219"/>
      <c r="L99" s="219"/>
      <c r="M99" s="219"/>
      <c r="N99" s="218"/>
    </row>
    <row r="100" spans="2:14" hidden="1"/>
  </sheetData>
  <phoneticPr fontId="3" type="noConversion"/>
  <hyperlinks>
    <hyperlink ref="AI2" location="Contents!A1" display="Back"/>
  </hyperlinks>
  <printOptions horizontalCentered="1" verticalCentered="1"/>
  <pageMargins left="0.25" right="0.25" top="0.75" bottom="0.75" header="0.3" footer="0.3"/>
  <pageSetup paperSize="9" scale="6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EH38"/>
  <sheetViews>
    <sheetView showGridLines="0" topLeftCell="B2" zoomScale="80" zoomScaleNormal="80" zoomScaleSheetLayoutView="80" workbookViewId="0">
      <pane xSplit="3" ySplit="11" topLeftCell="DT13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EH12" sqref="EH12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4" width="1" style="7" customWidth="1"/>
    <col min="5" max="5" width="1.140625" style="7" hidden="1" customWidth="1"/>
    <col min="6" max="9" width="13" style="7" hidden="1" customWidth="1"/>
    <col min="10" max="10" width="0.85546875" style="7" hidden="1" customWidth="1"/>
    <col min="11" max="14" width="12.7109375" style="7" hidden="1" customWidth="1"/>
    <col min="15" max="15" width="0.85546875" style="7" hidden="1" customWidth="1"/>
    <col min="16" max="19" width="12.85546875" style="7" hidden="1" customWidth="1"/>
    <col min="20" max="20" width="0.85546875" style="7" hidden="1" customWidth="1"/>
    <col min="21" max="21" width="12.42578125" style="7" hidden="1" customWidth="1"/>
    <col min="22" max="22" width="13.85546875" style="7" hidden="1" customWidth="1"/>
    <col min="23" max="23" width="11.42578125" style="7" hidden="1" customWidth="1"/>
    <col min="24" max="24" width="11.28515625" style="7" hidden="1" customWidth="1"/>
    <col min="25" max="25" width="0.85546875" style="7" customWidth="1"/>
    <col min="26" max="29" width="12.5703125" style="7" customWidth="1"/>
    <col min="30" max="30" width="0.85546875" style="7" customWidth="1"/>
    <col min="31" max="34" width="0" style="7" hidden="1" customWidth="1"/>
    <col min="35" max="35" width="0.85546875" style="7" hidden="1" customWidth="1"/>
    <col min="36" max="39" width="14.42578125" style="7" hidden="1" customWidth="1"/>
    <col min="40" max="40" width="0.85546875" style="7" hidden="1" customWidth="1"/>
    <col min="41" max="44" width="14.42578125" style="7" hidden="1" customWidth="1"/>
    <col min="45" max="45" width="0.85546875" style="7" hidden="1" customWidth="1"/>
    <col min="46" max="49" width="14.42578125" style="7" hidden="1" customWidth="1"/>
    <col min="50" max="50" width="0.85546875" style="7" customWidth="1"/>
    <col min="51" max="54" width="14.42578125" style="7" customWidth="1"/>
    <col min="55" max="55" width="1.28515625" style="7" customWidth="1"/>
    <col min="56" max="71" width="0" style="7" hidden="1" customWidth="1"/>
    <col min="72" max="72" width="0.85546875" style="7" customWidth="1"/>
    <col min="73" max="74" width="14.42578125" style="7" customWidth="1"/>
    <col min="75" max="75" width="13.5703125" style="7" customWidth="1"/>
    <col min="76" max="76" width="14.42578125" style="7" customWidth="1"/>
    <col min="77" max="77" width="1.28515625" style="7" customWidth="1"/>
    <col min="78" max="93" width="14.42578125" style="7"/>
    <col min="94" max="94" width="0.85546875" style="7" customWidth="1"/>
    <col min="95" max="98" width="14.42578125" style="7"/>
    <col min="99" max="99" width="1.28515625" style="7" customWidth="1"/>
    <col min="100" max="103" width="14.42578125" style="7"/>
    <col min="104" max="104" width="1.28515625" style="7" customWidth="1"/>
    <col min="105" max="108" width="14.42578125" style="7"/>
    <col min="109" max="109" width="1.140625" style="7" customWidth="1"/>
    <col min="110" max="113" width="14.42578125" style="7"/>
    <col min="114" max="114" width="1.28515625" style="7" customWidth="1"/>
    <col min="115" max="118" width="14.42578125" style="7"/>
    <col min="119" max="119" width="1.28515625" style="7" customWidth="1"/>
    <col min="120" max="123" width="14.42578125" style="7"/>
    <col min="124" max="124" width="1.28515625" style="7" customWidth="1"/>
    <col min="125" max="128" width="14.42578125" style="7"/>
    <col min="129" max="129" width="1.28515625" style="7" customWidth="1"/>
    <col min="130" max="133" width="14.42578125" style="7"/>
    <col min="134" max="134" width="1.28515625" style="7" customWidth="1"/>
    <col min="135" max="16384" width="14.42578125" style="7"/>
  </cols>
  <sheetData>
    <row r="5" spans="2:138">
      <c r="BG5" s="285"/>
      <c r="BH5" s="286"/>
      <c r="BI5" s="286"/>
      <c r="BJ5" s="286"/>
      <c r="BK5" s="285"/>
      <c r="BL5" s="286"/>
      <c r="BM5" s="286"/>
      <c r="BN5" s="286"/>
      <c r="BO5" s="285"/>
      <c r="BP5" s="286"/>
      <c r="BQ5" s="286"/>
      <c r="BR5" s="286"/>
      <c r="BS5" s="285"/>
      <c r="BT5" s="286"/>
      <c r="CD5" s="286"/>
      <c r="CE5" s="286"/>
      <c r="CF5" s="286"/>
      <c r="CG5" s="285"/>
      <c r="CH5" s="286"/>
      <c r="CI5" s="286"/>
      <c r="CJ5" s="286"/>
      <c r="CK5" s="285"/>
      <c r="CL5" s="286"/>
      <c r="CM5" s="286"/>
      <c r="CN5" s="286"/>
      <c r="CO5" s="285"/>
      <c r="CP5" s="286"/>
      <c r="CQ5" s="286"/>
      <c r="CR5" s="286"/>
      <c r="CS5" s="286"/>
      <c r="EH5" s="153" t="s">
        <v>91</v>
      </c>
    </row>
    <row r="6" spans="2:138">
      <c r="Z6" s="248"/>
    </row>
    <row r="7" spans="2:138">
      <c r="P7" s="248"/>
    </row>
    <row r="9" spans="2:138">
      <c r="B9" s="25" t="s">
        <v>394</v>
      </c>
      <c r="C9" s="25"/>
      <c r="D9" s="25"/>
      <c r="E9" s="25"/>
      <c r="F9" s="25"/>
      <c r="G9" s="25"/>
      <c r="H9" s="25"/>
      <c r="I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</row>
    <row r="11" spans="2:138" s="90" customFormat="1" ht="13.5" customHeight="1">
      <c r="B11" s="325"/>
      <c r="F11" s="336" t="s">
        <v>115</v>
      </c>
      <c r="G11" s="337"/>
      <c r="H11" s="337"/>
      <c r="I11" s="338"/>
      <c r="K11" s="336" t="s">
        <v>116</v>
      </c>
      <c r="L11" s="337"/>
      <c r="M11" s="337"/>
      <c r="N11" s="338"/>
      <c r="P11" s="336" t="s">
        <v>117</v>
      </c>
      <c r="Q11" s="337"/>
      <c r="R11" s="337"/>
      <c r="S11" s="338"/>
      <c r="U11" s="336" t="s">
        <v>118</v>
      </c>
      <c r="V11" s="337"/>
      <c r="W11" s="337"/>
      <c r="X11" s="338"/>
      <c r="Z11" s="336" t="s">
        <v>149</v>
      </c>
      <c r="AA11" s="337"/>
      <c r="AB11" s="337"/>
      <c r="AC11" s="338"/>
      <c r="AE11" s="336" t="s">
        <v>268</v>
      </c>
      <c r="AF11" s="337"/>
      <c r="AG11" s="337"/>
      <c r="AH11" s="338"/>
      <c r="AJ11" s="336" t="s">
        <v>269</v>
      </c>
      <c r="AK11" s="337"/>
      <c r="AL11" s="337"/>
      <c r="AM11" s="338"/>
      <c r="AO11" s="336" t="s">
        <v>270</v>
      </c>
      <c r="AP11" s="337"/>
      <c r="AQ11" s="337"/>
      <c r="AR11" s="338"/>
      <c r="AT11" s="336" t="s">
        <v>271</v>
      </c>
      <c r="AU11" s="337"/>
      <c r="AV11" s="337"/>
      <c r="AW11" s="338"/>
      <c r="AY11" s="336" t="s">
        <v>277</v>
      </c>
      <c r="AZ11" s="337"/>
      <c r="BA11" s="337"/>
      <c r="BB11" s="338"/>
      <c r="BD11" s="336" t="s">
        <v>291</v>
      </c>
      <c r="BE11" s="337"/>
      <c r="BF11" s="337"/>
      <c r="BG11" s="338"/>
      <c r="BH11" s="336" t="s">
        <v>294</v>
      </c>
      <c r="BI11" s="337"/>
      <c r="BJ11" s="337"/>
      <c r="BK11" s="338"/>
      <c r="BL11" s="336" t="s">
        <v>303</v>
      </c>
      <c r="BM11" s="337"/>
      <c r="BN11" s="337"/>
      <c r="BO11" s="338"/>
      <c r="BP11" s="336" t="s">
        <v>306</v>
      </c>
      <c r="BQ11" s="337"/>
      <c r="BR11" s="337"/>
      <c r="BS11" s="338"/>
      <c r="BU11" s="336" t="s">
        <v>299</v>
      </c>
      <c r="BV11" s="337"/>
      <c r="BW11" s="337"/>
      <c r="BX11" s="338"/>
      <c r="BZ11" s="336" t="s">
        <v>319</v>
      </c>
      <c r="CA11" s="337"/>
      <c r="CB11" s="337"/>
      <c r="CC11" s="338"/>
      <c r="CD11" s="336" t="s">
        <v>324</v>
      </c>
      <c r="CE11" s="337"/>
      <c r="CF11" s="337"/>
      <c r="CG11" s="338"/>
      <c r="CH11" s="336" t="s">
        <v>329</v>
      </c>
      <c r="CI11" s="337"/>
      <c r="CJ11" s="337"/>
      <c r="CK11" s="338"/>
      <c r="CL11" s="336" t="s">
        <v>332</v>
      </c>
      <c r="CM11" s="337"/>
      <c r="CN11" s="337"/>
      <c r="CO11" s="338"/>
      <c r="CQ11" s="336" t="s">
        <v>327</v>
      </c>
      <c r="CR11" s="337"/>
      <c r="CS11" s="337"/>
      <c r="CT11" s="338"/>
      <c r="CV11" s="336" t="s">
        <v>338</v>
      </c>
      <c r="CW11" s="337"/>
      <c r="CX11" s="337"/>
      <c r="CY11" s="338"/>
      <c r="DA11" s="336" t="s">
        <v>342</v>
      </c>
      <c r="DB11" s="337"/>
      <c r="DC11" s="337"/>
      <c r="DD11" s="338"/>
      <c r="DF11" s="336" t="s">
        <v>343</v>
      </c>
      <c r="DG11" s="337"/>
      <c r="DH11" s="337"/>
      <c r="DI11" s="338"/>
      <c r="DK11" s="336" t="s">
        <v>344</v>
      </c>
      <c r="DL11" s="337"/>
      <c r="DM11" s="337"/>
      <c r="DN11" s="338"/>
      <c r="DP11" s="336" t="s">
        <v>356</v>
      </c>
      <c r="DQ11" s="337"/>
      <c r="DR11" s="337"/>
      <c r="DS11" s="338"/>
      <c r="DU11" s="336" t="s">
        <v>365</v>
      </c>
      <c r="DV11" s="337"/>
      <c r="DW11" s="337"/>
      <c r="DX11" s="338"/>
      <c r="DZ11" s="336" t="s">
        <v>366</v>
      </c>
      <c r="EA11" s="337"/>
      <c r="EB11" s="337"/>
      <c r="EC11" s="338"/>
      <c r="EE11" s="336" t="s">
        <v>383</v>
      </c>
      <c r="EF11" s="337"/>
      <c r="EG11" s="337"/>
      <c r="EH11" s="338"/>
    </row>
    <row r="12" spans="2:138" s="90" customFormat="1" ht="27" customHeight="1">
      <c r="B12" s="326"/>
      <c r="F12" s="148" t="s">
        <v>24</v>
      </c>
      <c r="G12" s="148" t="s">
        <v>25</v>
      </c>
      <c r="H12" s="148" t="s">
        <v>64</v>
      </c>
      <c r="I12" s="148" t="s">
        <v>26</v>
      </c>
      <c r="K12" s="148" t="s">
        <v>24</v>
      </c>
      <c r="L12" s="148" t="s">
        <v>25</v>
      </c>
      <c r="M12" s="148" t="s">
        <v>64</v>
      </c>
      <c r="N12" s="148" t="s">
        <v>26</v>
      </c>
      <c r="P12" s="148" t="s">
        <v>24</v>
      </c>
      <c r="Q12" s="148" t="s">
        <v>25</v>
      </c>
      <c r="R12" s="148" t="s">
        <v>64</v>
      </c>
      <c r="S12" s="148" t="s">
        <v>26</v>
      </c>
      <c r="U12" s="148" t="s">
        <v>24</v>
      </c>
      <c r="V12" s="148" t="s">
        <v>25</v>
      </c>
      <c r="W12" s="148" t="s">
        <v>64</v>
      </c>
      <c r="X12" s="147" t="s">
        <v>26</v>
      </c>
      <c r="Z12" s="148" t="s">
        <v>24</v>
      </c>
      <c r="AA12" s="148" t="s">
        <v>25</v>
      </c>
      <c r="AB12" s="148" t="s">
        <v>64</v>
      </c>
      <c r="AC12" s="148" t="s">
        <v>26</v>
      </c>
      <c r="AE12" s="148" t="s">
        <v>24</v>
      </c>
      <c r="AF12" s="148" t="s">
        <v>25</v>
      </c>
      <c r="AG12" s="148" t="s">
        <v>64</v>
      </c>
      <c r="AH12" s="148" t="s">
        <v>26</v>
      </c>
      <c r="AJ12" s="148" t="s">
        <v>24</v>
      </c>
      <c r="AK12" s="148" t="s">
        <v>25</v>
      </c>
      <c r="AL12" s="148" t="s">
        <v>64</v>
      </c>
      <c r="AM12" s="148" t="s">
        <v>26</v>
      </c>
      <c r="AO12" s="148" t="s">
        <v>24</v>
      </c>
      <c r="AP12" s="148" t="s">
        <v>25</v>
      </c>
      <c r="AQ12" s="148" t="s">
        <v>64</v>
      </c>
      <c r="AR12" s="148" t="s">
        <v>26</v>
      </c>
      <c r="AT12" s="148" t="s">
        <v>24</v>
      </c>
      <c r="AU12" s="148" t="s">
        <v>25</v>
      </c>
      <c r="AV12" s="148" t="s">
        <v>64</v>
      </c>
      <c r="AW12" s="147" t="s">
        <v>26</v>
      </c>
      <c r="AY12" s="148" t="s">
        <v>24</v>
      </c>
      <c r="AZ12" s="148" t="s">
        <v>25</v>
      </c>
      <c r="BA12" s="148" t="s">
        <v>64</v>
      </c>
      <c r="BB12" s="148" t="s">
        <v>26</v>
      </c>
      <c r="BD12" s="148" t="s">
        <v>24</v>
      </c>
      <c r="BE12" s="148" t="s">
        <v>25</v>
      </c>
      <c r="BF12" s="148" t="s">
        <v>64</v>
      </c>
      <c r="BG12" s="148" t="s">
        <v>26</v>
      </c>
      <c r="BH12" s="148" t="s">
        <v>24</v>
      </c>
      <c r="BI12" s="148" t="s">
        <v>25</v>
      </c>
      <c r="BJ12" s="148" t="s">
        <v>64</v>
      </c>
      <c r="BK12" s="148" t="s">
        <v>26</v>
      </c>
      <c r="BL12" s="148" t="s">
        <v>24</v>
      </c>
      <c r="BM12" s="148" t="s">
        <v>25</v>
      </c>
      <c r="BN12" s="148" t="s">
        <v>64</v>
      </c>
      <c r="BO12" s="148" t="s">
        <v>26</v>
      </c>
      <c r="BP12" s="148" t="s">
        <v>24</v>
      </c>
      <c r="BQ12" s="148" t="s">
        <v>25</v>
      </c>
      <c r="BR12" s="148" t="s">
        <v>64</v>
      </c>
      <c r="BS12" s="148" t="s">
        <v>26</v>
      </c>
      <c r="BU12" s="148" t="s">
        <v>24</v>
      </c>
      <c r="BV12" s="148" t="s">
        <v>25</v>
      </c>
      <c r="BW12" s="148" t="s">
        <v>64</v>
      </c>
      <c r="BX12" s="148" t="s">
        <v>26</v>
      </c>
      <c r="BZ12" s="148" t="s">
        <v>24</v>
      </c>
      <c r="CA12" s="148" t="s">
        <v>25</v>
      </c>
      <c r="CB12" s="148" t="s">
        <v>64</v>
      </c>
      <c r="CC12" s="148" t="s">
        <v>26</v>
      </c>
      <c r="CD12" s="148" t="s">
        <v>24</v>
      </c>
      <c r="CE12" s="148" t="s">
        <v>25</v>
      </c>
      <c r="CF12" s="148" t="s">
        <v>64</v>
      </c>
      <c r="CG12" s="148" t="s">
        <v>26</v>
      </c>
      <c r="CH12" s="148" t="s">
        <v>24</v>
      </c>
      <c r="CI12" s="148" t="s">
        <v>25</v>
      </c>
      <c r="CJ12" s="148" t="s">
        <v>64</v>
      </c>
      <c r="CK12" s="148" t="s">
        <v>26</v>
      </c>
      <c r="CL12" s="148" t="s">
        <v>24</v>
      </c>
      <c r="CM12" s="148" t="s">
        <v>25</v>
      </c>
      <c r="CN12" s="148" t="s">
        <v>64</v>
      </c>
      <c r="CO12" s="148" t="s">
        <v>26</v>
      </c>
      <c r="CQ12" s="148" t="s">
        <v>24</v>
      </c>
      <c r="CR12" s="148" t="s">
        <v>25</v>
      </c>
      <c r="CS12" s="148" t="s">
        <v>64</v>
      </c>
      <c r="CT12" s="148" t="s">
        <v>26</v>
      </c>
      <c r="CV12" s="148" t="s">
        <v>24</v>
      </c>
      <c r="CW12" s="148" t="s">
        <v>25</v>
      </c>
      <c r="CX12" s="148" t="s">
        <v>64</v>
      </c>
      <c r="CY12" s="148" t="s">
        <v>26</v>
      </c>
      <c r="DA12" s="148" t="s">
        <v>24</v>
      </c>
      <c r="DB12" s="148" t="s">
        <v>25</v>
      </c>
      <c r="DC12" s="148" t="s">
        <v>64</v>
      </c>
      <c r="DD12" s="148" t="s">
        <v>26</v>
      </c>
      <c r="DF12" s="148" t="s">
        <v>24</v>
      </c>
      <c r="DG12" s="148" t="s">
        <v>25</v>
      </c>
      <c r="DH12" s="148" t="s">
        <v>64</v>
      </c>
      <c r="DI12" s="148" t="s">
        <v>26</v>
      </c>
      <c r="DK12" s="148" t="s">
        <v>24</v>
      </c>
      <c r="DL12" s="148" t="s">
        <v>25</v>
      </c>
      <c r="DM12" s="148" t="s">
        <v>64</v>
      </c>
      <c r="DN12" s="148" t="s">
        <v>26</v>
      </c>
      <c r="DP12" s="148" t="s">
        <v>24</v>
      </c>
      <c r="DQ12" s="148" t="s">
        <v>25</v>
      </c>
      <c r="DR12" s="148" t="s">
        <v>64</v>
      </c>
      <c r="DS12" s="148" t="s">
        <v>26</v>
      </c>
      <c r="DU12" s="148" t="s">
        <v>24</v>
      </c>
      <c r="DV12" s="148" t="s">
        <v>25</v>
      </c>
      <c r="DW12" s="148" t="s">
        <v>64</v>
      </c>
      <c r="DX12" s="148" t="s">
        <v>26</v>
      </c>
      <c r="DZ12" s="148" t="s">
        <v>24</v>
      </c>
      <c r="EA12" s="148" t="s">
        <v>25</v>
      </c>
      <c r="EB12" s="148" t="s">
        <v>64</v>
      </c>
      <c r="EC12" s="148" t="s">
        <v>26</v>
      </c>
      <c r="EE12" s="148" t="s">
        <v>24</v>
      </c>
      <c r="EF12" s="148" t="s">
        <v>25</v>
      </c>
      <c r="EG12" s="148" t="s">
        <v>64</v>
      </c>
      <c r="EH12" s="148" t="s">
        <v>26</v>
      </c>
    </row>
    <row r="13" spans="2:138">
      <c r="B13" s="12"/>
      <c r="F13" s="85"/>
      <c r="G13" s="86"/>
      <c r="H13" s="91"/>
      <c r="I13" s="69"/>
      <c r="K13" s="85"/>
      <c r="L13" s="86"/>
      <c r="M13" s="91"/>
      <c r="N13" s="69"/>
      <c r="P13" s="85"/>
      <c r="Q13" s="86"/>
      <c r="R13" s="91"/>
      <c r="S13" s="69"/>
      <c r="U13" s="85"/>
      <c r="V13" s="86"/>
      <c r="W13" s="91"/>
      <c r="X13" s="69"/>
      <c r="Z13" s="85"/>
      <c r="AA13" s="86"/>
      <c r="AB13" s="91"/>
      <c r="AC13" s="69"/>
      <c r="AE13" s="85"/>
      <c r="AF13" s="86"/>
      <c r="AG13" s="91"/>
      <c r="AH13" s="69"/>
      <c r="AJ13" s="85"/>
      <c r="AK13" s="86"/>
      <c r="AL13" s="91"/>
      <c r="AM13" s="69"/>
      <c r="AO13" s="85"/>
      <c r="AP13" s="86"/>
      <c r="AQ13" s="91"/>
      <c r="AR13" s="69"/>
      <c r="AT13" s="85"/>
      <c r="AU13" s="86"/>
      <c r="AV13" s="91"/>
      <c r="AW13" s="69"/>
      <c r="AY13" s="85"/>
      <c r="AZ13" s="86"/>
      <c r="BA13" s="91"/>
      <c r="BB13" s="69"/>
      <c r="BD13" s="85"/>
      <c r="BE13" s="86"/>
      <c r="BF13" s="91"/>
      <c r="BG13" s="69"/>
      <c r="BH13" s="85"/>
      <c r="BI13" s="86"/>
      <c r="BJ13" s="91"/>
      <c r="BK13" s="69"/>
      <c r="BL13" s="85"/>
      <c r="BM13" s="86"/>
      <c r="BN13" s="91"/>
      <c r="BO13" s="69"/>
      <c r="BP13" s="85"/>
      <c r="BQ13" s="86"/>
      <c r="BR13" s="91"/>
      <c r="BS13" s="69"/>
      <c r="BU13" s="85"/>
      <c r="BV13" s="86"/>
      <c r="BW13" s="91"/>
      <c r="BX13" s="69"/>
      <c r="BZ13" s="85"/>
      <c r="CA13" s="86"/>
      <c r="CB13" s="91"/>
      <c r="CC13" s="69"/>
      <c r="CD13" s="85"/>
      <c r="CE13" s="86"/>
      <c r="CF13" s="91"/>
      <c r="CG13" s="69"/>
      <c r="CH13" s="85"/>
      <c r="CI13" s="86"/>
      <c r="CJ13" s="91"/>
      <c r="CK13" s="69"/>
      <c r="CL13" s="85"/>
      <c r="CM13" s="86"/>
      <c r="CN13" s="91"/>
      <c r="CO13" s="69"/>
      <c r="CQ13" s="85"/>
      <c r="CR13" s="86"/>
      <c r="CS13" s="91"/>
      <c r="CT13" s="69"/>
      <c r="CV13" s="85"/>
      <c r="CW13" s="86"/>
      <c r="CX13" s="91"/>
      <c r="CY13" s="69"/>
      <c r="DA13" s="85"/>
      <c r="DB13" s="86"/>
      <c r="DC13" s="91"/>
      <c r="DD13" s="69"/>
      <c r="DF13" s="87"/>
      <c r="DG13" s="87"/>
      <c r="DH13" s="87"/>
      <c r="DI13" s="69"/>
      <c r="DK13" s="87"/>
      <c r="DL13" s="87"/>
      <c r="DM13" s="87"/>
      <c r="DN13" s="69"/>
      <c r="DP13" s="87"/>
      <c r="DQ13" s="86"/>
      <c r="DR13" s="87"/>
      <c r="DS13" s="69"/>
      <c r="DU13" s="87"/>
      <c r="DV13" s="87"/>
      <c r="DW13" s="87"/>
      <c r="DX13" s="69"/>
      <c r="DZ13" s="87"/>
      <c r="EA13" s="87"/>
      <c r="EB13" s="87"/>
      <c r="EC13" s="69"/>
      <c r="EE13" s="87"/>
      <c r="EF13" s="86"/>
      <c r="EG13" s="87"/>
      <c r="EH13" s="69"/>
    </row>
    <row r="14" spans="2:138">
      <c r="B14" s="41" t="s">
        <v>112</v>
      </c>
      <c r="F14" s="85">
        <v>89443.980456619305</v>
      </c>
      <c r="G14" s="86">
        <v>36218.664594753878</v>
      </c>
      <c r="H14" s="91">
        <v>0</v>
      </c>
      <c r="I14" s="69">
        <v>125662.64505137318</v>
      </c>
      <c r="K14" s="85">
        <v>92029</v>
      </c>
      <c r="L14" s="86">
        <v>25869</v>
      </c>
      <c r="M14" s="91">
        <v>0</v>
      </c>
      <c r="N14" s="69">
        <f>SUM(K14:M14)</f>
        <v>117898</v>
      </c>
      <c r="P14" s="85">
        <v>88410.6453928259</v>
      </c>
      <c r="Q14" s="86">
        <v>28817.413815178796</v>
      </c>
      <c r="R14" s="91">
        <v>0</v>
      </c>
      <c r="S14" s="69">
        <f>SUM(P14:R14)</f>
        <v>117228.05920800469</v>
      </c>
      <c r="U14" s="85">
        <v>91259.29261805641</v>
      </c>
      <c r="V14" s="86">
        <v>22073.847570378617</v>
      </c>
      <c r="W14" s="91">
        <v>0</v>
      </c>
      <c r="X14" s="69">
        <v>113333.14018843503</v>
      </c>
      <c r="Z14" s="85">
        <f>F14+K14+P14+U14</f>
        <v>361142.91846750159</v>
      </c>
      <c r="AA14" s="86">
        <f>G14+L14+Q14+V14</f>
        <v>112978.92598031129</v>
      </c>
      <c r="AB14" s="91">
        <f t="shared" ref="AB14" si="0">H14+M14+R14</f>
        <v>0</v>
      </c>
      <c r="AC14" s="69">
        <f>SUM(Z14:AB14)</f>
        <v>474121.84444781288</v>
      </c>
      <c r="AE14" s="85">
        <v>94864.023002665417</v>
      </c>
      <c r="AF14" s="86">
        <v>12950.409044470445</v>
      </c>
      <c r="AG14" s="91">
        <v>0</v>
      </c>
      <c r="AH14" s="69">
        <v>107814.43204713587</v>
      </c>
      <c r="AJ14" s="85">
        <v>99378</v>
      </c>
      <c r="AK14" s="86">
        <v>13698</v>
      </c>
      <c r="AL14" s="91">
        <v>0</v>
      </c>
      <c r="AM14" s="69">
        <v>113076</v>
      </c>
      <c r="AO14" s="85">
        <v>105236</v>
      </c>
      <c r="AP14" s="86">
        <v>14936</v>
      </c>
      <c r="AQ14" s="91">
        <v>0</v>
      </c>
      <c r="AR14" s="69">
        <v>120172</v>
      </c>
      <c r="AT14" s="85">
        <v>105654</v>
      </c>
      <c r="AU14" s="86">
        <v>13548</v>
      </c>
      <c r="AV14" s="91">
        <v>0</v>
      </c>
      <c r="AW14" s="69">
        <v>119202</v>
      </c>
      <c r="AY14" s="85">
        <f>AE14+AJ14+AO14+AT14</f>
        <v>405132.02300266543</v>
      </c>
      <c r="AZ14" s="86">
        <f>AF14+AK14+AP14+AU14</f>
        <v>55132.409044470449</v>
      </c>
      <c r="BA14" s="91">
        <f t="shared" ref="BA14" si="1">AG14+AL14+AQ14</f>
        <v>0</v>
      </c>
      <c r="BB14" s="69">
        <f>SUM(AY14:BA14)</f>
        <v>460264.4320471359</v>
      </c>
      <c r="BD14" s="85">
        <v>105719.31208098978</v>
      </c>
      <c r="BE14" s="86">
        <v>16426.948107031381</v>
      </c>
      <c r="BF14" s="91">
        <v>0</v>
      </c>
      <c r="BG14" s="69">
        <v>122146.26018802116</v>
      </c>
      <c r="BH14" s="85">
        <v>108027.0944102957</v>
      </c>
      <c r="BI14" s="86">
        <v>15052.103815177194</v>
      </c>
      <c r="BJ14" s="91">
        <v>0</v>
      </c>
      <c r="BK14" s="69">
        <f>SUM(BH14:BJ14)</f>
        <v>123079.19822547289</v>
      </c>
      <c r="BL14" s="85">
        <v>111874.59083006016</v>
      </c>
      <c r="BM14" s="86">
        <v>15267.818060714524</v>
      </c>
      <c r="BN14" s="91">
        <v>0</v>
      </c>
      <c r="BO14" s="69">
        <f>SUM(BL14:BN14)</f>
        <v>127142.40889077468</v>
      </c>
      <c r="BP14" s="85">
        <v>114033.39644303321</v>
      </c>
      <c r="BQ14" s="86">
        <v>16219.748826118939</v>
      </c>
      <c r="BR14" s="91">
        <v>0</v>
      </c>
      <c r="BS14" s="69">
        <f>SUM(BP14:BR14)</f>
        <v>130253.14526915216</v>
      </c>
      <c r="BU14" s="85">
        <f>BD14+BH14+BL14+BP14</f>
        <v>439654.39376437885</v>
      </c>
      <c r="BV14" s="86">
        <f t="shared" ref="BV14:BW14" si="2">BE14+BI14+BM14+BQ14</f>
        <v>62966.618809042033</v>
      </c>
      <c r="BW14" s="91">
        <f t="shared" si="2"/>
        <v>0</v>
      </c>
      <c r="BX14" s="69">
        <f>BG14+BK14+BO14+BS14</f>
        <v>502621.01257342089</v>
      </c>
      <c r="BZ14" s="85">
        <v>113157.49604477058</v>
      </c>
      <c r="CA14" s="86">
        <v>17846.968482171342</v>
      </c>
      <c r="CB14" s="91">
        <v>0</v>
      </c>
      <c r="CC14" s="69">
        <f>SUM(BZ14:CB14)</f>
        <v>131004.46452694193</v>
      </c>
      <c r="CD14" s="85">
        <v>118895.76232839232</v>
      </c>
      <c r="CE14" s="86">
        <v>15179.730661215453</v>
      </c>
      <c r="CF14" s="91">
        <v>0</v>
      </c>
      <c r="CG14" s="69">
        <f>SUM(CD14:CF14)</f>
        <v>134075.49298960777</v>
      </c>
      <c r="CH14" s="85">
        <v>120503.43823263823</v>
      </c>
      <c r="CI14" s="86">
        <v>15451.811691116782</v>
      </c>
      <c r="CJ14" s="91">
        <v>0</v>
      </c>
      <c r="CK14" s="69">
        <f>SUM(CH14:CJ14)</f>
        <v>135955.24992375501</v>
      </c>
      <c r="CL14" s="85">
        <v>120283.52320565324</v>
      </c>
      <c r="CM14" s="85">
        <v>12574.402102376029</v>
      </c>
      <c r="CN14" s="85">
        <v>0</v>
      </c>
      <c r="CO14" s="69">
        <f>SUM(CL14:CN14)</f>
        <v>132857.92530802928</v>
      </c>
      <c r="CQ14" s="85">
        <f>CD14+BZ14+CH14+CL14</f>
        <v>472840.21981145436</v>
      </c>
      <c r="CR14" s="86">
        <f t="shared" ref="CR14:CS14" si="3">CE14+CA14+CI14+CM14</f>
        <v>61052.912936879606</v>
      </c>
      <c r="CS14" s="91">
        <f t="shared" si="3"/>
        <v>0</v>
      </c>
      <c r="CT14" s="69">
        <f>CG14+CC14+CK14+CO14</f>
        <v>533893.13274833397</v>
      </c>
      <c r="CV14" s="85">
        <v>120690.59254362874</v>
      </c>
      <c r="CW14" s="86">
        <v>13440.869270461993</v>
      </c>
      <c r="CX14" s="91">
        <v>0</v>
      </c>
      <c r="CY14" s="69">
        <f>SUM(CV14:CX14)</f>
        <v>134131.46181409073</v>
      </c>
      <c r="DA14" s="85">
        <v>128298.12955892523</v>
      </c>
      <c r="DB14" s="86">
        <v>12740.68828357412</v>
      </c>
      <c r="DC14" s="91">
        <v>0</v>
      </c>
      <c r="DD14" s="69">
        <f>SUM(DA14:DC14)</f>
        <v>141038.81784249935</v>
      </c>
      <c r="DF14" s="12">
        <v>129869.2505245049</v>
      </c>
      <c r="DG14" s="12">
        <v>14490.440163741414</v>
      </c>
      <c r="DH14" s="12">
        <v>0</v>
      </c>
      <c r="DI14" s="69">
        <f>SUM(DF14:DH14)</f>
        <v>144359.69068824631</v>
      </c>
      <c r="DK14" s="12">
        <v>130006.58389433968</v>
      </c>
      <c r="DL14" s="12">
        <v>12642.741307921387</v>
      </c>
      <c r="DM14" s="12">
        <v>0</v>
      </c>
      <c r="DN14" s="69">
        <f>SUM(DK14:DM14)</f>
        <v>142649.32520226107</v>
      </c>
      <c r="DP14" s="12">
        <f>CV14+DA14+DF14+DK14</f>
        <v>508864.55652139854</v>
      </c>
      <c r="DQ14" s="85">
        <f t="shared" ref="DQ14:DR14" si="4">CW14+DB14+DG14+DL14</f>
        <v>53314.739025698917</v>
      </c>
      <c r="DR14" s="12">
        <f t="shared" si="4"/>
        <v>0</v>
      </c>
      <c r="DS14" s="69">
        <f>SUM(DP14:DR14)</f>
        <v>562179.29554709746</v>
      </c>
      <c r="DU14" s="12">
        <v>134991.22164515464</v>
      </c>
      <c r="DV14" s="12">
        <v>12988.315180861719</v>
      </c>
      <c r="DW14" s="12">
        <v>0</v>
      </c>
      <c r="DX14" s="69">
        <f>SUM(DU14:DW14)</f>
        <v>147979.53682601635</v>
      </c>
      <c r="DZ14" s="12">
        <v>138647.85107372183</v>
      </c>
      <c r="EA14" s="12">
        <v>11110.847882289603</v>
      </c>
      <c r="EB14" s="12">
        <v>0</v>
      </c>
      <c r="EC14" s="69">
        <f>SUM(DZ14:EB14)</f>
        <v>149758.69895601145</v>
      </c>
      <c r="EE14" s="12">
        <f>DU14+DZ14</f>
        <v>273639.07271887647</v>
      </c>
      <c r="EF14" s="85">
        <f t="shared" ref="EF14:EG14" si="5">DV14+EA14</f>
        <v>24099.163063151322</v>
      </c>
      <c r="EG14" s="12">
        <f t="shared" si="5"/>
        <v>0</v>
      </c>
      <c r="EH14" s="69">
        <f>SUM(EE14:EG14)</f>
        <v>297738.23578202777</v>
      </c>
    </row>
    <row r="15" spans="2:138">
      <c r="B15" s="41"/>
      <c r="F15" s="85"/>
      <c r="G15" s="86"/>
      <c r="H15" s="91"/>
      <c r="I15" s="69"/>
      <c r="K15" s="85"/>
      <c r="L15" s="86"/>
      <c r="M15" s="91"/>
      <c r="N15" s="69"/>
      <c r="P15" s="85"/>
      <c r="Q15" s="86"/>
      <c r="R15" s="91"/>
      <c r="S15" s="69"/>
      <c r="U15" s="85"/>
      <c r="V15" s="86"/>
      <c r="W15" s="91"/>
      <c r="X15" s="69"/>
      <c r="Z15" s="85"/>
      <c r="AA15" s="86"/>
      <c r="AB15" s="91"/>
      <c r="AC15" s="69"/>
      <c r="AE15" s="85"/>
      <c r="AF15" s="86"/>
      <c r="AG15" s="91"/>
      <c r="AH15" s="69"/>
      <c r="AJ15" s="85"/>
      <c r="AK15" s="86"/>
      <c r="AL15" s="91"/>
      <c r="AM15" s="69"/>
      <c r="AO15" s="85"/>
      <c r="AP15" s="86"/>
      <c r="AQ15" s="91"/>
      <c r="AR15" s="69"/>
      <c r="AT15" s="85"/>
      <c r="AU15" s="86"/>
      <c r="AV15" s="91"/>
      <c r="AW15" s="69"/>
      <c r="AY15" s="85"/>
      <c r="AZ15" s="86"/>
      <c r="BA15" s="91"/>
      <c r="BB15" s="69"/>
      <c r="BD15" s="85"/>
      <c r="BE15" s="86"/>
      <c r="BF15" s="91"/>
      <c r="BG15" s="69"/>
      <c r="BH15" s="85"/>
      <c r="BI15" s="86"/>
      <c r="BJ15" s="91"/>
      <c r="BK15" s="69"/>
      <c r="BL15" s="85"/>
      <c r="BM15" s="86"/>
      <c r="BN15" s="91"/>
      <c r="BO15" s="69"/>
      <c r="BP15" s="85"/>
      <c r="BQ15" s="86"/>
      <c r="BR15" s="91"/>
      <c r="BS15" s="69"/>
      <c r="BU15" s="85"/>
      <c r="BV15" s="86"/>
      <c r="BW15" s="91"/>
      <c r="BX15" s="69"/>
      <c r="BZ15" s="85"/>
      <c r="CA15" s="86"/>
      <c r="CB15" s="91"/>
      <c r="CC15" s="69"/>
      <c r="CD15" s="85"/>
      <c r="CE15" s="86"/>
      <c r="CF15" s="91"/>
      <c r="CG15" s="69"/>
      <c r="CH15" s="85">
        <v>0</v>
      </c>
      <c r="CI15" s="86">
        <v>0</v>
      </c>
      <c r="CJ15" s="91">
        <v>0</v>
      </c>
      <c r="CK15" s="69"/>
      <c r="CL15" s="85">
        <v>0</v>
      </c>
      <c r="CM15" s="86">
        <v>0</v>
      </c>
      <c r="CN15" s="91">
        <v>0</v>
      </c>
      <c r="CO15" s="69"/>
      <c r="CQ15" s="85"/>
      <c r="CR15" s="86"/>
      <c r="CS15" s="91"/>
      <c r="CT15" s="69"/>
      <c r="CV15" s="85"/>
      <c r="CW15" s="86"/>
      <c r="CX15" s="91"/>
      <c r="CY15" s="69"/>
      <c r="DA15" s="85"/>
      <c r="DB15" s="86"/>
      <c r="DC15" s="91"/>
      <c r="DD15" s="69"/>
      <c r="DF15" s="12"/>
      <c r="DG15" s="12"/>
      <c r="DH15" s="12"/>
      <c r="DI15" s="69"/>
      <c r="DK15" s="12"/>
      <c r="DL15" s="12"/>
      <c r="DM15" s="12"/>
      <c r="DN15" s="69"/>
      <c r="DP15" s="12"/>
      <c r="DQ15" s="86"/>
      <c r="DR15" s="12"/>
      <c r="DS15" s="69"/>
      <c r="DU15" s="12"/>
      <c r="DV15" s="12"/>
      <c r="DW15" s="12">
        <v>0</v>
      </c>
      <c r="DX15" s="69"/>
      <c r="DZ15" s="12">
        <v>0</v>
      </c>
      <c r="EA15" s="12">
        <v>0</v>
      </c>
      <c r="EB15" s="12">
        <v>0</v>
      </c>
      <c r="EC15" s="69"/>
      <c r="EE15" s="12"/>
      <c r="EF15" s="86"/>
      <c r="EG15" s="12"/>
      <c r="EH15" s="69"/>
    </row>
    <row r="16" spans="2:138">
      <c r="B16" s="41" t="s">
        <v>27</v>
      </c>
      <c r="F16" s="85">
        <v>89644.568245746777</v>
      </c>
      <c r="G16" s="86">
        <v>36219.06459475388</v>
      </c>
      <c r="H16" s="91">
        <v>-200.98778912746673</v>
      </c>
      <c r="I16" s="69">
        <v>125662.64505137318</v>
      </c>
      <c r="K16" s="85">
        <v>92210.4</v>
      </c>
      <c r="L16" s="86">
        <v>25869</v>
      </c>
      <c r="M16" s="91">
        <v>-181</v>
      </c>
      <c r="N16" s="69">
        <f>SUM(K16:M16)</f>
        <v>117898.4</v>
      </c>
      <c r="P16" s="85">
        <v>88563.59073305779</v>
      </c>
      <c r="Q16" s="86">
        <v>28817.413815178796</v>
      </c>
      <c r="R16" s="91">
        <v>-152.94534023189894</v>
      </c>
      <c r="S16" s="69">
        <f>SUM(P16:R16)</f>
        <v>117228.05920800468</v>
      </c>
      <c r="U16" s="85">
        <v>91405.243295978304</v>
      </c>
      <c r="V16" s="86">
        <v>22073.847570378617</v>
      </c>
      <c r="W16" s="91">
        <v>-145.9506779219096</v>
      </c>
      <c r="X16" s="69">
        <v>113333.14018843501</v>
      </c>
      <c r="Z16" s="85">
        <f>F16+K16+P16+U16</f>
        <v>361823.80227478285</v>
      </c>
      <c r="AA16" s="86">
        <f>G16+L16+Q16+V16</f>
        <v>112979.32598031129</v>
      </c>
      <c r="AB16" s="91">
        <f>H16+M16+R16+W16</f>
        <v>-680.88380728127527</v>
      </c>
      <c r="AC16" s="69">
        <f t="shared" ref="AC16:AC17" si="6">SUM(Z16:AB16)</f>
        <v>474122.2444478129</v>
      </c>
      <c r="AE16" s="85">
        <v>94977.635299061134</v>
      </c>
      <c r="AF16" s="86">
        <v>12950.409044470445</v>
      </c>
      <c r="AG16" s="91">
        <v>-113.61229639572046</v>
      </c>
      <c r="AH16" s="69">
        <v>107814.43204713587</v>
      </c>
      <c r="AJ16" s="85">
        <v>99419</v>
      </c>
      <c r="AK16" s="86">
        <v>13698</v>
      </c>
      <c r="AL16" s="91">
        <v>-41</v>
      </c>
      <c r="AM16" s="69">
        <v>113076</v>
      </c>
      <c r="AO16" s="85">
        <v>105316</v>
      </c>
      <c r="AP16" s="86">
        <v>14936</v>
      </c>
      <c r="AQ16" s="91">
        <v>-81</v>
      </c>
      <c r="AR16" s="69">
        <v>120171</v>
      </c>
      <c r="AT16" s="85">
        <v>105725</v>
      </c>
      <c r="AU16" s="86">
        <v>13548</v>
      </c>
      <c r="AV16" s="91">
        <v>-71</v>
      </c>
      <c r="AW16" s="69">
        <v>119202</v>
      </c>
      <c r="AY16" s="85">
        <f>AE16+AJ16+AO16+AT16</f>
        <v>405437.63529906113</v>
      </c>
      <c r="AZ16" s="86">
        <f>AF16+AK16+AP16+AU16</f>
        <v>55132.409044470449</v>
      </c>
      <c r="BA16" s="91">
        <f>AG16+AL16+AQ16+AV16</f>
        <v>-306.61229639572048</v>
      </c>
      <c r="BB16" s="69">
        <f t="shared" ref="BB16:BB17" si="7">SUM(AY16:BA16)</f>
        <v>460263.4320471359</v>
      </c>
      <c r="BD16" s="85">
        <v>105796.08516204685</v>
      </c>
      <c r="BE16" s="86">
        <v>16426.948107031381</v>
      </c>
      <c r="BF16" s="91">
        <v>-76.773081057060239</v>
      </c>
      <c r="BG16" s="69">
        <v>122146.26018802116</v>
      </c>
      <c r="BH16" s="85">
        <v>108095.96922888621</v>
      </c>
      <c r="BI16" s="86">
        <v>15052.103815177194</v>
      </c>
      <c r="BJ16" s="91">
        <v>-68.874818590532385</v>
      </c>
      <c r="BK16" s="69">
        <f t="shared" ref="BK16:BK38" si="8">SUM(BH16:BJ16)</f>
        <v>123079.19822547288</v>
      </c>
      <c r="BL16" s="85">
        <v>111932.38325179144</v>
      </c>
      <c r="BM16" s="86">
        <v>15267.818060714524</v>
      </c>
      <c r="BN16" s="91">
        <v>-57.792421731264533</v>
      </c>
      <c r="BO16" s="69">
        <f t="shared" ref="BO16:BO30" si="9">SUM(BL16:BN16)</f>
        <v>127142.40889077469</v>
      </c>
      <c r="BP16" s="85">
        <v>114091.9735704636</v>
      </c>
      <c r="BQ16" s="86">
        <v>16219.748826118939</v>
      </c>
      <c r="BR16" s="91">
        <v>-58.577127430449472</v>
      </c>
      <c r="BS16" s="69">
        <f t="shared" ref="BS16:BS30" si="10">SUM(BP16:BR16)</f>
        <v>130253.1452691521</v>
      </c>
      <c r="BU16" s="85">
        <f>BD16+BH16+BL16+BP16</f>
        <v>439916.41121318808</v>
      </c>
      <c r="BV16" s="86">
        <f t="shared" ref="BV16:BV17" si="11">BE16+BI16+BM16+BQ16</f>
        <v>62966.618809042033</v>
      </c>
      <c r="BW16" s="91">
        <f t="shared" ref="BW16:BW17" si="12">BF16+BJ16+BN16+BR16</f>
        <v>-262.01744880930664</v>
      </c>
      <c r="BX16" s="69">
        <f>BG16+BK16+BO16+BS16</f>
        <v>502621.01257342089</v>
      </c>
      <c r="BZ16" s="85">
        <v>113211.5117362868</v>
      </c>
      <c r="CA16" s="86">
        <v>17846.968482171342</v>
      </c>
      <c r="CB16" s="91">
        <v>-54.015691516220933</v>
      </c>
      <c r="CC16" s="69">
        <f t="shared" ref="CC16:CC17" si="13">SUM(BZ16:CB16)</f>
        <v>131004.46452694193</v>
      </c>
      <c r="CD16" s="85">
        <v>118949.01347632446</v>
      </c>
      <c r="CE16" s="86">
        <v>15179.730661215453</v>
      </c>
      <c r="CF16" s="91">
        <v>-53.251147932156059</v>
      </c>
      <c r="CG16" s="69">
        <f t="shared" ref="CG16:CG30" si="14">SUM(CD16:CF16)</f>
        <v>134075.49298960774</v>
      </c>
      <c r="CH16" s="85">
        <v>120554.24127897399</v>
      </c>
      <c r="CI16" s="86">
        <v>15451.811691116782</v>
      </c>
      <c r="CJ16" s="91">
        <v>-50.80304633576705</v>
      </c>
      <c r="CK16" s="69">
        <f t="shared" ref="CK16:CK30" si="15">SUM(CH16:CJ16)</f>
        <v>135955.24992375501</v>
      </c>
      <c r="CL16" s="85">
        <v>120341.6375886969</v>
      </c>
      <c r="CM16" s="86">
        <v>12574.402102376029</v>
      </c>
      <c r="CN16" s="91">
        <v>-58.114383043622183</v>
      </c>
      <c r="CO16" s="69">
        <f>SUM(CL16:CN16)</f>
        <v>132857.92530802931</v>
      </c>
      <c r="CQ16" s="85">
        <f t="shared" ref="CQ16:CQ17" si="16">CD16+BZ16+CH16+CL16</f>
        <v>473056.40408028214</v>
      </c>
      <c r="CR16" s="86">
        <f t="shared" ref="CR16:CR17" si="17">CE16+CA16+CI16+CM16</f>
        <v>61052.912936879606</v>
      </c>
      <c r="CS16" s="91">
        <f t="shared" ref="CS16:CS17" si="18">CF16+CB16+CJ16+CN16</f>
        <v>-216.18426882776623</v>
      </c>
      <c r="CT16" s="69">
        <f t="shared" ref="CT16:CT17" si="19">CG16+CC16+CK16+CO16</f>
        <v>533893.13274833397</v>
      </c>
      <c r="CV16" s="85">
        <v>120760.94617646308</v>
      </c>
      <c r="CW16" s="86">
        <v>13440.869270461993</v>
      </c>
      <c r="CX16" s="91">
        <v>-70.3536328343435</v>
      </c>
      <c r="CY16" s="69">
        <f t="shared" ref="CY16:CY17" si="20">SUM(CV16:CX16)</f>
        <v>134131.46181409076</v>
      </c>
      <c r="DA16" s="85">
        <v>128523.14195090615</v>
      </c>
      <c r="DB16" s="86">
        <v>12740.68828357412</v>
      </c>
      <c r="DC16" s="91">
        <v>-225.01239198091582</v>
      </c>
      <c r="DD16" s="69">
        <f t="shared" ref="DD16:DD17" si="21">SUM(DA16:DC16)</f>
        <v>141038.81784249935</v>
      </c>
      <c r="DF16" s="12">
        <v>129924.30378317619</v>
      </c>
      <c r="DG16" s="12">
        <v>14490.440163741414</v>
      </c>
      <c r="DH16" s="12">
        <v>-55.053258671300078</v>
      </c>
      <c r="DI16" s="69">
        <f t="shared" ref="DI16:DI17" si="22">SUM(DF16:DH16)</f>
        <v>144359.69068824631</v>
      </c>
      <c r="DK16" s="12">
        <v>130059.7493248564</v>
      </c>
      <c r="DL16" s="12">
        <v>12642.741307921387</v>
      </c>
      <c r="DM16" s="12">
        <v>-53.165430516705847</v>
      </c>
      <c r="DN16" s="69">
        <f t="shared" ref="DN16:DN17" si="23">SUM(DK16:DM16)</f>
        <v>142649.3252022611</v>
      </c>
      <c r="DP16" s="12">
        <f>CV16+DA16+DF16+DK16</f>
        <v>509268.1412354018</v>
      </c>
      <c r="DQ16" s="85">
        <f t="shared" ref="DQ16:DQ17" si="24">CW16+DB16+DG16+DL16</f>
        <v>53314.739025698917</v>
      </c>
      <c r="DR16" s="12">
        <f t="shared" ref="DR16:DR17" si="25">CX16+DC16+DH16+DM16</f>
        <v>-403.58471400326522</v>
      </c>
      <c r="DS16" s="69">
        <f t="shared" ref="DS16:DS17" si="26">SUM(DP16:DR16)</f>
        <v>562179.29554709746</v>
      </c>
      <c r="DU16" s="12">
        <v>135035.13742896568</v>
      </c>
      <c r="DV16" s="12">
        <v>12988.315180861719</v>
      </c>
      <c r="DW16" s="12">
        <v>-43.915783811052968</v>
      </c>
      <c r="DX16" s="69">
        <f t="shared" ref="DX16:DX17" si="27">SUM(DU16:DW16)</f>
        <v>147979.53682601635</v>
      </c>
      <c r="DZ16" s="12">
        <v>138663.25927396948</v>
      </c>
      <c r="EA16" s="12">
        <v>11110.847882289603</v>
      </c>
      <c r="EB16" s="12">
        <v>-15.408200247608789</v>
      </c>
      <c r="EC16" s="69">
        <f t="shared" ref="EC16:EC17" si="28">SUM(DZ16:EB16)</f>
        <v>149758.69895601147</v>
      </c>
      <c r="EE16" s="12">
        <f t="shared" ref="EE16:EG17" si="29">DU16+DZ16</f>
        <v>273698.39670293516</v>
      </c>
      <c r="EF16" s="85">
        <f t="shared" si="29"/>
        <v>24099.163063151322</v>
      </c>
      <c r="EG16" s="12">
        <f t="shared" si="29"/>
        <v>-59.323984058661758</v>
      </c>
      <c r="EH16" s="69">
        <f t="shared" ref="EH16:EH17" si="30">SUM(EE16:EG16)</f>
        <v>297738.23578202777</v>
      </c>
    </row>
    <row r="17" spans="2:138">
      <c r="B17" s="41" t="s">
        <v>28</v>
      </c>
      <c r="F17" s="85">
        <v>0</v>
      </c>
      <c r="G17" s="86">
        <v>27824.144700800225</v>
      </c>
      <c r="H17" s="91">
        <v>0</v>
      </c>
      <c r="I17" s="69">
        <v>27824.144700800225</v>
      </c>
      <c r="K17" s="85">
        <v>0</v>
      </c>
      <c r="L17" s="86">
        <v>17708</v>
      </c>
      <c r="M17" s="91">
        <v>0</v>
      </c>
      <c r="N17" s="69">
        <f>SUM(K17:M17)</f>
        <v>17708</v>
      </c>
      <c r="P17" s="85">
        <v>0</v>
      </c>
      <c r="Q17" s="86">
        <v>20022.070614353655</v>
      </c>
      <c r="R17" s="91">
        <v>0</v>
      </c>
      <c r="S17" s="69">
        <f>SUM(P17:R17)</f>
        <v>20022.070614353655</v>
      </c>
      <c r="U17" s="85">
        <v>0</v>
      </c>
      <c r="V17" s="86">
        <v>13510.83320112516</v>
      </c>
      <c r="W17" s="91">
        <v>0</v>
      </c>
      <c r="X17" s="69">
        <v>13510.83320112516</v>
      </c>
      <c r="Z17" s="85">
        <f>F17+K17+P17+U17</f>
        <v>0</v>
      </c>
      <c r="AA17" s="86">
        <f>G17+L17+Q17+V17</f>
        <v>79065.048516279043</v>
      </c>
      <c r="AB17" s="91">
        <f t="shared" ref="AB17" si="31">H17+M17+R17</f>
        <v>0</v>
      </c>
      <c r="AC17" s="69">
        <f t="shared" si="6"/>
        <v>79065.048516279043</v>
      </c>
      <c r="AE17" s="85">
        <v>0</v>
      </c>
      <c r="AF17" s="86">
        <v>5202.9917168944376</v>
      </c>
      <c r="AG17" s="91">
        <v>0</v>
      </c>
      <c r="AH17" s="69">
        <v>5202.9917168944376</v>
      </c>
      <c r="AJ17" s="85">
        <v>0</v>
      </c>
      <c r="AK17" s="86">
        <v>5821</v>
      </c>
      <c r="AL17" s="91">
        <v>0</v>
      </c>
      <c r="AM17" s="69">
        <v>5821</v>
      </c>
      <c r="AO17" s="85">
        <v>0</v>
      </c>
      <c r="AP17" s="86">
        <v>6657</v>
      </c>
      <c r="AQ17" s="91">
        <v>0</v>
      </c>
      <c r="AR17" s="69">
        <v>6657</v>
      </c>
      <c r="AT17" s="85">
        <v>0</v>
      </c>
      <c r="AU17" s="86">
        <v>6452</v>
      </c>
      <c r="AV17" s="91">
        <v>0</v>
      </c>
      <c r="AW17" s="69">
        <v>6452</v>
      </c>
      <c r="AY17" s="85">
        <f>AE17+AJ17+AO17+AT17</f>
        <v>0</v>
      </c>
      <c r="AZ17" s="86">
        <f>AF17+AK17+AP17+AU17</f>
        <v>24132.991716894438</v>
      </c>
      <c r="BA17" s="91">
        <f t="shared" ref="BA17" si="32">AG17+AL17+AQ17</f>
        <v>0</v>
      </c>
      <c r="BB17" s="69">
        <f t="shared" si="7"/>
        <v>24132.991716894438</v>
      </c>
      <c r="BD17" s="85">
        <v>0</v>
      </c>
      <c r="BE17" s="86">
        <v>8370.0870704646441</v>
      </c>
      <c r="BF17" s="91">
        <v>0</v>
      </c>
      <c r="BG17" s="69">
        <v>8370.0870704646441</v>
      </c>
      <c r="BH17" s="85">
        <v>0</v>
      </c>
      <c r="BI17" s="86">
        <v>7701.9843562700053</v>
      </c>
      <c r="BJ17" s="91">
        <v>0</v>
      </c>
      <c r="BK17" s="69">
        <f t="shared" si="8"/>
        <v>7701.9843562700053</v>
      </c>
      <c r="BL17" s="85">
        <v>0</v>
      </c>
      <c r="BM17" s="86">
        <v>7504.3413468101244</v>
      </c>
      <c r="BN17" s="91">
        <v>0</v>
      </c>
      <c r="BO17" s="69">
        <f t="shared" si="9"/>
        <v>7504.3413468101244</v>
      </c>
      <c r="BP17" s="85">
        <v>0</v>
      </c>
      <c r="BQ17" s="86">
        <v>7523.0718400058304</v>
      </c>
      <c r="BR17" s="91">
        <v>0</v>
      </c>
      <c r="BS17" s="69">
        <f t="shared" si="10"/>
        <v>7523.0718400058304</v>
      </c>
      <c r="BU17" s="85">
        <f>BD17+BH17+BL17+BP17</f>
        <v>0</v>
      </c>
      <c r="BV17" s="86">
        <f t="shared" si="11"/>
        <v>31099.484613550601</v>
      </c>
      <c r="BW17" s="91">
        <f t="shared" si="12"/>
        <v>0</v>
      </c>
      <c r="BX17" s="69">
        <f>BG17+BK17+BO17+BS17</f>
        <v>31099.484613550601</v>
      </c>
      <c r="BZ17" s="85">
        <v>0</v>
      </c>
      <c r="CA17" s="86">
        <v>8941.3050689706888</v>
      </c>
      <c r="CB17" s="91">
        <v>0</v>
      </c>
      <c r="CC17" s="69">
        <f t="shared" si="13"/>
        <v>8941.3050689706888</v>
      </c>
      <c r="CD17" s="85">
        <v>0</v>
      </c>
      <c r="CE17" s="86">
        <v>7544.387093317624</v>
      </c>
      <c r="CF17" s="91">
        <v>0</v>
      </c>
      <c r="CG17" s="69">
        <f t="shared" si="14"/>
        <v>7544.387093317624</v>
      </c>
      <c r="CH17" s="85">
        <v>0</v>
      </c>
      <c r="CI17" s="86">
        <v>7585.0843201169773</v>
      </c>
      <c r="CJ17" s="91">
        <v>0</v>
      </c>
      <c r="CK17" s="69">
        <f t="shared" si="15"/>
        <v>7585.0843201169773</v>
      </c>
      <c r="CL17" s="85">
        <v>0</v>
      </c>
      <c r="CM17" s="86">
        <v>6806.7097140573896</v>
      </c>
      <c r="CN17" s="91">
        <v>0</v>
      </c>
      <c r="CO17" s="69">
        <f>SUM(CL17:CN17)</f>
        <v>6806.7097140573896</v>
      </c>
      <c r="CQ17" s="85">
        <f t="shared" si="16"/>
        <v>0</v>
      </c>
      <c r="CR17" s="86">
        <f t="shared" si="17"/>
        <v>30877.48619646268</v>
      </c>
      <c r="CS17" s="91">
        <f t="shared" si="18"/>
        <v>0</v>
      </c>
      <c r="CT17" s="69">
        <f t="shared" si="19"/>
        <v>30877.48619646268</v>
      </c>
      <c r="CV17" s="85">
        <v>0</v>
      </c>
      <c r="CW17" s="86">
        <v>7648.5114068785469</v>
      </c>
      <c r="CX17" s="91">
        <v>0</v>
      </c>
      <c r="CY17" s="69">
        <f t="shared" si="20"/>
        <v>7648.5114068785469</v>
      </c>
      <c r="DA17" s="85">
        <v>0</v>
      </c>
      <c r="DB17" s="86">
        <v>7731.8375861314098</v>
      </c>
      <c r="DC17" s="91">
        <v>0</v>
      </c>
      <c r="DD17" s="69">
        <f t="shared" si="21"/>
        <v>7731.8375861314098</v>
      </c>
      <c r="DF17" s="12">
        <v>0</v>
      </c>
      <c r="DG17" s="12">
        <v>8458.0475793760506</v>
      </c>
      <c r="DH17" s="12">
        <v>0</v>
      </c>
      <c r="DI17" s="69">
        <f t="shared" si="22"/>
        <v>8458.0475793760506</v>
      </c>
      <c r="DK17" s="12">
        <v>0</v>
      </c>
      <c r="DL17" s="12">
        <v>7331.4490633272717</v>
      </c>
      <c r="DM17" s="12">
        <v>0</v>
      </c>
      <c r="DN17" s="69">
        <f t="shared" si="23"/>
        <v>7331.4490633272717</v>
      </c>
      <c r="DP17" s="12">
        <f>CV17+DA17+DF17+DK17</f>
        <v>0</v>
      </c>
      <c r="DQ17" s="85">
        <f t="shared" si="24"/>
        <v>31169.845635713282</v>
      </c>
      <c r="DR17" s="12">
        <f t="shared" si="25"/>
        <v>0</v>
      </c>
      <c r="DS17" s="69">
        <f t="shared" si="26"/>
        <v>31169.845635713282</v>
      </c>
      <c r="DU17" s="12">
        <v>0</v>
      </c>
      <c r="DV17" s="12">
        <v>7191.9582116089769</v>
      </c>
      <c r="DW17" s="12">
        <v>0</v>
      </c>
      <c r="DX17" s="69">
        <f t="shared" si="27"/>
        <v>7191.9582116089769</v>
      </c>
      <c r="DZ17" s="12">
        <v>0</v>
      </c>
      <c r="EA17" s="12">
        <v>6048.6848250185849</v>
      </c>
      <c r="EB17" s="12">
        <v>0</v>
      </c>
      <c r="EC17" s="69">
        <f t="shared" si="28"/>
        <v>6048.6848250185849</v>
      </c>
      <c r="EE17" s="12">
        <f t="shared" si="29"/>
        <v>0</v>
      </c>
      <c r="EF17" s="85">
        <f t="shared" si="29"/>
        <v>13240.643036627562</v>
      </c>
      <c r="EG17" s="12">
        <f t="shared" si="29"/>
        <v>0</v>
      </c>
      <c r="EH17" s="69">
        <f t="shared" si="30"/>
        <v>13240.643036627562</v>
      </c>
    </row>
    <row r="18" spans="2:138">
      <c r="B18" s="41" t="s">
        <v>13</v>
      </c>
      <c r="F18" s="94">
        <f>F16-F17</f>
        <v>89644.568245746777</v>
      </c>
      <c r="G18" s="95">
        <f>G16-G17</f>
        <v>8394.9198939536545</v>
      </c>
      <c r="H18" s="96">
        <f>H16-H17</f>
        <v>-200.98778912746673</v>
      </c>
      <c r="I18" s="97">
        <f>I16-I17</f>
        <v>97838.500350572955</v>
      </c>
      <c r="K18" s="94">
        <f>K16-K17</f>
        <v>92210.4</v>
      </c>
      <c r="L18" s="95">
        <f>L16-L17</f>
        <v>8161</v>
      </c>
      <c r="M18" s="96">
        <f>M16-M17</f>
        <v>-181</v>
      </c>
      <c r="N18" s="97">
        <f>N16-N17</f>
        <v>100190.39999999999</v>
      </c>
      <c r="P18" s="94">
        <f>P16-P17</f>
        <v>88563.59073305779</v>
      </c>
      <c r="Q18" s="95">
        <f>Q16-Q17</f>
        <v>8795.3432008251402</v>
      </c>
      <c r="R18" s="96">
        <f>R16-R17</f>
        <v>-152.94534023189894</v>
      </c>
      <c r="S18" s="97">
        <f>S16-S17</f>
        <v>97205.988593651025</v>
      </c>
      <c r="U18" s="94">
        <f>U16-U17</f>
        <v>91405.243295978304</v>
      </c>
      <c r="V18" s="95">
        <f>V16-V17</f>
        <v>8563.0143692534566</v>
      </c>
      <c r="W18" s="96">
        <f>W16-W17</f>
        <v>-145.9506779219096</v>
      </c>
      <c r="X18" s="97">
        <f>X16-X17</f>
        <v>99822.306987309843</v>
      </c>
      <c r="Z18" s="94">
        <f>Z16-Z17</f>
        <v>361823.80227478285</v>
      </c>
      <c r="AA18" s="95">
        <f>AA16-AA17</f>
        <v>33914.277464032246</v>
      </c>
      <c r="AB18" s="96">
        <f>AB16-AB17</f>
        <v>-680.88380728127527</v>
      </c>
      <c r="AC18" s="97">
        <f>AC16-AC17</f>
        <v>395057.19593153388</v>
      </c>
      <c r="AE18" s="94">
        <f>AE16-AE17</f>
        <v>94977.635299061134</v>
      </c>
      <c r="AF18" s="95">
        <f>AF16-AF17</f>
        <v>7747.4173275760077</v>
      </c>
      <c r="AG18" s="96">
        <f>AG16-AG17</f>
        <v>-113.61229639572046</v>
      </c>
      <c r="AH18" s="97">
        <f>AH16-AH17</f>
        <v>102611.44033024143</v>
      </c>
      <c r="AJ18" s="94">
        <f>AJ16-AJ17</f>
        <v>99419</v>
      </c>
      <c r="AK18" s="95">
        <f>AK16-AK17</f>
        <v>7877</v>
      </c>
      <c r="AL18" s="96">
        <f>AL16-AL17</f>
        <v>-41</v>
      </c>
      <c r="AM18" s="97">
        <f>AM16-AM17</f>
        <v>107255</v>
      </c>
      <c r="AO18" s="94">
        <f>AO16-AO17</f>
        <v>105316</v>
      </c>
      <c r="AP18" s="95">
        <f>AP16-AP17</f>
        <v>8279</v>
      </c>
      <c r="AQ18" s="96">
        <f>AQ16-AQ17</f>
        <v>-81</v>
      </c>
      <c r="AR18" s="97">
        <f>AR16-AR17</f>
        <v>113514</v>
      </c>
      <c r="AT18" s="94">
        <f>AT16-AT17</f>
        <v>105725</v>
      </c>
      <c r="AU18" s="95">
        <f>AU16-AU17</f>
        <v>7096</v>
      </c>
      <c r="AV18" s="96">
        <f>AV16-AV17</f>
        <v>-71</v>
      </c>
      <c r="AW18" s="97">
        <f>AW16-AW17</f>
        <v>112750</v>
      </c>
      <c r="AY18" s="94">
        <f>AY16-AY17</f>
        <v>405437.63529906113</v>
      </c>
      <c r="AZ18" s="95">
        <f>AZ16-AZ17</f>
        <v>30999.417327576011</v>
      </c>
      <c r="BA18" s="96">
        <f>BA16-BA17</f>
        <v>-306.61229639572048</v>
      </c>
      <c r="BB18" s="97">
        <f>BB16-BB17</f>
        <v>436130.44033024146</v>
      </c>
      <c r="BD18" s="94">
        <f t="shared" ref="BD18:BJ18" si="33">BD16-BD17</f>
        <v>105796.08516204685</v>
      </c>
      <c r="BE18" s="95">
        <f t="shared" si="33"/>
        <v>8056.8610365667373</v>
      </c>
      <c r="BF18" s="96">
        <f t="shared" si="33"/>
        <v>-76.773081057060239</v>
      </c>
      <c r="BG18" s="97">
        <f t="shared" si="33"/>
        <v>113776.17311755652</v>
      </c>
      <c r="BH18" s="94">
        <f t="shared" si="33"/>
        <v>108095.96922888621</v>
      </c>
      <c r="BI18" s="95">
        <f t="shared" si="33"/>
        <v>7350.1194589071883</v>
      </c>
      <c r="BJ18" s="96">
        <f t="shared" si="33"/>
        <v>-68.874818590532385</v>
      </c>
      <c r="BK18" s="97">
        <f t="shared" si="8"/>
        <v>115377.21386920287</v>
      </c>
      <c r="BL18" s="94">
        <f t="shared" ref="BL18:BN18" si="34">BL16-BL17</f>
        <v>111932.38325179144</v>
      </c>
      <c r="BM18" s="95">
        <f t="shared" si="34"/>
        <v>7763.4767139043997</v>
      </c>
      <c r="BN18" s="96">
        <f t="shared" si="34"/>
        <v>-57.792421731264533</v>
      </c>
      <c r="BO18" s="97">
        <f t="shared" si="9"/>
        <v>119638.06754396457</v>
      </c>
      <c r="BP18" s="94">
        <f t="shared" ref="BP18:BR18" si="35">BP16-BP17</f>
        <v>114091.9735704636</v>
      </c>
      <c r="BQ18" s="95">
        <f t="shared" si="35"/>
        <v>8696.6769861131088</v>
      </c>
      <c r="BR18" s="96">
        <f t="shared" si="35"/>
        <v>-58.577127430449472</v>
      </c>
      <c r="BS18" s="97">
        <f t="shared" si="10"/>
        <v>122730.07342914626</v>
      </c>
      <c r="BU18" s="94">
        <f>BU16-BU17</f>
        <v>439916.41121318808</v>
      </c>
      <c r="BV18" s="95">
        <f>BV16-BV17</f>
        <v>31867.134195491431</v>
      </c>
      <c r="BW18" s="96">
        <f>BW16-BW17</f>
        <v>-262.01744880930664</v>
      </c>
      <c r="BX18" s="97">
        <f>BX16-BX17</f>
        <v>471521.52795987029</v>
      </c>
      <c r="BZ18" s="94">
        <f t="shared" ref="BZ18:CF18" si="36">BZ16-BZ17</f>
        <v>113211.5117362868</v>
      </c>
      <c r="CA18" s="95">
        <f t="shared" si="36"/>
        <v>8905.6634132006529</v>
      </c>
      <c r="CB18" s="96">
        <f t="shared" si="36"/>
        <v>-54.015691516220933</v>
      </c>
      <c r="CC18" s="97">
        <f t="shared" si="36"/>
        <v>122063.15945797124</v>
      </c>
      <c r="CD18" s="94">
        <f t="shared" si="36"/>
        <v>118949.01347632446</v>
      </c>
      <c r="CE18" s="95">
        <f t="shared" si="36"/>
        <v>7635.3435678978294</v>
      </c>
      <c r="CF18" s="96">
        <f t="shared" si="36"/>
        <v>-53.251147932156059</v>
      </c>
      <c r="CG18" s="97">
        <f t="shared" si="14"/>
        <v>126531.10589629013</v>
      </c>
      <c r="CH18" s="94">
        <f t="shared" ref="CH18:CJ18" si="37">CH16-CH17</f>
        <v>120554.24127897399</v>
      </c>
      <c r="CI18" s="95">
        <f t="shared" si="37"/>
        <v>7866.7273709998044</v>
      </c>
      <c r="CJ18" s="96">
        <f t="shared" si="37"/>
        <v>-50.80304633576705</v>
      </c>
      <c r="CK18" s="97">
        <f t="shared" si="15"/>
        <v>128370.16560363803</v>
      </c>
      <c r="CL18" s="94">
        <f t="shared" ref="CL18:CN18" si="38">CL16-CL17</f>
        <v>120341.6375886969</v>
      </c>
      <c r="CM18" s="95">
        <f t="shared" si="38"/>
        <v>5767.6923883186391</v>
      </c>
      <c r="CN18" s="96">
        <f t="shared" si="38"/>
        <v>-58.114383043622183</v>
      </c>
      <c r="CO18" s="97">
        <f t="shared" ref="CO18:CO30" si="39">SUM(CL18:CN18)</f>
        <v>126051.21559397192</v>
      </c>
      <c r="CQ18" s="94">
        <f>CQ16-CQ17</f>
        <v>473056.40408028214</v>
      </c>
      <c r="CR18" s="95">
        <f>CR16-CR17</f>
        <v>30175.426740416926</v>
      </c>
      <c r="CS18" s="96">
        <f>CS16-CS17</f>
        <v>-216.18426882776623</v>
      </c>
      <c r="CT18" s="97">
        <f>CT16-CT17</f>
        <v>503015.64655187126</v>
      </c>
      <c r="CV18" s="94">
        <f t="shared" ref="CV18:CY18" si="40">CV16-CV17</f>
        <v>120760.94617646308</v>
      </c>
      <c r="CW18" s="95">
        <f t="shared" si="40"/>
        <v>5792.3578635834465</v>
      </c>
      <c r="CX18" s="96">
        <f t="shared" si="40"/>
        <v>-70.3536328343435</v>
      </c>
      <c r="CY18" s="97">
        <f t="shared" si="40"/>
        <v>126482.95040721221</v>
      </c>
      <c r="DA18" s="94">
        <f t="shared" ref="DA18:DD18" si="41">DA16-DA17</f>
        <v>128523.14195090615</v>
      </c>
      <c r="DB18" s="95">
        <f t="shared" si="41"/>
        <v>5008.85069744271</v>
      </c>
      <c r="DC18" s="96">
        <f t="shared" si="41"/>
        <v>-225.01239198091582</v>
      </c>
      <c r="DD18" s="97">
        <f t="shared" si="41"/>
        <v>133306.98025636794</v>
      </c>
      <c r="DF18" s="87">
        <f t="shared" ref="DF18:DI18" si="42">DF16-DF17</f>
        <v>129924.30378317619</v>
      </c>
      <c r="DG18" s="87">
        <f t="shared" si="42"/>
        <v>6032.3925843653633</v>
      </c>
      <c r="DH18" s="87">
        <f t="shared" si="42"/>
        <v>-55.053258671300078</v>
      </c>
      <c r="DI18" s="97">
        <f t="shared" si="42"/>
        <v>135901.64310887025</v>
      </c>
      <c r="DK18" s="87">
        <f t="shared" ref="DK18:DN18" si="43">DK16-DK17</f>
        <v>130059.7493248564</v>
      </c>
      <c r="DL18" s="87">
        <f t="shared" si="43"/>
        <v>5311.2922445941158</v>
      </c>
      <c r="DM18" s="87">
        <f t="shared" si="43"/>
        <v>-53.165430516705847</v>
      </c>
      <c r="DN18" s="97">
        <f t="shared" si="43"/>
        <v>135317.87613893382</v>
      </c>
      <c r="DP18" s="87">
        <f t="shared" ref="DP18:DS18" si="44">DP16-DP17</f>
        <v>509268.1412354018</v>
      </c>
      <c r="DQ18" s="95">
        <f t="shared" si="44"/>
        <v>22144.893389985635</v>
      </c>
      <c r="DR18" s="87">
        <f t="shared" si="44"/>
        <v>-403.58471400326522</v>
      </c>
      <c r="DS18" s="97">
        <f t="shared" si="44"/>
        <v>531009.44991138414</v>
      </c>
      <c r="DU18" s="87">
        <f t="shared" ref="DU18:DX18" si="45">DU16-DU17</f>
        <v>135035.13742896568</v>
      </c>
      <c r="DV18" s="87">
        <f t="shared" si="45"/>
        <v>5796.3569692527417</v>
      </c>
      <c r="DW18" s="87">
        <f t="shared" si="45"/>
        <v>-43.915783811052968</v>
      </c>
      <c r="DX18" s="97">
        <f t="shared" si="45"/>
        <v>140787.57861440736</v>
      </c>
      <c r="DZ18" s="87">
        <v>138663.25927396948</v>
      </c>
      <c r="EA18" s="87">
        <v>5062.1630572710183</v>
      </c>
      <c r="EB18" s="87">
        <v>-15.408200247608789</v>
      </c>
      <c r="EC18" s="97">
        <f t="shared" ref="EC18" si="46">EC16-EC17</f>
        <v>143710.0141309929</v>
      </c>
      <c r="EE18" s="87">
        <f t="shared" ref="EE18:EH18" si="47">EE16-EE17</f>
        <v>273698.39670293516</v>
      </c>
      <c r="EF18" s="95">
        <f t="shared" si="47"/>
        <v>10858.52002652376</v>
      </c>
      <c r="EG18" s="87">
        <f t="shared" si="47"/>
        <v>-59.323984058661758</v>
      </c>
      <c r="EH18" s="97">
        <f t="shared" si="47"/>
        <v>284497.59274540021</v>
      </c>
    </row>
    <row r="19" spans="2:138">
      <c r="B19" s="41"/>
      <c r="F19" s="74"/>
      <c r="G19" s="75"/>
      <c r="H19" s="92"/>
      <c r="I19" s="93"/>
      <c r="K19" s="74"/>
      <c r="L19" s="75"/>
      <c r="M19" s="92"/>
      <c r="N19" s="93"/>
      <c r="P19" s="74"/>
      <c r="Q19" s="75"/>
      <c r="R19" s="92"/>
      <c r="S19" s="93"/>
      <c r="U19" s="74"/>
      <c r="V19" s="75"/>
      <c r="W19" s="92"/>
      <c r="X19" s="93"/>
      <c r="Z19" s="74"/>
      <c r="AA19" s="75"/>
      <c r="AB19" s="92"/>
      <c r="AC19" s="93"/>
      <c r="AE19" s="74"/>
      <c r="AF19" s="75"/>
      <c r="AG19" s="92"/>
      <c r="AH19" s="93"/>
      <c r="AJ19" s="74"/>
      <c r="AK19" s="75"/>
      <c r="AL19" s="92"/>
      <c r="AM19" s="93"/>
      <c r="AO19" s="74"/>
      <c r="AP19" s="75"/>
      <c r="AQ19" s="92"/>
      <c r="AR19" s="93"/>
      <c r="AT19" s="74"/>
      <c r="AU19" s="75"/>
      <c r="AV19" s="92"/>
      <c r="AW19" s="93"/>
      <c r="AY19" s="74"/>
      <c r="AZ19" s="75"/>
      <c r="BA19" s="92"/>
      <c r="BB19" s="93"/>
      <c r="BD19" s="74"/>
      <c r="BE19" s="75"/>
      <c r="BF19" s="92"/>
      <c r="BG19" s="93"/>
      <c r="BH19" s="74"/>
      <c r="BI19" s="75"/>
      <c r="BJ19" s="92"/>
      <c r="BK19" s="93">
        <f t="shared" si="8"/>
        <v>0</v>
      </c>
      <c r="BL19" s="74"/>
      <c r="BM19" s="75"/>
      <c r="BN19" s="92"/>
      <c r="BO19" s="93">
        <f t="shared" si="9"/>
        <v>0</v>
      </c>
      <c r="BP19" s="74"/>
      <c r="BQ19" s="75"/>
      <c r="BR19" s="92"/>
      <c r="BS19" s="93">
        <f t="shared" si="10"/>
        <v>0</v>
      </c>
      <c r="BU19" s="74"/>
      <c r="BV19" s="75"/>
      <c r="BW19" s="92"/>
      <c r="BX19" s="93"/>
      <c r="BZ19" s="74"/>
      <c r="CA19" s="75"/>
      <c r="CB19" s="92"/>
      <c r="CC19" s="93"/>
      <c r="CD19" s="74"/>
      <c r="CE19" s="75"/>
      <c r="CF19" s="92"/>
      <c r="CG19" s="93">
        <f t="shared" si="14"/>
        <v>0</v>
      </c>
      <c r="CH19" s="74"/>
      <c r="CI19" s="75"/>
      <c r="CJ19" s="92"/>
      <c r="CK19" s="93">
        <f t="shared" si="15"/>
        <v>0</v>
      </c>
      <c r="CL19" s="74"/>
      <c r="CM19" s="75"/>
      <c r="CN19" s="92"/>
      <c r="CO19" s="93">
        <f t="shared" si="39"/>
        <v>0</v>
      </c>
      <c r="CQ19" s="74"/>
      <c r="CR19" s="75"/>
      <c r="CS19" s="92"/>
      <c r="CT19" s="93"/>
      <c r="CV19" s="74"/>
      <c r="CW19" s="75"/>
      <c r="CX19" s="92"/>
      <c r="CY19" s="93"/>
      <c r="DA19" s="74"/>
      <c r="DB19" s="75"/>
      <c r="DC19" s="92"/>
      <c r="DD19" s="93"/>
      <c r="DF19" s="41"/>
      <c r="DG19" s="41"/>
      <c r="DH19" s="41"/>
      <c r="DI19" s="93"/>
      <c r="DK19" s="41"/>
      <c r="DL19" s="41"/>
      <c r="DM19" s="41"/>
      <c r="DN19" s="93"/>
      <c r="DP19" s="41"/>
      <c r="DQ19" s="75"/>
      <c r="DR19" s="41"/>
      <c r="DS19" s="93"/>
      <c r="DU19" s="41"/>
      <c r="DV19" s="41"/>
      <c r="DW19" s="41"/>
      <c r="DX19" s="93"/>
      <c r="DZ19" s="41">
        <v>0</v>
      </c>
      <c r="EA19" s="41">
        <v>0</v>
      </c>
      <c r="EB19" s="41">
        <v>0</v>
      </c>
      <c r="EC19" s="93"/>
      <c r="EE19" s="41"/>
      <c r="EF19" s="75"/>
      <c r="EG19" s="41"/>
      <c r="EH19" s="93"/>
    </row>
    <row r="20" spans="2:138">
      <c r="B20" s="41" t="s">
        <v>29</v>
      </c>
      <c r="F20" s="85">
        <v>3679.9383823581366</v>
      </c>
      <c r="G20" s="86">
        <v>387.35599999999999</v>
      </c>
      <c r="H20" s="91">
        <v>0</v>
      </c>
      <c r="I20" s="93">
        <v>4067.2943823581363</v>
      </c>
      <c r="K20" s="85">
        <v>3732</v>
      </c>
      <c r="L20" s="86">
        <v>396</v>
      </c>
      <c r="M20" s="91">
        <v>0</v>
      </c>
      <c r="N20" s="69">
        <f>SUM(K20:M20)</f>
        <v>4128</v>
      </c>
      <c r="P20" s="85">
        <v>3587.2770674978046</v>
      </c>
      <c r="Q20" s="86">
        <v>378.01909025804673</v>
      </c>
      <c r="R20" s="91">
        <v>0</v>
      </c>
      <c r="S20" s="69">
        <f>SUM(P20:R20)</f>
        <v>3965.2961577558513</v>
      </c>
      <c r="U20" s="85">
        <v>3455.429817136232</v>
      </c>
      <c r="V20" s="86">
        <v>345.41302820492024</v>
      </c>
      <c r="W20" s="91">
        <v>0</v>
      </c>
      <c r="X20" s="93">
        <v>3800.8428453411525</v>
      </c>
      <c r="Z20" s="85">
        <f>F20+K20+P20+U20</f>
        <v>14454.645266992173</v>
      </c>
      <c r="AA20" s="86">
        <f>G20+L20+Q20+V20</f>
        <v>1506.7881184629671</v>
      </c>
      <c r="AB20" s="91">
        <f t="shared" ref="AB20" si="48">H20+M20+R20</f>
        <v>0</v>
      </c>
      <c r="AC20" s="69">
        <f t="shared" ref="AC20:AC21" si="49">SUM(Z20:AB20)</f>
        <v>15961.433385455141</v>
      </c>
      <c r="AE20" s="85">
        <v>3227.3753250739205</v>
      </c>
      <c r="AF20" s="86">
        <v>322.99407694964742</v>
      </c>
      <c r="AG20" s="91">
        <v>0</v>
      </c>
      <c r="AH20" s="69">
        <v>3550.369402023568</v>
      </c>
      <c r="AJ20" s="85">
        <v>3401</v>
      </c>
      <c r="AK20" s="86">
        <v>268</v>
      </c>
      <c r="AL20" s="91">
        <v>0</v>
      </c>
      <c r="AM20" s="69">
        <v>3669</v>
      </c>
      <c r="AO20" s="85">
        <v>3651</v>
      </c>
      <c r="AP20" s="86">
        <v>218</v>
      </c>
      <c r="AQ20" s="91">
        <v>0</v>
      </c>
      <c r="AR20" s="69">
        <v>3869</v>
      </c>
      <c r="AT20" s="85">
        <v>3416</v>
      </c>
      <c r="AU20" s="86">
        <v>205</v>
      </c>
      <c r="AV20" s="91">
        <v>0</v>
      </c>
      <c r="AW20" s="69">
        <v>3621</v>
      </c>
      <c r="AY20" s="85">
        <f>AE20+AJ20+AO20+AT20</f>
        <v>13695.375325073921</v>
      </c>
      <c r="AZ20" s="86">
        <f>AF20+AK20+AP20+AU20</f>
        <v>1013.9940769496475</v>
      </c>
      <c r="BA20" s="91">
        <f t="shared" ref="BA20" si="50">AG20+AL20+AQ20</f>
        <v>0</v>
      </c>
      <c r="BB20" s="69">
        <f t="shared" ref="BB20:BB21" si="51">SUM(AY20:BA20)</f>
        <v>14709.369402023569</v>
      </c>
      <c r="BD20" s="85">
        <v>3248.6792097110042</v>
      </c>
      <c r="BE20" s="86">
        <v>180.66672664305372</v>
      </c>
      <c r="BF20" s="91">
        <v>0</v>
      </c>
      <c r="BG20" s="69">
        <v>3429.3459363540578</v>
      </c>
      <c r="BH20" s="85">
        <v>3298.2216295259454</v>
      </c>
      <c r="BI20" s="86">
        <v>138.29040256309187</v>
      </c>
      <c r="BJ20" s="91">
        <v>0</v>
      </c>
      <c r="BK20" s="69">
        <f t="shared" si="8"/>
        <v>3436.5120320890373</v>
      </c>
      <c r="BL20" s="85">
        <v>3360.3025472106629</v>
      </c>
      <c r="BM20" s="86">
        <v>140.02366869265168</v>
      </c>
      <c r="BN20" s="91">
        <v>0</v>
      </c>
      <c r="BO20" s="69">
        <f t="shared" si="9"/>
        <v>3500.3262159033147</v>
      </c>
      <c r="BP20" s="85">
        <v>3458.6552785795534</v>
      </c>
      <c r="BQ20" s="86">
        <v>135.34749921249733</v>
      </c>
      <c r="BR20" s="91">
        <v>0</v>
      </c>
      <c r="BS20" s="69">
        <f t="shared" si="10"/>
        <v>3594.0027777920509</v>
      </c>
      <c r="BU20" s="85">
        <f>BD20+BH20+BL20+BP20</f>
        <v>13365.858665027166</v>
      </c>
      <c r="BV20" s="86">
        <f t="shared" ref="BV20:BV21" si="52">BE20+BI20+BM20+BQ20</f>
        <v>594.32829711129466</v>
      </c>
      <c r="BW20" s="91">
        <f t="shared" ref="BW20:BW21" si="53">BF20+BJ20+BN20+BR20</f>
        <v>0</v>
      </c>
      <c r="BX20" s="69">
        <f>BG20+BK20+BO20+BS20</f>
        <v>13960.186962138461</v>
      </c>
      <c r="BZ20" s="85">
        <v>3487.5829788750134</v>
      </c>
      <c r="CA20" s="86">
        <v>118.2990793902387</v>
      </c>
      <c r="CB20" s="91">
        <v>0</v>
      </c>
      <c r="CC20" s="69">
        <f t="shared" ref="CC20:CC21" si="54">SUM(BZ20:CB20)</f>
        <v>3605.882058265252</v>
      </c>
      <c r="CD20" s="85">
        <v>3305.4832399958805</v>
      </c>
      <c r="CE20" s="86">
        <v>89.434309944085783</v>
      </c>
      <c r="CF20" s="91">
        <v>0</v>
      </c>
      <c r="CG20" s="69">
        <f t="shared" si="14"/>
        <v>3394.9175499399662</v>
      </c>
      <c r="CH20" s="85">
        <v>3527.3716773194537</v>
      </c>
      <c r="CI20" s="86">
        <v>71.989112725554833</v>
      </c>
      <c r="CJ20" s="91">
        <v>0</v>
      </c>
      <c r="CK20" s="69">
        <f t="shared" si="15"/>
        <v>3599.3607900450088</v>
      </c>
      <c r="CL20" s="85">
        <v>3706.8445497796329</v>
      </c>
      <c r="CM20" s="86">
        <v>80.562271931871635</v>
      </c>
      <c r="CN20" s="91">
        <v>0</v>
      </c>
      <c r="CO20" s="69">
        <f t="shared" si="39"/>
        <v>3787.4068217115046</v>
      </c>
      <c r="CQ20" s="85">
        <f t="shared" ref="CQ20:CQ21" si="55">CD20+BZ20+CH20+CL20</f>
        <v>14027.28244596998</v>
      </c>
      <c r="CR20" s="86">
        <f t="shared" ref="CR20:CR21" si="56">CE20+CA20+CI20+CM20</f>
        <v>360.28477399175097</v>
      </c>
      <c r="CS20" s="91">
        <f t="shared" ref="CS20:CS21" si="57">CF20+CB20+CJ20+CN20</f>
        <v>0</v>
      </c>
      <c r="CT20" s="69">
        <f t="shared" ref="CT20:CT21" si="58">CG20+CC20+CK20+CO20</f>
        <v>14387.567219961733</v>
      </c>
      <c r="CV20" s="85">
        <v>3781.9088266617887</v>
      </c>
      <c r="CW20" s="86">
        <v>80.667914526396785</v>
      </c>
      <c r="CX20" s="91">
        <v>0</v>
      </c>
      <c r="CY20" s="69">
        <f t="shared" ref="CY20:CY21" si="59">SUM(CV20:CX20)</f>
        <v>3862.5767411881857</v>
      </c>
      <c r="DA20" s="85">
        <v>3704.0712277681473</v>
      </c>
      <c r="DB20" s="86">
        <v>90.05865702293643</v>
      </c>
      <c r="DC20" s="91">
        <v>0</v>
      </c>
      <c r="DD20" s="69">
        <f t="shared" ref="DD20:DD21" si="60">SUM(DA20:DC20)</f>
        <v>3794.1298847910839</v>
      </c>
      <c r="DF20" s="12">
        <v>3788.5509607894819</v>
      </c>
      <c r="DG20" s="12">
        <v>89.452485354009724</v>
      </c>
      <c r="DH20" s="12">
        <v>0</v>
      </c>
      <c r="DI20" s="69">
        <f t="shared" ref="DI20:DI21" si="61">SUM(DF20:DH20)</f>
        <v>3878.0034461434916</v>
      </c>
      <c r="DK20" s="12">
        <v>3814.8664521922728</v>
      </c>
      <c r="DL20" s="12">
        <v>84.683068333933591</v>
      </c>
      <c r="DM20" s="12">
        <v>0</v>
      </c>
      <c r="DN20" s="69">
        <f t="shared" ref="DN20:DN21" si="62">SUM(DK20:DM20)</f>
        <v>3899.5495205262064</v>
      </c>
      <c r="DP20" s="12">
        <f t="shared" ref="DP20:DP21" si="63">CV20+DA20+DF20+DK20</f>
        <v>15089.397467411691</v>
      </c>
      <c r="DQ20" s="85">
        <f t="shared" ref="DQ20:DQ21" si="64">CW20+DB20+DG20+DL20</f>
        <v>344.86212523727653</v>
      </c>
      <c r="DR20" s="12">
        <f t="shared" ref="DR20:DR21" si="65">CX20+DC20+DH20+DM20</f>
        <v>0</v>
      </c>
      <c r="DS20" s="69">
        <f t="shared" ref="DS20:DS21" si="66">SUM(DP20:DR20)</f>
        <v>15434.259592648967</v>
      </c>
      <c r="DU20" s="12">
        <v>4038.6476955077778</v>
      </c>
      <c r="DV20" s="12">
        <v>84.371938783412716</v>
      </c>
      <c r="DW20" s="12">
        <v>0</v>
      </c>
      <c r="DX20" s="69">
        <f t="shared" ref="DX20:DX21" si="67">SUM(DU20:DW20)</f>
        <v>4123.0196342911904</v>
      </c>
      <c r="DZ20" s="12">
        <v>4185.0918466638686</v>
      </c>
      <c r="EA20" s="12">
        <v>76.466650801489592</v>
      </c>
      <c r="EB20" s="12">
        <v>0</v>
      </c>
      <c r="EC20" s="69">
        <f t="shared" ref="EC20:EC21" si="68">SUM(DZ20:EB20)</f>
        <v>4261.5584974653584</v>
      </c>
      <c r="EE20" s="12">
        <f t="shared" ref="EE20:EG21" si="69">DU20+DZ20</f>
        <v>8223.7395421716465</v>
      </c>
      <c r="EF20" s="85">
        <f t="shared" si="69"/>
        <v>160.83858958490231</v>
      </c>
      <c r="EG20" s="12">
        <f t="shared" si="69"/>
        <v>0</v>
      </c>
      <c r="EH20" s="69">
        <f t="shared" ref="EH20:EH21" si="70">SUM(EE20:EG20)</f>
        <v>8384.5781317565488</v>
      </c>
    </row>
    <row r="21" spans="2:138">
      <c r="B21" s="41" t="s">
        <v>30</v>
      </c>
      <c r="F21" s="85">
        <v>73342.512148105539</v>
      </c>
      <c r="G21" s="86">
        <v>6965.0089146327991</v>
      </c>
      <c r="H21" s="91">
        <v>-200.98778912746673</v>
      </c>
      <c r="I21" s="93">
        <v>80106.533273610868</v>
      </c>
      <c r="K21" s="85">
        <v>73692</v>
      </c>
      <c r="L21" s="86">
        <v>7091</v>
      </c>
      <c r="M21" s="91">
        <v>-181</v>
      </c>
      <c r="N21" s="69">
        <f>SUM(K21:M21)</f>
        <v>80602</v>
      </c>
      <c r="P21" s="85">
        <v>70673.536146556784</v>
      </c>
      <c r="Q21" s="86">
        <v>6527.1285707539973</v>
      </c>
      <c r="R21" s="91">
        <v>-152.94534023189894</v>
      </c>
      <c r="S21" s="69">
        <f>SUM(P21:R21)</f>
        <v>77047.719377078873</v>
      </c>
      <c r="U21" s="85">
        <v>72276.677604402808</v>
      </c>
      <c r="V21" s="86">
        <v>6461.2495811376648</v>
      </c>
      <c r="W21" s="91">
        <v>-145.9506779219096</v>
      </c>
      <c r="X21" s="93">
        <v>78591.976507618558</v>
      </c>
      <c r="Z21" s="85">
        <f>F21+K21+P21+U21</f>
        <v>289984.72589906515</v>
      </c>
      <c r="AA21" s="86">
        <f>G21+L21+Q21+V21</f>
        <v>27044.387066524461</v>
      </c>
      <c r="AB21" s="91">
        <f>H21+M21+R21+W21</f>
        <v>-680.88380728127527</v>
      </c>
      <c r="AC21" s="69">
        <f t="shared" si="49"/>
        <v>316348.22915830836</v>
      </c>
      <c r="AE21" s="85">
        <v>79662.683677049848</v>
      </c>
      <c r="AF21" s="86">
        <v>6004.6814627569129</v>
      </c>
      <c r="AG21" s="91">
        <v>-113.61229639572046</v>
      </c>
      <c r="AH21" s="69">
        <v>85553.752843411043</v>
      </c>
      <c r="AJ21" s="85">
        <v>82771</v>
      </c>
      <c r="AK21" s="86">
        <v>6149</v>
      </c>
      <c r="AL21" s="91">
        <v>-41</v>
      </c>
      <c r="AM21" s="69">
        <v>88879</v>
      </c>
      <c r="AO21" s="85">
        <v>87247</v>
      </c>
      <c r="AP21" s="86">
        <v>6722</v>
      </c>
      <c r="AQ21" s="91">
        <v>-81</v>
      </c>
      <c r="AR21" s="69">
        <v>93888</v>
      </c>
      <c r="AT21" s="85">
        <v>85326</v>
      </c>
      <c r="AU21" s="86">
        <v>6022</v>
      </c>
      <c r="AV21" s="91">
        <v>-71</v>
      </c>
      <c r="AW21" s="69">
        <v>91277</v>
      </c>
      <c r="AY21" s="85">
        <f>AE21+AJ21+AO21+AT21</f>
        <v>335006.68367704982</v>
      </c>
      <c r="AZ21" s="86">
        <f>AF21+AK21+AP21+AU21</f>
        <v>24897.681462756911</v>
      </c>
      <c r="BA21" s="91">
        <f>AG21+AL21+AQ21+AV21</f>
        <v>-306.61229639572048</v>
      </c>
      <c r="BB21" s="69">
        <f t="shared" si="51"/>
        <v>359597.75284341106</v>
      </c>
      <c r="BD21" s="85">
        <v>88675.674220196481</v>
      </c>
      <c r="BE21" s="86">
        <v>5880.1173851866324</v>
      </c>
      <c r="BF21" s="91">
        <v>-76.773081057060239</v>
      </c>
      <c r="BG21" s="69">
        <v>94479.018524326049</v>
      </c>
      <c r="BH21" s="85">
        <v>87562.564510208729</v>
      </c>
      <c r="BI21" s="86">
        <v>5713.7398677536667</v>
      </c>
      <c r="BJ21" s="91">
        <v>-68.874818590532385</v>
      </c>
      <c r="BK21" s="69">
        <f t="shared" si="8"/>
        <v>93207.429559371871</v>
      </c>
      <c r="BL21" s="85">
        <v>88813.987770416206</v>
      </c>
      <c r="BM21" s="86">
        <v>5385.2554205929955</v>
      </c>
      <c r="BN21" s="91">
        <v>-57.792421731264533</v>
      </c>
      <c r="BO21" s="69">
        <f t="shared" si="9"/>
        <v>94141.45076927793</v>
      </c>
      <c r="BP21" s="85">
        <v>88840.160281267468</v>
      </c>
      <c r="BQ21" s="86">
        <v>6868.9719260187785</v>
      </c>
      <c r="BR21" s="91">
        <v>-58.577127430449472</v>
      </c>
      <c r="BS21" s="69">
        <f t="shared" si="10"/>
        <v>95650.555079855811</v>
      </c>
      <c r="BU21" s="85">
        <f>BD21+BH21+BL21+BP21</f>
        <v>353892.3867820889</v>
      </c>
      <c r="BV21" s="86">
        <f t="shared" si="52"/>
        <v>23848.084599552072</v>
      </c>
      <c r="BW21" s="91">
        <f t="shared" si="53"/>
        <v>-262.01744880930664</v>
      </c>
      <c r="BX21" s="69">
        <f>BG21+BK21+BO21+BS21</f>
        <v>377478.45393283165</v>
      </c>
      <c r="BZ21" s="85">
        <v>90223.806656643268</v>
      </c>
      <c r="CA21" s="86">
        <v>6467.9284787039178</v>
      </c>
      <c r="CB21" s="91">
        <v>-54.015691516220933</v>
      </c>
      <c r="CC21" s="69">
        <f t="shared" si="54"/>
        <v>96637.719443830967</v>
      </c>
      <c r="CD21" s="85">
        <v>89345.22170385909</v>
      </c>
      <c r="CE21" s="86">
        <v>6293.0982481096835</v>
      </c>
      <c r="CF21" s="91">
        <v>-53.251147932156059</v>
      </c>
      <c r="CG21" s="69">
        <f t="shared" si="14"/>
        <v>95585.068804036622</v>
      </c>
      <c r="CH21" s="85">
        <v>89769.280356799631</v>
      </c>
      <c r="CI21" s="86">
        <v>6383.2055392812508</v>
      </c>
      <c r="CJ21" s="91">
        <v>-50.80304633576705</v>
      </c>
      <c r="CK21" s="69">
        <f t="shared" si="15"/>
        <v>96101.682849745106</v>
      </c>
      <c r="CL21" s="85">
        <v>90960.124005448539</v>
      </c>
      <c r="CM21" s="86">
        <v>5259.2509993969434</v>
      </c>
      <c r="CN21" s="91">
        <v>-58.114383043622183</v>
      </c>
      <c r="CO21" s="69">
        <f t="shared" si="39"/>
        <v>96161.260621801863</v>
      </c>
      <c r="CQ21" s="85">
        <f t="shared" si="55"/>
        <v>360298.43272275053</v>
      </c>
      <c r="CR21" s="86">
        <f t="shared" si="56"/>
        <v>24403.483265491795</v>
      </c>
      <c r="CS21" s="91">
        <f t="shared" si="57"/>
        <v>-216.18426882776623</v>
      </c>
      <c r="CT21" s="69">
        <f t="shared" si="58"/>
        <v>384485.73171941459</v>
      </c>
      <c r="CV21" s="85">
        <v>91736.2842302879</v>
      </c>
      <c r="CW21" s="86">
        <v>5633.5813628181031</v>
      </c>
      <c r="CX21" s="91">
        <v>-70.3536328343435</v>
      </c>
      <c r="CY21" s="69">
        <f t="shared" si="59"/>
        <v>97299.511960271659</v>
      </c>
      <c r="DA21" s="85">
        <v>92726.765000613712</v>
      </c>
      <c r="DB21" s="86">
        <v>6172.5609849623097</v>
      </c>
      <c r="DC21" s="91">
        <v>-225.01239198091582</v>
      </c>
      <c r="DD21" s="69">
        <f t="shared" si="60"/>
        <v>98674.313593595114</v>
      </c>
      <c r="DF21" s="12">
        <v>96426.038755748334</v>
      </c>
      <c r="DG21" s="12">
        <v>5652.5590179644696</v>
      </c>
      <c r="DH21" s="12">
        <v>-55.053258671300078</v>
      </c>
      <c r="DI21" s="69">
        <f t="shared" si="61"/>
        <v>102023.5445150415</v>
      </c>
      <c r="DK21" s="12">
        <v>96162.07640904242</v>
      </c>
      <c r="DL21" s="12">
        <v>5507.5728439843469</v>
      </c>
      <c r="DM21" s="12">
        <v>-53.165430516705847</v>
      </c>
      <c r="DN21" s="69">
        <f t="shared" si="62"/>
        <v>101616.48382251007</v>
      </c>
      <c r="DP21" s="12">
        <f t="shared" si="63"/>
        <v>377051.16439569235</v>
      </c>
      <c r="DQ21" s="85">
        <f t="shared" si="64"/>
        <v>22966.274209729232</v>
      </c>
      <c r="DR21" s="12">
        <f t="shared" si="65"/>
        <v>-403.58471400326522</v>
      </c>
      <c r="DS21" s="69">
        <f t="shared" si="66"/>
        <v>399613.85389141832</v>
      </c>
      <c r="DU21" s="12">
        <v>104764.31893893619</v>
      </c>
      <c r="DV21" s="12">
        <v>5693.1802312528798</v>
      </c>
      <c r="DW21" s="12">
        <v>-43.915783811052968</v>
      </c>
      <c r="DX21" s="69">
        <f t="shared" si="67"/>
        <v>110413.58338637801</v>
      </c>
      <c r="DZ21" s="12">
        <v>106022.72761848845</v>
      </c>
      <c r="EA21" s="12">
        <v>5045.2243155061442</v>
      </c>
      <c r="EB21" s="12">
        <v>-15.408200247608789</v>
      </c>
      <c r="EC21" s="69">
        <f t="shared" si="68"/>
        <v>111052.54373374699</v>
      </c>
      <c r="EE21" s="12">
        <f t="shared" si="69"/>
        <v>210787.04655742465</v>
      </c>
      <c r="EF21" s="85">
        <f t="shared" si="69"/>
        <v>10738.404546759024</v>
      </c>
      <c r="EG21" s="12">
        <f t="shared" si="69"/>
        <v>-59.323984058661758</v>
      </c>
      <c r="EH21" s="69">
        <f t="shared" si="70"/>
        <v>221466.12712012502</v>
      </c>
    </row>
    <row r="22" spans="2:138">
      <c r="B22" s="41" t="s">
        <v>203</v>
      </c>
      <c r="F22" s="94">
        <f>F18-F20-F21</f>
        <v>12622.117715283108</v>
      </c>
      <c r="G22" s="95">
        <f>G18-G20-G21</f>
        <v>1042.5549793208556</v>
      </c>
      <c r="H22" s="96">
        <f>H18-H20-H21</f>
        <v>0</v>
      </c>
      <c r="I22" s="97">
        <f t="shared" ref="I22" si="71">SUM(F22:H22)</f>
        <v>13664.672694603963</v>
      </c>
      <c r="K22" s="94">
        <f>K18-K20-K21</f>
        <v>14786.399999999994</v>
      </c>
      <c r="L22" s="95">
        <f>L18-L20-L21</f>
        <v>674</v>
      </c>
      <c r="M22" s="96">
        <f t="shared" ref="M22:N22" si="72">M18-M20-M21</f>
        <v>0</v>
      </c>
      <c r="N22" s="97">
        <f t="shared" si="72"/>
        <v>15460.399999999994</v>
      </c>
      <c r="P22" s="94">
        <f>P18-P20-P21</f>
        <v>14302.777519003197</v>
      </c>
      <c r="Q22" s="95">
        <f>Q18-Q20-Q21</f>
        <v>1890.1955398130958</v>
      </c>
      <c r="R22" s="96">
        <f>R18-R20-R21</f>
        <v>0</v>
      </c>
      <c r="S22" s="97">
        <f t="shared" ref="S22" si="73">S18-S20-S21</f>
        <v>16192.973058816307</v>
      </c>
      <c r="U22" s="94">
        <f>U18-U20-U21</f>
        <v>15673.135874439264</v>
      </c>
      <c r="V22" s="95">
        <f>V18-V20-V21</f>
        <v>1756.3517599108709</v>
      </c>
      <c r="W22" s="96">
        <f>W18-W20-W21</f>
        <v>0</v>
      </c>
      <c r="X22" s="97">
        <f t="shared" ref="X22" si="74">SUM(U22:W22)</f>
        <v>17429.487634350135</v>
      </c>
      <c r="Z22" s="94">
        <f>Z18-Z20-Z21</f>
        <v>57384.431108725548</v>
      </c>
      <c r="AA22" s="95">
        <f>AA18-AA20-AA21</f>
        <v>5363.1022790448187</v>
      </c>
      <c r="AB22" s="96">
        <f>AB18-AB20-AB21</f>
        <v>0</v>
      </c>
      <c r="AC22" s="97">
        <f t="shared" ref="AC22" si="75">SUM(Z22:AB22)</f>
        <v>62747.533387770367</v>
      </c>
      <c r="AE22" s="94">
        <f>AE18-AE20-AE21</f>
        <v>12087.576296937361</v>
      </c>
      <c r="AF22" s="95">
        <f>AF18-AF20-AF21</f>
        <v>1419.7417878694478</v>
      </c>
      <c r="AG22" s="96">
        <f>AG18-AG20-AG21</f>
        <v>0</v>
      </c>
      <c r="AH22" s="97">
        <f t="shared" ref="AH22" si="76">SUM(AE22:AG22)</f>
        <v>13507.318084806808</v>
      </c>
      <c r="AJ22" s="94">
        <f>AJ18-AJ20-AJ21</f>
        <v>13247</v>
      </c>
      <c r="AK22" s="95">
        <f>AK18-AK20-AK21</f>
        <v>1460</v>
      </c>
      <c r="AL22" s="96">
        <f>AL18-AL20-AL21</f>
        <v>0</v>
      </c>
      <c r="AM22" s="97">
        <f t="shared" ref="AM22" si="77">SUM(AJ22:AL22)</f>
        <v>14707</v>
      </c>
      <c r="AO22" s="94">
        <f>AO18-AO20-AO21</f>
        <v>14418</v>
      </c>
      <c r="AP22" s="95">
        <f>AP18-AP20-AP21</f>
        <v>1339</v>
      </c>
      <c r="AQ22" s="96">
        <f>AQ18-AQ20-AQ21</f>
        <v>0</v>
      </c>
      <c r="AR22" s="97">
        <f t="shared" ref="AR22" si="78">SUM(AO22:AQ22)</f>
        <v>15757</v>
      </c>
      <c r="AT22" s="94">
        <f>AT18-AT20-AT21</f>
        <v>16983</v>
      </c>
      <c r="AU22" s="95">
        <f>AU18-AU20-AU21</f>
        <v>869</v>
      </c>
      <c r="AV22" s="96">
        <f>AV18-AV20-AV21</f>
        <v>0</v>
      </c>
      <c r="AW22" s="97">
        <f t="shared" ref="AW22" si="79">SUM(AT22:AV22)</f>
        <v>17852</v>
      </c>
      <c r="AY22" s="94">
        <f>AY18-AY20-AY21</f>
        <v>56735.576296937419</v>
      </c>
      <c r="AZ22" s="95">
        <f>AZ18-AZ20-AZ21</f>
        <v>5087.7417878694541</v>
      </c>
      <c r="BA22" s="96">
        <f>BA18-BA20-BA21</f>
        <v>0</v>
      </c>
      <c r="BB22" s="97">
        <f t="shared" ref="BB22" si="80">SUM(AY22:BA22)</f>
        <v>61823.318084806873</v>
      </c>
      <c r="BD22" s="94">
        <f>BD18-BD20-BD21</f>
        <v>13871.731732139364</v>
      </c>
      <c r="BE22" s="95">
        <f>BE18-BE20-BE21</f>
        <v>1996.0769247370508</v>
      </c>
      <c r="BF22" s="96">
        <f>BF18-BF20-BF21</f>
        <v>0</v>
      </c>
      <c r="BG22" s="97">
        <f t="shared" ref="BG22" si="81">SUM(BD22:BF22)</f>
        <v>15867.808656876416</v>
      </c>
      <c r="BH22" s="94">
        <f>BH18-BH20-BH21</f>
        <v>17235.183089151542</v>
      </c>
      <c r="BI22" s="95">
        <f>BI18-BI20-BI21</f>
        <v>1498.0891885904302</v>
      </c>
      <c r="BJ22" s="96">
        <f>BJ18-BJ20-BJ21</f>
        <v>0</v>
      </c>
      <c r="BK22" s="97">
        <f t="shared" si="8"/>
        <v>18733.272277741973</v>
      </c>
      <c r="BL22" s="94">
        <f>BL18-BL20-BL21</f>
        <v>19758.092934164568</v>
      </c>
      <c r="BM22" s="95">
        <f>BM18-BM20-BM21</f>
        <v>2238.1976246187523</v>
      </c>
      <c r="BN22" s="96">
        <f>BN18-BN20-BN21</f>
        <v>0</v>
      </c>
      <c r="BO22" s="97">
        <f t="shared" si="9"/>
        <v>21996.290558783319</v>
      </c>
      <c r="BP22" s="94">
        <f>BP18-BP20-BP21</f>
        <v>21793.158010616578</v>
      </c>
      <c r="BQ22" s="95">
        <f>BQ18-BQ20-BQ21</f>
        <v>1692.3575608818328</v>
      </c>
      <c r="BR22" s="96">
        <f>BR18-BR20-BR21</f>
        <v>0</v>
      </c>
      <c r="BS22" s="97">
        <f t="shared" si="10"/>
        <v>23485.51557149841</v>
      </c>
      <c r="BU22" s="94">
        <f>BU18-BU20-BU21</f>
        <v>72658.165766071994</v>
      </c>
      <c r="BV22" s="95">
        <f>BV18-BV20-BV21</f>
        <v>7424.7212988280662</v>
      </c>
      <c r="BW22" s="96">
        <f>BW18-BW20-BW21</f>
        <v>0</v>
      </c>
      <c r="BX22" s="97">
        <f t="shared" ref="BX22" si="82">SUM(BU22:BW22)</f>
        <v>80082.88706490006</v>
      </c>
      <c r="BZ22" s="94">
        <f>BZ18-BZ20-BZ21</f>
        <v>19500.122100768524</v>
      </c>
      <c r="CA22" s="95">
        <f>CA18-CA20-CA21</f>
        <v>2319.4358551064961</v>
      </c>
      <c r="CB22" s="96">
        <f>CB18-CB20-CB21</f>
        <v>0</v>
      </c>
      <c r="CC22" s="97">
        <f t="shared" ref="CC22" si="83">SUM(BZ22:CB22)</f>
        <v>21819.557955875018</v>
      </c>
      <c r="CD22" s="94">
        <f>CD18-CD20-CD21</f>
        <v>26298.308532469484</v>
      </c>
      <c r="CE22" s="95">
        <f>CE18-CE20-CE21</f>
        <v>1252.8110098440602</v>
      </c>
      <c r="CF22" s="96">
        <f>CF18-CF20-CF21</f>
        <v>0</v>
      </c>
      <c r="CG22" s="97">
        <f t="shared" si="14"/>
        <v>27551.119542313543</v>
      </c>
      <c r="CH22" s="94">
        <f>CH18-CH20-CH21</f>
        <v>27257.589244854898</v>
      </c>
      <c r="CI22" s="95">
        <f>CI18-CI20-CI21</f>
        <v>1411.5327189929985</v>
      </c>
      <c r="CJ22" s="96">
        <f>CJ18-CJ20-CJ21</f>
        <v>0</v>
      </c>
      <c r="CK22" s="97">
        <f t="shared" si="15"/>
        <v>28669.121963847898</v>
      </c>
      <c r="CL22" s="94">
        <f>CL18-CL20-CL21</f>
        <v>25674.66903346873</v>
      </c>
      <c r="CM22" s="95">
        <f>CM18-CM20-CM21</f>
        <v>427.87911698982407</v>
      </c>
      <c r="CN22" s="96">
        <f>CN18-CN20-CN21</f>
        <v>0</v>
      </c>
      <c r="CO22" s="97">
        <f t="shared" si="39"/>
        <v>26102.548150458555</v>
      </c>
      <c r="CQ22" s="94">
        <f>CQ18-CQ20-CQ21</f>
        <v>98730.688911561621</v>
      </c>
      <c r="CR22" s="95">
        <f>CR18-CR20-CR21</f>
        <v>5411.658700933378</v>
      </c>
      <c r="CS22" s="96">
        <f>CS18-CS20-CS21</f>
        <v>0</v>
      </c>
      <c r="CT22" s="97">
        <f t="shared" ref="CT22" si="84">SUM(CQ22:CS22)</f>
        <v>104142.347612495</v>
      </c>
      <c r="CV22" s="94">
        <f>CV18-CV20-CV21</f>
        <v>25242.753119513392</v>
      </c>
      <c r="CW22" s="95">
        <f>CW18-CW20-CW21</f>
        <v>78.108586238946373</v>
      </c>
      <c r="CX22" s="96">
        <f>CX18-CX20-CX21</f>
        <v>0</v>
      </c>
      <c r="CY22" s="97">
        <f t="shared" ref="CY22" si="85">SUM(CV22:CX22)</f>
        <v>25320.861705752337</v>
      </c>
      <c r="DA22" s="94">
        <f>DA18-DA20-DA21</f>
        <v>32092.305722524296</v>
      </c>
      <c r="DB22" s="95">
        <f>DB18-DB20-DB21</f>
        <v>-1253.7689445425358</v>
      </c>
      <c r="DC22" s="96">
        <f>DC18-DC20-DC21</f>
        <v>0</v>
      </c>
      <c r="DD22" s="97">
        <f t="shared" ref="DD22" si="86">SUM(DA22:DC22)</f>
        <v>30838.536777981761</v>
      </c>
      <c r="DF22" s="87">
        <f>DF18-DF20-DF21</f>
        <v>29709.714066638378</v>
      </c>
      <c r="DG22" s="87">
        <f>DG18-DG20-DG21</f>
        <v>290.38108104688399</v>
      </c>
      <c r="DH22" s="87">
        <f>DH18-DH20-DH21</f>
        <v>0</v>
      </c>
      <c r="DI22" s="97">
        <f t="shared" ref="DI22" si="87">SUM(DF22:DH22)</f>
        <v>30000.095147685264</v>
      </c>
      <c r="DK22" s="87">
        <f>DK18-DK20-DK21</f>
        <v>30082.806463621702</v>
      </c>
      <c r="DL22" s="87">
        <f>DL18-DL20-DL21</f>
        <v>-280.96366772416513</v>
      </c>
      <c r="DM22" s="87">
        <f>DM18-DM20-DM21</f>
        <v>0</v>
      </c>
      <c r="DN22" s="97">
        <f t="shared" ref="DN22" si="88">SUM(DK22:DM22)</f>
        <v>29801.842795897537</v>
      </c>
      <c r="DP22" s="87">
        <f>DP18-DP20-DP21</f>
        <v>117127.57937229774</v>
      </c>
      <c r="DQ22" s="95">
        <f>DQ18-DQ20-DQ21</f>
        <v>-1166.2429449808733</v>
      </c>
      <c r="DR22" s="87">
        <f>DR18-DR20-DR21</f>
        <v>0</v>
      </c>
      <c r="DS22" s="97">
        <f t="shared" ref="DS22" si="89">SUM(DP22:DR22)</f>
        <v>115961.33642731687</v>
      </c>
      <c r="DU22" s="87">
        <f>DU18-DU20-DU21</f>
        <v>26232.170794521706</v>
      </c>
      <c r="DV22" s="87">
        <f>DV18-DV20-DV21</f>
        <v>18.804799216449283</v>
      </c>
      <c r="DW22" s="87">
        <f>DW18-DW20-DW21</f>
        <v>0</v>
      </c>
      <c r="DX22" s="97">
        <f t="shared" ref="DX22" si="90">SUM(DU22:DW22)</f>
        <v>26250.975593738156</v>
      </c>
      <c r="DZ22" s="87">
        <v>28455.439808817144</v>
      </c>
      <c r="EA22" s="87">
        <v>-59.527909036615711</v>
      </c>
      <c r="EB22" s="87">
        <v>0</v>
      </c>
      <c r="EC22" s="97">
        <f t="shared" ref="EC22" si="91">SUM(DZ22:EB22)</f>
        <v>28395.911899780527</v>
      </c>
      <c r="EE22" s="87">
        <f>EE18-EE20-EE21</f>
        <v>54687.610603338864</v>
      </c>
      <c r="EF22" s="95">
        <f>EF18-EF20-EF21</f>
        <v>-40.723109820166428</v>
      </c>
      <c r="EG22" s="87">
        <f>EG18-EG20-EG21</f>
        <v>0</v>
      </c>
      <c r="EH22" s="97">
        <f t="shared" ref="EH22" si="92">SUM(EE22:EG22)</f>
        <v>54646.887493518698</v>
      </c>
    </row>
    <row r="23" spans="2:138">
      <c r="B23" s="41"/>
      <c r="F23" s="85"/>
      <c r="G23" s="86"/>
      <c r="H23" s="91"/>
      <c r="I23" s="69"/>
      <c r="K23" s="85"/>
      <c r="L23" s="86"/>
      <c r="M23" s="91"/>
      <c r="N23" s="69"/>
      <c r="P23" s="85"/>
      <c r="Q23" s="86"/>
      <c r="R23" s="91"/>
      <c r="S23" s="69"/>
      <c r="U23" s="85"/>
      <c r="V23" s="86"/>
      <c r="W23" s="91"/>
      <c r="X23" s="69"/>
      <c r="Z23" s="85"/>
      <c r="AA23" s="86"/>
      <c r="AB23" s="91"/>
      <c r="AC23" s="69"/>
      <c r="AE23" s="85"/>
      <c r="AF23" s="86"/>
      <c r="AG23" s="91"/>
      <c r="AH23" s="69"/>
      <c r="AJ23" s="85"/>
      <c r="AK23" s="86"/>
      <c r="AL23" s="91"/>
      <c r="AM23" s="69"/>
      <c r="AO23" s="85"/>
      <c r="AP23" s="86"/>
      <c r="AQ23" s="91"/>
      <c r="AR23" s="69"/>
      <c r="AT23" s="85"/>
      <c r="AU23" s="86"/>
      <c r="AV23" s="91"/>
      <c r="AW23" s="69"/>
      <c r="AY23" s="85"/>
      <c r="AZ23" s="86"/>
      <c r="BA23" s="91"/>
      <c r="BB23" s="69"/>
      <c r="BD23" s="85"/>
      <c r="BE23" s="86"/>
      <c r="BF23" s="91"/>
      <c r="BG23" s="69"/>
      <c r="BH23" s="85"/>
      <c r="BI23" s="86"/>
      <c r="BJ23" s="91"/>
      <c r="BK23" s="69">
        <f t="shared" si="8"/>
        <v>0</v>
      </c>
      <c r="BL23" s="85"/>
      <c r="BM23" s="86"/>
      <c r="BN23" s="91"/>
      <c r="BO23" s="69">
        <f t="shared" si="9"/>
        <v>0</v>
      </c>
      <c r="BP23" s="85"/>
      <c r="BQ23" s="86"/>
      <c r="BR23" s="91"/>
      <c r="BS23" s="69">
        <f t="shared" si="10"/>
        <v>0</v>
      </c>
      <c r="BU23" s="85"/>
      <c r="BV23" s="86"/>
      <c r="BW23" s="91"/>
      <c r="BX23" s="69"/>
      <c r="BZ23" s="85"/>
      <c r="CA23" s="86"/>
      <c r="CB23" s="91"/>
      <c r="CC23" s="69"/>
      <c r="CD23" s="85"/>
      <c r="CE23" s="86"/>
      <c r="CF23" s="91"/>
      <c r="CG23" s="69">
        <f t="shared" si="14"/>
        <v>0</v>
      </c>
      <c r="CH23" s="85"/>
      <c r="CI23" s="86"/>
      <c r="CJ23" s="91"/>
      <c r="CK23" s="69">
        <f t="shared" si="15"/>
        <v>0</v>
      </c>
      <c r="CL23" s="85"/>
      <c r="CM23" s="86"/>
      <c r="CN23" s="91"/>
      <c r="CO23" s="69">
        <f t="shared" si="39"/>
        <v>0</v>
      </c>
      <c r="CQ23" s="85"/>
      <c r="CR23" s="86"/>
      <c r="CS23" s="91"/>
      <c r="CT23" s="69"/>
      <c r="CV23" s="85"/>
      <c r="CW23" s="86"/>
      <c r="CX23" s="91"/>
      <c r="CY23" s="69"/>
      <c r="DA23" s="85"/>
      <c r="DB23" s="86"/>
      <c r="DC23" s="91"/>
      <c r="DD23" s="69"/>
      <c r="DF23" s="12"/>
      <c r="DG23" s="12"/>
      <c r="DH23" s="12"/>
      <c r="DI23" s="69"/>
      <c r="DK23" s="12"/>
      <c r="DL23" s="12"/>
      <c r="DM23" s="12"/>
      <c r="DN23" s="69"/>
      <c r="DP23" s="12"/>
      <c r="DQ23" s="86"/>
      <c r="DR23" s="12"/>
      <c r="DS23" s="69"/>
      <c r="DU23" s="12"/>
      <c r="DV23" s="12"/>
      <c r="DW23" s="12"/>
      <c r="DX23" s="69"/>
      <c r="DZ23" s="12">
        <v>0</v>
      </c>
      <c r="EA23" s="12">
        <v>0</v>
      </c>
      <c r="EB23" s="12">
        <v>0</v>
      </c>
      <c r="EC23" s="69"/>
      <c r="EE23" s="12"/>
      <c r="EF23" s="86"/>
      <c r="EG23" s="12"/>
      <c r="EH23" s="69"/>
    </row>
    <row r="24" spans="2:138">
      <c r="B24" s="41" t="s">
        <v>103</v>
      </c>
      <c r="F24" s="74">
        <v>-177.19775135128413</v>
      </c>
      <c r="G24" s="75">
        <v>-27.374009038972421</v>
      </c>
      <c r="H24" s="92">
        <v>0</v>
      </c>
      <c r="I24" s="93">
        <v>-204.57176039025654</v>
      </c>
      <c r="K24" s="74">
        <v>143</v>
      </c>
      <c r="L24" s="75">
        <v>-55</v>
      </c>
      <c r="M24" s="92">
        <v>0</v>
      </c>
      <c r="N24" s="93">
        <f t="shared" ref="N24:N25" si="93">SUM(K24:M24)</f>
        <v>88</v>
      </c>
      <c r="P24" s="74">
        <v>-85.308593070682875</v>
      </c>
      <c r="Q24" s="75">
        <v>-76.066876256994163</v>
      </c>
      <c r="R24" s="92">
        <v>0</v>
      </c>
      <c r="S24" s="93">
        <f t="shared" ref="S24:S25" si="94">SUM(P24:R24)</f>
        <v>-161.37546932767702</v>
      </c>
      <c r="U24" s="74">
        <v>311.96130519765904</v>
      </c>
      <c r="V24" s="75">
        <v>-77.216194782684667</v>
      </c>
      <c r="W24" s="92">
        <v>0</v>
      </c>
      <c r="X24" s="93">
        <v>234.74511041497436</v>
      </c>
      <c r="Z24" s="85">
        <f>F24+K24+P24+U24</f>
        <v>192.45496077569203</v>
      </c>
      <c r="AA24" s="86">
        <f>G24+L24+Q24+V24</f>
        <v>-235.65708007865123</v>
      </c>
      <c r="AB24" s="92">
        <f t="shared" ref="AB24:AB25" si="95">H24+M24+R24</f>
        <v>0</v>
      </c>
      <c r="AC24" s="93">
        <f t="shared" ref="AC24:AC25" si="96">SUM(Z24:AB24)</f>
        <v>-43.202119302959204</v>
      </c>
      <c r="AE24" s="85">
        <v>-802.88086362407989</v>
      </c>
      <c r="AF24" s="86">
        <v>-187.97867599579436</v>
      </c>
      <c r="AG24" s="92">
        <v>0</v>
      </c>
      <c r="AH24" s="93">
        <v>-990.85953961987423</v>
      </c>
      <c r="AJ24" s="85">
        <v>-792</v>
      </c>
      <c r="AK24" s="86">
        <v>-162</v>
      </c>
      <c r="AL24" s="92">
        <v>0</v>
      </c>
      <c r="AM24" s="93">
        <v>-954</v>
      </c>
      <c r="AO24" s="85">
        <v>-1048</v>
      </c>
      <c r="AP24" s="86">
        <v>-207</v>
      </c>
      <c r="AQ24" s="92">
        <v>0</v>
      </c>
      <c r="AR24" s="93">
        <v>-1255</v>
      </c>
      <c r="AT24" s="85">
        <v>-1309</v>
      </c>
      <c r="AU24" s="86">
        <v>-258</v>
      </c>
      <c r="AV24" s="92">
        <v>0</v>
      </c>
      <c r="AW24" s="93">
        <v>-1567</v>
      </c>
      <c r="AY24" s="85">
        <f>AE24+AJ24+AO24+AT24</f>
        <v>-3951.8808636240801</v>
      </c>
      <c r="AZ24" s="86">
        <f>AF24+AK24+AP24+AU24</f>
        <v>-814.97867599579433</v>
      </c>
      <c r="BA24" s="92">
        <f t="shared" ref="BA24:BA25" si="97">AG24+AL24+AQ24</f>
        <v>0</v>
      </c>
      <c r="BB24" s="93">
        <f t="shared" ref="BB24:BB25" si="98">SUM(AY24:BA24)</f>
        <v>-4766.8595396198743</v>
      </c>
      <c r="BD24" s="85">
        <v>-1947.0676264811209</v>
      </c>
      <c r="BE24" s="86">
        <v>-226.56607923264298</v>
      </c>
      <c r="BF24" s="92">
        <v>0</v>
      </c>
      <c r="BG24" s="93">
        <v>-2173.6337057137639</v>
      </c>
      <c r="BH24" s="85">
        <v>-1441.0045131638628</v>
      </c>
      <c r="BI24" s="86">
        <v>-389.19008521846882</v>
      </c>
      <c r="BJ24" s="92">
        <v>0</v>
      </c>
      <c r="BK24" s="93">
        <f t="shared" si="8"/>
        <v>-1830.1945983823316</v>
      </c>
      <c r="BL24" s="85">
        <v>-2287.6121079439422</v>
      </c>
      <c r="BM24" s="86">
        <v>-169.03398454100022</v>
      </c>
      <c r="BN24" s="92">
        <v>0</v>
      </c>
      <c r="BO24" s="93">
        <f t="shared" si="9"/>
        <v>-2456.6460924849425</v>
      </c>
      <c r="BP24" s="85">
        <v>-2923.3948334657352</v>
      </c>
      <c r="BQ24" s="86">
        <v>-141.56380597055599</v>
      </c>
      <c r="BR24" s="92">
        <v>0</v>
      </c>
      <c r="BS24" s="93">
        <f t="shared" si="10"/>
        <v>-3064.9586394362914</v>
      </c>
      <c r="BU24" s="85">
        <f>BD24+BH24+BL24+BP24</f>
        <v>-8599.0790810546605</v>
      </c>
      <c r="BV24" s="86">
        <f t="shared" ref="BV24:BV25" si="99">BE24+BI24+BM24+BQ24</f>
        <v>-926.35395496266801</v>
      </c>
      <c r="BW24" s="91">
        <f t="shared" ref="BW24:BW25" si="100">BF24+BJ24+BN24+BR24</f>
        <v>0</v>
      </c>
      <c r="BX24" s="93">
        <f>BG24+BK24+BO24+BS24</f>
        <v>-9525.4330360173299</v>
      </c>
      <c r="BZ24" s="85">
        <v>-2931.2790538986005</v>
      </c>
      <c r="CA24" s="86">
        <v>-146.88171359078711</v>
      </c>
      <c r="CB24" s="92">
        <v>0</v>
      </c>
      <c r="CC24" s="93">
        <f t="shared" ref="CC24:CC25" si="101">SUM(BZ24:CB24)</f>
        <v>-3078.1607674893876</v>
      </c>
      <c r="CD24" s="85">
        <v>-2712.6291305221121</v>
      </c>
      <c r="CE24" s="86">
        <v>-221.07574960069991</v>
      </c>
      <c r="CF24" s="92">
        <v>0</v>
      </c>
      <c r="CG24" s="93">
        <f t="shared" si="14"/>
        <v>-2933.704880122812</v>
      </c>
      <c r="CH24" s="85">
        <v>-2844.4047771181304</v>
      </c>
      <c r="CI24" s="86">
        <v>-211.50955941970005</v>
      </c>
      <c r="CJ24" s="92">
        <v>0</v>
      </c>
      <c r="CK24" s="93">
        <f t="shared" si="15"/>
        <v>-3055.9143365378304</v>
      </c>
      <c r="CL24" s="85">
        <v>-2651.6711297532456</v>
      </c>
      <c r="CM24" s="86">
        <v>-192.75256417209846</v>
      </c>
      <c r="CN24" s="92">
        <v>0</v>
      </c>
      <c r="CO24" s="93">
        <f t="shared" si="39"/>
        <v>-2844.4236939253442</v>
      </c>
      <c r="CQ24" s="85">
        <f t="shared" ref="CQ24:CQ25" si="102">CD24+BZ24+CH24+CL24</f>
        <v>-11139.984091292088</v>
      </c>
      <c r="CR24" s="86">
        <f t="shared" ref="CR24:CR25" si="103">CE24+CA24+CI24+CM24</f>
        <v>-772.21958678328554</v>
      </c>
      <c r="CS24" s="92">
        <f t="shared" ref="CS24:CS25" si="104">CF24+CB24+CJ24+CN24</f>
        <v>0</v>
      </c>
      <c r="CT24" s="93">
        <f t="shared" ref="CT24:CT25" si="105">CG24+CC24+CK24+CO24</f>
        <v>-11912.203678075375</v>
      </c>
      <c r="CV24" s="85">
        <v>-1977.6468125532681</v>
      </c>
      <c r="CW24" s="86">
        <v>-182.86127044474304</v>
      </c>
      <c r="CX24" s="92">
        <v>0</v>
      </c>
      <c r="CY24" s="93">
        <f t="shared" ref="CY24:CY25" si="106">SUM(CV24:CX24)</f>
        <v>-2160.5080829980111</v>
      </c>
      <c r="DA24" s="85">
        <v>-1622.4552883909089</v>
      </c>
      <c r="DB24" s="86">
        <v>-185.12027451876489</v>
      </c>
      <c r="DC24" s="92">
        <v>0</v>
      </c>
      <c r="DD24" s="93">
        <f t="shared" ref="DD24:DD25" si="107">SUM(DA24:DC24)</f>
        <v>-1807.5755629096739</v>
      </c>
      <c r="DF24" s="12">
        <v>-1722.0052278818957</v>
      </c>
      <c r="DG24" s="12">
        <v>-174.59352367189351</v>
      </c>
      <c r="DH24" s="12">
        <v>0</v>
      </c>
      <c r="DI24" s="93">
        <f t="shared" ref="DI24:DI25" si="108">SUM(DF24:DH24)</f>
        <v>-1896.5987515537893</v>
      </c>
      <c r="DK24" s="12">
        <v>-2139.6718798230495</v>
      </c>
      <c r="DL24" s="12">
        <v>-490.29229954288309</v>
      </c>
      <c r="DM24" s="12">
        <v>0</v>
      </c>
      <c r="DN24" s="93">
        <f t="shared" ref="DN24:DN25" si="109">SUM(DK24:DM24)</f>
        <v>-2629.9641793659325</v>
      </c>
      <c r="DP24" s="12">
        <f t="shared" ref="DP24:DP25" si="110">CV24+DA24+DF24+DK24</f>
        <v>-7461.7792086491218</v>
      </c>
      <c r="DQ24" s="85">
        <f t="shared" ref="DQ24:DQ25" si="111">CW24+DB24+DG24+DL24</f>
        <v>-1032.8673681782846</v>
      </c>
      <c r="DR24" s="12">
        <f t="shared" ref="DR24:DR25" si="112">CX24+DC24+DH24+DM24</f>
        <v>0</v>
      </c>
      <c r="DS24" s="93">
        <f t="shared" ref="DS24:DS25" si="113">SUM(DP24:DR24)</f>
        <v>-8494.6465768274065</v>
      </c>
      <c r="DU24" s="12">
        <v>-2098.1675692383551</v>
      </c>
      <c r="DV24" s="12">
        <v>-230.59919537264352</v>
      </c>
      <c r="DW24" s="12">
        <v>0</v>
      </c>
      <c r="DX24" s="93">
        <f t="shared" ref="DX24:DX25" si="114">SUM(DU24:DW24)</f>
        <v>-2328.7667646109985</v>
      </c>
      <c r="DZ24" s="12">
        <v>-1910.1559161660298</v>
      </c>
      <c r="EA24" s="12">
        <v>-166.57530242432648</v>
      </c>
      <c r="EB24" s="12">
        <v>0</v>
      </c>
      <c r="EC24" s="93">
        <f t="shared" ref="EC24:EC25" si="115">SUM(DZ24:EB24)</f>
        <v>-2076.7312185903561</v>
      </c>
      <c r="EE24" s="12">
        <f t="shared" ref="EE24:EG25" si="116">DU24+DZ24</f>
        <v>-4008.3234854043849</v>
      </c>
      <c r="EF24" s="85">
        <f t="shared" si="116"/>
        <v>-397.17449779697</v>
      </c>
      <c r="EG24" s="12">
        <f t="shared" si="116"/>
        <v>0</v>
      </c>
      <c r="EH24" s="93">
        <f t="shared" ref="EH24:EH25" si="117">SUM(EE24:EG24)</f>
        <v>-4405.4979832013551</v>
      </c>
    </row>
    <row r="25" spans="2:138">
      <c r="B25" s="41" t="s">
        <v>204</v>
      </c>
      <c r="F25" s="74">
        <v>1176.0881829894902</v>
      </c>
      <c r="G25" s="75">
        <v>0</v>
      </c>
      <c r="H25" s="92">
        <v>0</v>
      </c>
      <c r="I25" s="93">
        <v>1176.4881829894903</v>
      </c>
      <c r="K25" s="74">
        <v>931</v>
      </c>
      <c r="L25" s="75">
        <v>0</v>
      </c>
      <c r="M25" s="92">
        <v>0</v>
      </c>
      <c r="N25" s="93">
        <f t="shared" si="93"/>
        <v>931</v>
      </c>
      <c r="P25" s="74">
        <v>972.41642402701268</v>
      </c>
      <c r="Q25" s="75">
        <v>0</v>
      </c>
      <c r="R25" s="92">
        <v>0</v>
      </c>
      <c r="S25" s="93">
        <f t="shared" si="94"/>
        <v>972.41642402701268</v>
      </c>
      <c r="U25" s="74">
        <v>937.55479999607428</v>
      </c>
      <c r="V25" s="75">
        <v>0</v>
      </c>
      <c r="W25" s="92">
        <v>0</v>
      </c>
      <c r="X25" s="93">
        <v>937.55479999607428</v>
      </c>
      <c r="Z25" s="85">
        <f>F25+K25+P25+U25</f>
        <v>4017.0594070125771</v>
      </c>
      <c r="AA25" s="86">
        <f>G25+L25+Q25+V25</f>
        <v>0</v>
      </c>
      <c r="AB25" s="92">
        <f t="shared" si="95"/>
        <v>0</v>
      </c>
      <c r="AC25" s="93">
        <f t="shared" si="96"/>
        <v>4017.0594070125771</v>
      </c>
      <c r="AE25" s="85">
        <v>1005.2911805238342</v>
      </c>
      <c r="AF25" s="86">
        <v>0</v>
      </c>
      <c r="AG25" s="92">
        <v>0</v>
      </c>
      <c r="AH25" s="93">
        <v>1005.2911805238342</v>
      </c>
      <c r="AJ25" s="85">
        <v>899</v>
      </c>
      <c r="AK25" s="86">
        <v>0</v>
      </c>
      <c r="AL25" s="92">
        <v>0</v>
      </c>
      <c r="AM25" s="93">
        <v>899</v>
      </c>
      <c r="AO25" s="85">
        <v>859</v>
      </c>
      <c r="AP25" s="86">
        <v>0</v>
      </c>
      <c r="AQ25" s="92">
        <v>0</v>
      </c>
      <c r="AR25" s="93">
        <v>859</v>
      </c>
      <c r="AT25" s="85">
        <v>870</v>
      </c>
      <c r="AU25" s="86">
        <v>0</v>
      </c>
      <c r="AV25" s="92">
        <v>0</v>
      </c>
      <c r="AW25" s="93">
        <v>870</v>
      </c>
      <c r="AY25" s="85">
        <f>AE25+AJ25+AO25+AT25</f>
        <v>3633.2911805238341</v>
      </c>
      <c r="AZ25" s="86">
        <f>AF25+AK25+AP25+AU25</f>
        <v>0</v>
      </c>
      <c r="BA25" s="92">
        <f t="shared" si="97"/>
        <v>0</v>
      </c>
      <c r="BB25" s="93">
        <f t="shared" si="98"/>
        <v>3633.2911805238341</v>
      </c>
      <c r="BD25" s="85">
        <v>794.07150046577397</v>
      </c>
      <c r="BE25" s="86">
        <v>0</v>
      </c>
      <c r="BF25" s="92">
        <v>0</v>
      </c>
      <c r="BG25" s="93">
        <v>794.07150046577397</v>
      </c>
      <c r="BH25" s="85">
        <v>755.2122203321187</v>
      </c>
      <c r="BI25" s="86">
        <v>0</v>
      </c>
      <c r="BJ25" s="92">
        <v>0</v>
      </c>
      <c r="BK25" s="93">
        <f t="shared" si="8"/>
        <v>755.2122203321187</v>
      </c>
      <c r="BL25" s="85">
        <v>743.76298058264149</v>
      </c>
      <c r="BM25" s="86">
        <v>0</v>
      </c>
      <c r="BN25" s="92">
        <v>0</v>
      </c>
      <c r="BO25" s="93">
        <f t="shared" si="9"/>
        <v>743.76298058264149</v>
      </c>
      <c r="BP25" s="85">
        <v>654.69035242964139</v>
      </c>
      <c r="BQ25" s="86">
        <v>0</v>
      </c>
      <c r="BR25" s="92">
        <v>0</v>
      </c>
      <c r="BS25" s="93">
        <f t="shared" si="10"/>
        <v>654.69035242964139</v>
      </c>
      <c r="BU25" s="85">
        <f>BD25+BH25+BL25+BP25</f>
        <v>2947.7370538101754</v>
      </c>
      <c r="BV25" s="86">
        <f t="shared" si="99"/>
        <v>0</v>
      </c>
      <c r="BW25" s="91">
        <f t="shared" si="100"/>
        <v>0</v>
      </c>
      <c r="BX25" s="93">
        <f>BG25+BK25+BO25+BS25</f>
        <v>2947.7370538101754</v>
      </c>
      <c r="BZ25" s="85">
        <v>474.98300160343291</v>
      </c>
      <c r="CA25" s="86">
        <v>0</v>
      </c>
      <c r="CB25" s="92">
        <v>0</v>
      </c>
      <c r="CC25" s="93">
        <f t="shared" si="101"/>
        <v>474.98300160343291</v>
      </c>
      <c r="CD25" s="85">
        <v>346.54364784723799</v>
      </c>
      <c r="CE25" s="86">
        <v>0</v>
      </c>
      <c r="CF25" s="92">
        <v>0</v>
      </c>
      <c r="CG25" s="93">
        <f t="shared" si="14"/>
        <v>346.54364784723799</v>
      </c>
      <c r="CH25" s="85">
        <v>319.78256808442256</v>
      </c>
      <c r="CI25" s="86">
        <v>0</v>
      </c>
      <c r="CJ25" s="92">
        <v>0</v>
      </c>
      <c r="CK25" s="93">
        <f t="shared" si="15"/>
        <v>319.78256808442256</v>
      </c>
      <c r="CL25" s="85">
        <v>190.87925109433013</v>
      </c>
      <c r="CM25" s="86">
        <v>0</v>
      </c>
      <c r="CN25" s="92">
        <v>0</v>
      </c>
      <c r="CO25" s="93">
        <f t="shared" si="39"/>
        <v>190.87925109433013</v>
      </c>
      <c r="CQ25" s="85">
        <f t="shared" si="102"/>
        <v>1332.1884686294236</v>
      </c>
      <c r="CR25" s="86">
        <f t="shared" si="103"/>
        <v>0</v>
      </c>
      <c r="CS25" s="92">
        <f t="shared" si="104"/>
        <v>0</v>
      </c>
      <c r="CT25" s="93">
        <f t="shared" si="105"/>
        <v>1332.1884686294236</v>
      </c>
      <c r="CV25" s="85">
        <v>111.98009145680535</v>
      </c>
      <c r="CW25" s="86">
        <v>0</v>
      </c>
      <c r="CX25" s="92">
        <v>0</v>
      </c>
      <c r="CY25" s="93">
        <f t="shared" si="106"/>
        <v>111.98009145680535</v>
      </c>
      <c r="DA25" s="85">
        <v>70.878027145062589</v>
      </c>
      <c r="DB25" s="86">
        <v>0</v>
      </c>
      <c r="DC25" s="92">
        <v>0</v>
      </c>
      <c r="DD25" s="93">
        <f t="shared" si="107"/>
        <v>70.878027145062589</v>
      </c>
      <c r="DF25" s="12">
        <v>50.839866248637435</v>
      </c>
      <c r="DG25" s="12">
        <v>0</v>
      </c>
      <c r="DH25" s="12">
        <v>0</v>
      </c>
      <c r="DI25" s="93">
        <f t="shared" si="108"/>
        <v>50.839866248637435</v>
      </c>
      <c r="DK25" s="12">
        <v>44.209415589326994</v>
      </c>
      <c r="DL25" s="12">
        <v>0</v>
      </c>
      <c r="DM25" s="12">
        <v>0</v>
      </c>
      <c r="DN25" s="93">
        <f t="shared" si="109"/>
        <v>44.209415589326994</v>
      </c>
      <c r="DP25" s="12">
        <f t="shared" si="110"/>
        <v>277.90740043983237</v>
      </c>
      <c r="DQ25" s="85">
        <f t="shared" si="111"/>
        <v>0</v>
      </c>
      <c r="DR25" s="12">
        <f t="shared" si="112"/>
        <v>0</v>
      </c>
      <c r="DS25" s="93">
        <f t="shared" si="113"/>
        <v>277.90740043983237</v>
      </c>
      <c r="DU25" s="12">
        <v>67.881520263781766</v>
      </c>
      <c r="DV25" s="12">
        <v>0</v>
      </c>
      <c r="DW25" s="12">
        <v>0</v>
      </c>
      <c r="DX25" s="93">
        <f t="shared" si="114"/>
        <v>67.881520263781766</v>
      </c>
      <c r="DZ25" s="12">
        <v>30.100014151360838</v>
      </c>
      <c r="EA25" s="12">
        <v>0</v>
      </c>
      <c r="EB25" s="12">
        <v>0</v>
      </c>
      <c r="EC25" s="93">
        <f t="shared" si="115"/>
        <v>30.100014151360838</v>
      </c>
      <c r="EE25" s="12">
        <f t="shared" si="116"/>
        <v>97.981534415142605</v>
      </c>
      <c r="EF25" s="85">
        <f t="shared" si="116"/>
        <v>0</v>
      </c>
      <c r="EG25" s="12">
        <f t="shared" si="116"/>
        <v>0</v>
      </c>
      <c r="EH25" s="93">
        <f t="shared" si="117"/>
        <v>97.981534415142605</v>
      </c>
    </row>
    <row r="26" spans="2:138">
      <c r="B26" s="41" t="s">
        <v>205</v>
      </c>
      <c r="F26" s="94">
        <f t="shared" ref="F26:I26" si="118">F22-F24-F25</f>
        <v>11623.227283644903</v>
      </c>
      <c r="G26" s="95">
        <f t="shared" si="118"/>
        <v>1069.9289883598281</v>
      </c>
      <c r="H26" s="96">
        <f t="shared" si="118"/>
        <v>0</v>
      </c>
      <c r="I26" s="97">
        <f t="shared" si="118"/>
        <v>12692.756272004728</v>
      </c>
      <c r="K26" s="94">
        <f t="shared" ref="K26:N26" si="119">K22-K24-K25</f>
        <v>13712.399999999994</v>
      </c>
      <c r="L26" s="95">
        <f t="shared" si="119"/>
        <v>729</v>
      </c>
      <c r="M26" s="96">
        <f t="shared" si="119"/>
        <v>0</v>
      </c>
      <c r="N26" s="97">
        <f t="shared" si="119"/>
        <v>14441.399999999994</v>
      </c>
      <c r="P26" s="94">
        <f t="shared" ref="P26:S26" si="120">P22-P24-P25</f>
        <v>13415.669688046866</v>
      </c>
      <c r="Q26" s="95">
        <f t="shared" si="120"/>
        <v>1966.26241607009</v>
      </c>
      <c r="R26" s="96">
        <f t="shared" si="120"/>
        <v>0</v>
      </c>
      <c r="S26" s="97">
        <f t="shared" si="120"/>
        <v>15381.932104116971</v>
      </c>
      <c r="U26" s="94">
        <f t="shared" ref="U26:X26" si="121">U22-U24-U25</f>
        <v>14423.61976924553</v>
      </c>
      <c r="V26" s="95">
        <f t="shared" si="121"/>
        <v>1833.5679546935555</v>
      </c>
      <c r="W26" s="96">
        <f t="shared" si="121"/>
        <v>0</v>
      </c>
      <c r="X26" s="97">
        <f t="shared" si="121"/>
        <v>16257.187723939087</v>
      </c>
      <c r="Z26" s="94">
        <f t="shared" ref="Z26:AC26" si="122">Z22-Z24-Z25</f>
        <v>53174.916740937275</v>
      </c>
      <c r="AA26" s="95">
        <f t="shared" si="122"/>
        <v>5598.7593591234699</v>
      </c>
      <c r="AB26" s="96">
        <f t="shared" si="122"/>
        <v>0</v>
      </c>
      <c r="AC26" s="97">
        <f t="shared" si="122"/>
        <v>58773.676100060751</v>
      </c>
      <c r="AE26" s="94">
        <f t="shared" ref="AE26:AH26" si="123">AE22-AE24-AE25</f>
        <v>11885.165980037606</v>
      </c>
      <c r="AF26" s="95">
        <f t="shared" si="123"/>
        <v>1607.7204638652422</v>
      </c>
      <c r="AG26" s="96">
        <f t="shared" si="123"/>
        <v>0</v>
      </c>
      <c r="AH26" s="97">
        <f t="shared" si="123"/>
        <v>13492.886443902848</v>
      </c>
      <c r="AJ26" s="94">
        <f t="shared" ref="AJ26:AM26" si="124">AJ22-AJ24-AJ25</f>
        <v>13140</v>
      </c>
      <c r="AK26" s="95">
        <f t="shared" si="124"/>
        <v>1622</v>
      </c>
      <c r="AL26" s="96">
        <f t="shared" si="124"/>
        <v>0</v>
      </c>
      <c r="AM26" s="97">
        <f t="shared" si="124"/>
        <v>14762</v>
      </c>
      <c r="AO26" s="94">
        <f t="shared" ref="AO26:AR26" si="125">AO22-AO24-AO25</f>
        <v>14607</v>
      </c>
      <c r="AP26" s="95">
        <f t="shared" si="125"/>
        <v>1546</v>
      </c>
      <c r="AQ26" s="96">
        <f t="shared" si="125"/>
        <v>0</v>
      </c>
      <c r="AR26" s="97">
        <f t="shared" si="125"/>
        <v>16153</v>
      </c>
      <c r="AT26" s="94">
        <f t="shared" ref="AT26:AW26" si="126">AT22-AT24-AT25</f>
        <v>17422</v>
      </c>
      <c r="AU26" s="95">
        <f t="shared" si="126"/>
        <v>1127</v>
      </c>
      <c r="AV26" s="96">
        <f t="shared" si="126"/>
        <v>0</v>
      </c>
      <c r="AW26" s="97">
        <f t="shared" si="126"/>
        <v>18549</v>
      </c>
      <c r="AY26" s="94">
        <f t="shared" ref="AY26:BB26" si="127">AY22-AY24-AY25</f>
        <v>57054.165980037666</v>
      </c>
      <c r="AZ26" s="95">
        <f t="shared" si="127"/>
        <v>5902.7204638652483</v>
      </c>
      <c r="BA26" s="96">
        <f t="shared" si="127"/>
        <v>0</v>
      </c>
      <c r="BB26" s="97">
        <f t="shared" si="127"/>
        <v>62956.88644390292</v>
      </c>
      <c r="BD26" s="94">
        <f t="shared" ref="BD26:BG26" si="128">BD22-BD24-BD25</f>
        <v>15024.727858154711</v>
      </c>
      <c r="BE26" s="95">
        <f t="shared" si="128"/>
        <v>2222.6430039696938</v>
      </c>
      <c r="BF26" s="96">
        <f t="shared" si="128"/>
        <v>0</v>
      </c>
      <c r="BG26" s="97">
        <f t="shared" si="128"/>
        <v>17247.370862124408</v>
      </c>
      <c r="BH26" s="94">
        <f t="shared" ref="BH26:BJ26" si="129">BH22-BH24-BH25</f>
        <v>17920.975381983284</v>
      </c>
      <c r="BI26" s="95">
        <f t="shared" si="129"/>
        <v>1887.279273808899</v>
      </c>
      <c r="BJ26" s="96">
        <f t="shared" si="129"/>
        <v>0</v>
      </c>
      <c r="BK26" s="97">
        <f t="shared" si="8"/>
        <v>19808.254655792181</v>
      </c>
      <c r="BL26" s="94">
        <f t="shared" ref="BL26:BN26" si="130">BL22-BL24-BL25</f>
        <v>21301.942061525871</v>
      </c>
      <c r="BM26" s="95">
        <f t="shared" si="130"/>
        <v>2407.2316091597527</v>
      </c>
      <c r="BN26" s="96">
        <f t="shared" si="130"/>
        <v>0</v>
      </c>
      <c r="BO26" s="97">
        <f t="shared" si="9"/>
        <v>23709.173670685625</v>
      </c>
      <c r="BP26" s="94">
        <f t="shared" ref="BP26:BR26" si="131">BP22-BP24-BP25</f>
        <v>24061.862491652671</v>
      </c>
      <c r="BQ26" s="95">
        <f t="shared" si="131"/>
        <v>1833.9213668523887</v>
      </c>
      <c r="BR26" s="96">
        <f t="shared" si="131"/>
        <v>0</v>
      </c>
      <c r="BS26" s="97">
        <f t="shared" si="10"/>
        <v>25895.783858505059</v>
      </c>
      <c r="BU26" s="94">
        <f t="shared" ref="BU26:BX26" si="132">BU22-BU24-BU25</f>
        <v>78309.507793316472</v>
      </c>
      <c r="BV26" s="95">
        <f t="shared" si="132"/>
        <v>8351.0752537907338</v>
      </c>
      <c r="BW26" s="96">
        <f t="shared" si="132"/>
        <v>0</v>
      </c>
      <c r="BX26" s="97">
        <f t="shared" si="132"/>
        <v>86660.583047107211</v>
      </c>
      <c r="BZ26" s="94">
        <f t="shared" ref="BZ26:CF26" si="133">BZ22-BZ24-BZ25</f>
        <v>21956.418153063692</v>
      </c>
      <c r="CA26" s="95">
        <f t="shared" si="133"/>
        <v>2466.3175686972831</v>
      </c>
      <c r="CB26" s="96">
        <f t="shared" si="133"/>
        <v>0</v>
      </c>
      <c r="CC26" s="97">
        <f t="shared" si="133"/>
        <v>24422.735721760975</v>
      </c>
      <c r="CD26" s="94">
        <f t="shared" si="133"/>
        <v>28664.39401514436</v>
      </c>
      <c r="CE26" s="95">
        <f t="shared" si="133"/>
        <v>1473.8867594447602</v>
      </c>
      <c r="CF26" s="96">
        <f t="shared" si="133"/>
        <v>0</v>
      </c>
      <c r="CG26" s="97">
        <f t="shared" si="14"/>
        <v>30138.280774589119</v>
      </c>
      <c r="CH26" s="94">
        <f t="shared" ref="CH26:CJ26" si="134">CH22-CH24-CH25</f>
        <v>29782.211453888605</v>
      </c>
      <c r="CI26" s="95">
        <f t="shared" si="134"/>
        <v>1623.0422784126986</v>
      </c>
      <c r="CJ26" s="96">
        <f t="shared" si="134"/>
        <v>0</v>
      </c>
      <c r="CK26" s="97">
        <f t="shared" si="15"/>
        <v>31405.253732301302</v>
      </c>
      <c r="CL26" s="94">
        <f t="shared" ref="CL26:CN26" si="135">CL22-CL24-CL25</f>
        <v>28135.460912127644</v>
      </c>
      <c r="CM26" s="95">
        <f t="shared" si="135"/>
        <v>620.63168116192253</v>
      </c>
      <c r="CN26" s="96">
        <f t="shared" si="135"/>
        <v>0</v>
      </c>
      <c r="CO26" s="97">
        <f t="shared" si="39"/>
        <v>28756.092593289566</v>
      </c>
      <c r="CQ26" s="94">
        <f t="shared" ref="CQ26:CT26" si="136">CQ22-CQ24-CQ25</f>
        <v>108538.48453422429</v>
      </c>
      <c r="CR26" s="95">
        <f t="shared" si="136"/>
        <v>6183.8782877166632</v>
      </c>
      <c r="CS26" s="96">
        <f t="shared" si="136"/>
        <v>0</v>
      </c>
      <c r="CT26" s="97">
        <f t="shared" si="136"/>
        <v>114722.36282194094</v>
      </c>
      <c r="CV26" s="94">
        <f t="shared" ref="CV26:CY26" si="137">CV22-CV24-CV25</f>
        <v>27108.419840609855</v>
      </c>
      <c r="CW26" s="95">
        <f t="shared" si="137"/>
        <v>260.96985668368939</v>
      </c>
      <c r="CX26" s="96">
        <f t="shared" si="137"/>
        <v>0</v>
      </c>
      <c r="CY26" s="97">
        <f t="shared" si="137"/>
        <v>27369.389697293544</v>
      </c>
      <c r="DA26" s="94">
        <f t="shared" ref="DA26:DD26" si="138">DA22-DA24-DA25</f>
        <v>33643.882983770141</v>
      </c>
      <c r="DB26" s="95">
        <f t="shared" si="138"/>
        <v>-1068.6486700237708</v>
      </c>
      <c r="DC26" s="96">
        <f t="shared" si="138"/>
        <v>0</v>
      </c>
      <c r="DD26" s="97">
        <f t="shared" si="138"/>
        <v>32575.234313746372</v>
      </c>
      <c r="DF26" s="87">
        <f t="shared" ref="DF26:DI26" si="139">DF22-DF24-DF25</f>
        <v>31380.879428271637</v>
      </c>
      <c r="DG26" s="87">
        <f t="shared" si="139"/>
        <v>464.97460471877753</v>
      </c>
      <c r="DH26" s="87">
        <f t="shared" si="139"/>
        <v>0</v>
      </c>
      <c r="DI26" s="97">
        <f t="shared" si="139"/>
        <v>31845.854032990417</v>
      </c>
      <c r="DK26" s="87">
        <f t="shared" ref="DK26:DN26" si="140">DK22-DK24-DK25</f>
        <v>32178.268927855424</v>
      </c>
      <c r="DL26" s="87">
        <f t="shared" si="140"/>
        <v>209.32863181871795</v>
      </c>
      <c r="DM26" s="87">
        <f t="shared" si="140"/>
        <v>0</v>
      </c>
      <c r="DN26" s="97">
        <f t="shared" si="140"/>
        <v>32387.597559674141</v>
      </c>
      <c r="DP26" s="87">
        <f t="shared" ref="DP26:DS26" si="141">DP22-DP24-DP25</f>
        <v>124311.45118050704</v>
      </c>
      <c r="DQ26" s="95">
        <f t="shared" si="141"/>
        <v>-133.37557680258874</v>
      </c>
      <c r="DR26" s="87">
        <f t="shared" si="141"/>
        <v>0</v>
      </c>
      <c r="DS26" s="97">
        <f t="shared" si="141"/>
        <v>124178.07560370445</v>
      </c>
      <c r="DU26" s="87">
        <f t="shared" ref="DU26:DX26" si="142">DU22-DU24-DU25</f>
        <v>28262.456843496278</v>
      </c>
      <c r="DV26" s="87">
        <f t="shared" si="142"/>
        <v>249.4039945890928</v>
      </c>
      <c r="DW26" s="87">
        <f t="shared" si="142"/>
        <v>0</v>
      </c>
      <c r="DX26" s="97">
        <f t="shared" si="142"/>
        <v>28511.860838085373</v>
      </c>
      <c r="DZ26" s="87">
        <v>30335.495710831812</v>
      </c>
      <c r="EA26" s="87">
        <v>107.04739338771077</v>
      </c>
      <c r="EB26" s="87">
        <v>0</v>
      </c>
      <c r="EC26" s="97">
        <f t="shared" ref="EC26" si="143">EC22-EC24-EC25</f>
        <v>30442.543104219523</v>
      </c>
      <c r="EE26" s="87">
        <f t="shared" ref="EE26:EH26" si="144">EE22-EE24-EE25</f>
        <v>58597.952554328105</v>
      </c>
      <c r="EF26" s="95">
        <f t="shared" si="144"/>
        <v>356.45138797680357</v>
      </c>
      <c r="EG26" s="87">
        <f t="shared" si="144"/>
        <v>0</v>
      </c>
      <c r="EH26" s="97">
        <f t="shared" si="144"/>
        <v>58954.403942304911</v>
      </c>
    </row>
    <row r="27" spans="2:138">
      <c r="B27" s="41"/>
      <c r="F27" s="85"/>
      <c r="G27" s="86"/>
      <c r="H27" s="91"/>
      <c r="I27" s="69"/>
      <c r="K27" s="85"/>
      <c r="L27" s="86"/>
      <c r="M27" s="91"/>
      <c r="N27" s="69"/>
      <c r="P27" s="85"/>
      <c r="Q27" s="86"/>
      <c r="R27" s="91"/>
      <c r="S27" s="69"/>
      <c r="U27" s="85"/>
      <c r="V27" s="86"/>
      <c r="W27" s="91"/>
      <c r="X27" s="69"/>
      <c r="Z27" s="85"/>
      <c r="AA27" s="86"/>
      <c r="AB27" s="91"/>
      <c r="AC27" s="69"/>
      <c r="AE27" s="85"/>
      <c r="AF27" s="86"/>
      <c r="AG27" s="91"/>
      <c r="AH27" s="69"/>
      <c r="AJ27" s="85"/>
      <c r="AK27" s="86"/>
      <c r="AL27" s="91"/>
      <c r="AM27" s="69"/>
      <c r="AO27" s="85"/>
      <c r="AP27" s="86"/>
      <c r="AQ27" s="91"/>
      <c r="AR27" s="69"/>
      <c r="AT27" s="85"/>
      <c r="AU27" s="86"/>
      <c r="AV27" s="91"/>
      <c r="AW27" s="69"/>
      <c r="AY27" s="85"/>
      <c r="AZ27" s="86"/>
      <c r="BA27" s="91"/>
      <c r="BB27" s="69"/>
      <c r="BD27" s="85"/>
      <c r="BE27" s="86"/>
      <c r="BF27" s="91"/>
      <c r="BG27" s="69"/>
      <c r="BH27" s="85"/>
      <c r="BI27" s="86"/>
      <c r="BJ27" s="91"/>
      <c r="BK27" s="69">
        <f t="shared" si="8"/>
        <v>0</v>
      </c>
      <c r="BL27" s="85"/>
      <c r="BM27" s="86"/>
      <c r="BN27" s="91"/>
      <c r="BO27" s="69">
        <f t="shared" si="9"/>
        <v>0</v>
      </c>
      <c r="BP27" s="85"/>
      <c r="BQ27" s="86"/>
      <c r="BR27" s="91"/>
      <c r="BS27" s="69">
        <f t="shared" si="10"/>
        <v>0</v>
      </c>
      <c r="BU27" s="85"/>
      <c r="BV27" s="86"/>
      <c r="BW27" s="91"/>
      <c r="BX27" s="69"/>
      <c r="BZ27" s="85"/>
      <c r="CA27" s="86"/>
      <c r="CB27" s="91"/>
      <c r="CC27" s="69"/>
      <c r="CD27" s="85"/>
      <c r="CE27" s="86"/>
      <c r="CF27" s="91"/>
      <c r="CG27" s="69">
        <f t="shared" si="14"/>
        <v>0</v>
      </c>
      <c r="CH27" s="85"/>
      <c r="CI27" s="86"/>
      <c r="CJ27" s="91"/>
      <c r="CK27" s="69">
        <f t="shared" si="15"/>
        <v>0</v>
      </c>
      <c r="CL27" s="85"/>
      <c r="CM27" s="86"/>
      <c r="CN27" s="91"/>
      <c r="CO27" s="69">
        <f t="shared" si="39"/>
        <v>0</v>
      </c>
      <c r="CQ27" s="85"/>
      <c r="CR27" s="86"/>
      <c r="CS27" s="91"/>
      <c r="CT27" s="69"/>
      <c r="CV27" s="85"/>
      <c r="CW27" s="86"/>
      <c r="CX27" s="91"/>
      <c r="CY27" s="69"/>
      <c r="DA27" s="85"/>
      <c r="DB27" s="86"/>
      <c r="DC27" s="91"/>
      <c r="DD27" s="69"/>
      <c r="DF27" s="12"/>
      <c r="DG27" s="12"/>
      <c r="DH27" s="12"/>
      <c r="DI27" s="69"/>
      <c r="DK27" s="12"/>
      <c r="DL27" s="12"/>
      <c r="DM27" s="12"/>
      <c r="DN27" s="69"/>
      <c r="DP27" s="12"/>
      <c r="DQ27" s="86"/>
      <c r="DR27" s="12"/>
      <c r="DS27" s="69"/>
      <c r="DU27" s="12"/>
      <c r="DV27" s="12"/>
      <c r="DW27" s="12"/>
      <c r="DX27" s="69"/>
      <c r="DZ27" s="12">
        <v>0</v>
      </c>
      <c r="EA27" s="12">
        <v>0</v>
      </c>
      <c r="EB27" s="12">
        <v>0</v>
      </c>
      <c r="EC27" s="69"/>
      <c r="EE27" s="12"/>
      <c r="EF27" s="86"/>
      <c r="EG27" s="12"/>
      <c r="EH27" s="69"/>
    </row>
    <row r="28" spans="2:138">
      <c r="B28" s="41" t="s">
        <v>4</v>
      </c>
      <c r="F28" s="74">
        <v>2551.6865532870611</v>
      </c>
      <c r="G28" s="75">
        <v>177.31344671293871</v>
      </c>
      <c r="H28" s="92">
        <v>0</v>
      </c>
      <c r="I28" s="93">
        <v>2729</v>
      </c>
      <c r="K28" s="74">
        <v>2335</v>
      </c>
      <c r="L28" s="75">
        <v>69</v>
      </c>
      <c r="M28" s="92">
        <v>0</v>
      </c>
      <c r="N28" s="93">
        <v>2404</v>
      </c>
      <c r="P28" s="74">
        <v>2798.8121445775432</v>
      </c>
      <c r="Q28" s="75">
        <v>442.01165719765436</v>
      </c>
      <c r="R28" s="92">
        <v>0</v>
      </c>
      <c r="S28" s="93">
        <v>3240.8238017751974</v>
      </c>
      <c r="U28" s="74">
        <v>2692.1781094244757</v>
      </c>
      <c r="V28" s="75">
        <v>390.07762793214738</v>
      </c>
      <c r="W28" s="92">
        <v>0</v>
      </c>
      <c r="X28" s="93">
        <v>3082.2557373566233</v>
      </c>
      <c r="Z28" s="85">
        <f>F28+K28+P28+U28</f>
        <v>10377.676807289081</v>
      </c>
      <c r="AA28" s="86">
        <f>G28+L28+Q28+V28</f>
        <v>1078.4027318427404</v>
      </c>
      <c r="AB28" s="92">
        <f t="shared" ref="AB28" si="145">H28+M28+R28</f>
        <v>0</v>
      </c>
      <c r="AC28" s="93">
        <v>11456.079539131821</v>
      </c>
      <c r="AE28" s="85">
        <v>2025.2110036780284</v>
      </c>
      <c r="AF28" s="86">
        <v>360.789814328977</v>
      </c>
      <c r="AG28" s="92">
        <v>0</v>
      </c>
      <c r="AH28" s="93">
        <v>2386.0008180070054</v>
      </c>
      <c r="AJ28" s="85">
        <v>2179</v>
      </c>
      <c r="AK28" s="86">
        <v>362</v>
      </c>
      <c r="AL28" s="92">
        <v>0</v>
      </c>
      <c r="AM28" s="93">
        <v>2541</v>
      </c>
      <c r="AO28" s="85">
        <v>1850</v>
      </c>
      <c r="AP28" s="86">
        <v>324</v>
      </c>
      <c r="AQ28" s="92">
        <v>0</v>
      </c>
      <c r="AR28" s="93">
        <v>2174</v>
      </c>
      <c r="AT28" s="85">
        <v>2839</v>
      </c>
      <c r="AU28" s="86">
        <v>-76</v>
      </c>
      <c r="AV28" s="92">
        <v>0</v>
      </c>
      <c r="AW28" s="93">
        <v>2763</v>
      </c>
      <c r="AY28" s="85">
        <f>AE28+AJ28+AO28+AT28</f>
        <v>8893.2110036780286</v>
      </c>
      <c r="AZ28" s="86">
        <f>AF28+AK28+AP28+AU28</f>
        <v>970.78981432897695</v>
      </c>
      <c r="BA28" s="92">
        <f t="shared" ref="BA28" si="146">AG28+AL28+AQ28</f>
        <v>0</v>
      </c>
      <c r="BB28" s="93">
        <f t="shared" ref="BB28" si="147">SUM(AY28:BA28)</f>
        <v>9864.0008180070054</v>
      </c>
      <c r="BD28" s="85">
        <v>2207.8428849658926</v>
      </c>
      <c r="BE28" s="86">
        <v>602.88703157182806</v>
      </c>
      <c r="BF28" s="92">
        <v>0</v>
      </c>
      <c r="BG28" s="93">
        <v>2810.7299165377208</v>
      </c>
      <c r="BH28" s="85">
        <v>2264.8117413974428</v>
      </c>
      <c r="BI28" s="86">
        <v>371.11207264725152</v>
      </c>
      <c r="BJ28" s="92">
        <v>0</v>
      </c>
      <c r="BK28" s="93">
        <f t="shared" si="8"/>
        <v>2635.9238140446942</v>
      </c>
      <c r="BL28" s="85">
        <v>3334.8919125026409</v>
      </c>
      <c r="BM28" s="86">
        <v>557.85302633778736</v>
      </c>
      <c r="BN28" s="92">
        <v>0</v>
      </c>
      <c r="BO28" s="93">
        <f t="shared" si="9"/>
        <v>3892.7449388404284</v>
      </c>
      <c r="BP28" s="85">
        <v>4484.9208724969103</v>
      </c>
      <c r="BQ28" s="86">
        <v>465.0584176268552</v>
      </c>
      <c r="BR28" s="92">
        <v>0</v>
      </c>
      <c r="BS28" s="93">
        <f t="shared" si="10"/>
        <v>4949.9792901237652</v>
      </c>
      <c r="BU28" s="85">
        <f>BD28+BH28+BL28+BP28</f>
        <v>12292.467411362886</v>
      </c>
      <c r="BV28" s="86">
        <f t="shared" ref="BV28" si="148">BE28+BI28+BM28+BQ28</f>
        <v>1996.9105481837223</v>
      </c>
      <c r="BW28" s="92">
        <f t="shared" ref="BW28" si="149">BF28+BJ28+BN28+BR28</f>
        <v>0</v>
      </c>
      <c r="BX28" s="93">
        <f>BG28+BK28+BO28+BS28</f>
        <v>14289.377959546609</v>
      </c>
      <c r="BZ28" s="85">
        <v>3538.8412265653833</v>
      </c>
      <c r="CA28" s="86">
        <v>490.46913511733339</v>
      </c>
      <c r="CB28" s="92">
        <v>0</v>
      </c>
      <c r="CC28" s="93">
        <f>SUM(BZ28:CB28)</f>
        <v>4029.3103616827166</v>
      </c>
      <c r="CD28" s="85">
        <v>5953.5013093610851</v>
      </c>
      <c r="CE28" s="86">
        <v>287.43830583482867</v>
      </c>
      <c r="CF28" s="92">
        <v>0</v>
      </c>
      <c r="CG28" s="93">
        <f t="shared" si="14"/>
        <v>6240.9396151959136</v>
      </c>
      <c r="CH28" s="85">
        <v>5916.537327191023</v>
      </c>
      <c r="CI28" s="86">
        <v>352.52803049691624</v>
      </c>
      <c r="CJ28" s="92">
        <v>0</v>
      </c>
      <c r="CK28" s="93">
        <f t="shared" si="15"/>
        <v>6269.0653576879395</v>
      </c>
      <c r="CL28" s="85">
        <v>5837.1522173305166</v>
      </c>
      <c r="CM28" s="86">
        <v>40.274132817463169</v>
      </c>
      <c r="CN28" s="92">
        <v>0</v>
      </c>
      <c r="CO28" s="93">
        <f>SUM(CL28:CN28)</f>
        <v>5877.42635014798</v>
      </c>
      <c r="CQ28" s="85">
        <f t="shared" ref="CQ28:CT28" si="150">CD28+BZ28+CH28+CL28</f>
        <v>21246.032080448007</v>
      </c>
      <c r="CR28" s="86">
        <f t="shared" si="150"/>
        <v>1170.7096042665414</v>
      </c>
      <c r="CS28" s="92">
        <f t="shared" si="150"/>
        <v>0</v>
      </c>
      <c r="CT28" s="93">
        <f t="shared" si="150"/>
        <v>22416.741684714551</v>
      </c>
      <c r="CV28" s="85">
        <v>4648.4461269225885</v>
      </c>
      <c r="CW28" s="86">
        <v>73.380230743750559</v>
      </c>
      <c r="CX28" s="92">
        <v>0</v>
      </c>
      <c r="CY28" s="93">
        <f>SUM(CV28:CX28)</f>
        <v>4721.8263576663394</v>
      </c>
      <c r="DA28" s="85">
        <v>5683.8918679421986</v>
      </c>
      <c r="DB28" s="86">
        <v>-173.52339227806249</v>
      </c>
      <c r="DC28" s="92">
        <v>0</v>
      </c>
      <c r="DD28" s="93">
        <f>SUM(DA28:DC28)</f>
        <v>5510.368475664136</v>
      </c>
      <c r="DF28" s="12">
        <v>5330.3000428297928</v>
      </c>
      <c r="DG28" s="12">
        <v>115.01578379548066</v>
      </c>
      <c r="DH28" s="12">
        <v>0</v>
      </c>
      <c r="DI28" s="93">
        <f>SUM(DF28:DH28)</f>
        <v>5445.3158266252731</v>
      </c>
      <c r="DK28" s="12">
        <v>5242.3717143870517</v>
      </c>
      <c r="DL28" s="12">
        <v>260.093521438793</v>
      </c>
      <c r="DM28" s="12">
        <v>0</v>
      </c>
      <c r="DN28" s="93">
        <f>SUM(DK28:DM28)</f>
        <v>5502.4652358258445</v>
      </c>
      <c r="DP28" s="12">
        <f>CV28+DA28+DF28+DK28</f>
        <v>20905.009752081631</v>
      </c>
      <c r="DQ28" s="85">
        <f t="shared" ref="DQ28" si="151">CW28+DB28+DG28+DL28</f>
        <v>274.96614369996172</v>
      </c>
      <c r="DR28" s="12">
        <f t="shared" ref="DR28" si="152">CX28+DC28+DH28+DM28</f>
        <v>0</v>
      </c>
      <c r="DS28" s="93">
        <f>SUM(DP28:DR28)</f>
        <v>21179.975895781594</v>
      </c>
      <c r="DU28" s="12">
        <v>4581.4630083151214</v>
      </c>
      <c r="DV28" s="12">
        <v>56.993987376702734</v>
      </c>
      <c r="DW28" s="12">
        <v>0</v>
      </c>
      <c r="DX28" s="93">
        <f>SUM(DU28:DW28)</f>
        <v>4638.456995691824</v>
      </c>
      <c r="DZ28" s="12">
        <v>4709.171352434204</v>
      </c>
      <c r="EA28" s="12">
        <v>8.5409358332189669</v>
      </c>
      <c r="EB28" s="12">
        <v>0</v>
      </c>
      <c r="EC28" s="93">
        <f>SUM(DZ28:EB28)</f>
        <v>4717.712288267423</v>
      </c>
      <c r="EE28" s="12">
        <f>DU28+DZ28</f>
        <v>9290.6343607493254</v>
      </c>
      <c r="EF28" s="85">
        <f>DV28+EA28</f>
        <v>65.534923209921701</v>
      </c>
      <c r="EG28" s="12">
        <f>DW28+EB28</f>
        <v>0</v>
      </c>
      <c r="EH28" s="93">
        <f>SUM(EE28:EG28)</f>
        <v>9356.169283959247</v>
      </c>
    </row>
    <row r="29" spans="2:138">
      <c r="B29" s="41" t="s">
        <v>210</v>
      </c>
      <c r="F29" s="94">
        <f t="shared" ref="F29:AC29" si="153">F26-F28</f>
        <v>9071.5407303578413</v>
      </c>
      <c r="G29" s="95">
        <f t="shared" si="153"/>
        <v>892.61554164688937</v>
      </c>
      <c r="H29" s="96">
        <f t="shared" si="153"/>
        <v>0</v>
      </c>
      <c r="I29" s="97">
        <f t="shared" si="153"/>
        <v>9963.7562720047281</v>
      </c>
      <c r="K29" s="94">
        <f t="shared" si="153"/>
        <v>11377.399999999994</v>
      </c>
      <c r="L29" s="95">
        <f t="shared" si="153"/>
        <v>660</v>
      </c>
      <c r="M29" s="96">
        <f t="shared" si="153"/>
        <v>0</v>
      </c>
      <c r="N29" s="97">
        <f t="shared" si="153"/>
        <v>12037.399999999994</v>
      </c>
      <c r="P29" s="94">
        <f t="shared" si="153"/>
        <v>10616.857543469323</v>
      </c>
      <c r="Q29" s="95">
        <f t="shared" si="153"/>
        <v>1524.2507588724357</v>
      </c>
      <c r="R29" s="96">
        <f t="shared" si="153"/>
        <v>0</v>
      </c>
      <c r="S29" s="97">
        <f t="shared" ref="S29" si="154">S26-S28</f>
        <v>12141.108302341774</v>
      </c>
      <c r="U29" s="94">
        <f t="shared" si="153"/>
        <v>11731.441659821054</v>
      </c>
      <c r="V29" s="95">
        <f t="shared" si="153"/>
        <v>1443.4903267614081</v>
      </c>
      <c r="W29" s="96">
        <f t="shared" si="153"/>
        <v>0</v>
      </c>
      <c r="X29" s="97">
        <f t="shared" si="153"/>
        <v>13174.931986582464</v>
      </c>
      <c r="Z29" s="94">
        <f t="shared" si="153"/>
        <v>42797.23993364819</v>
      </c>
      <c r="AA29" s="95">
        <f t="shared" si="153"/>
        <v>4520.3566272807293</v>
      </c>
      <c r="AB29" s="96">
        <f t="shared" si="153"/>
        <v>0</v>
      </c>
      <c r="AC29" s="97">
        <f t="shared" si="153"/>
        <v>47317.596560928927</v>
      </c>
      <c r="AE29" s="94">
        <f t="shared" ref="AE29:AH29" si="155">AE26-AE28</f>
        <v>9859.9549763595769</v>
      </c>
      <c r="AF29" s="95">
        <f t="shared" si="155"/>
        <v>1246.9306495362653</v>
      </c>
      <c r="AG29" s="96">
        <f t="shared" si="155"/>
        <v>0</v>
      </c>
      <c r="AH29" s="97">
        <f t="shared" si="155"/>
        <v>11106.885625895842</v>
      </c>
      <c r="AJ29" s="94">
        <f t="shared" ref="AJ29:AM29" si="156">AJ26-AJ28</f>
        <v>10961</v>
      </c>
      <c r="AK29" s="95">
        <f t="shared" si="156"/>
        <v>1260</v>
      </c>
      <c r="AL29" s="96">
        <f t="shared" si="156"/>
        <v>0</v>
      </c>
      <c r="AM29" s="97">
        <f t="shared" si="156"/>
        <v>12221</v>
      </c>
      <c r="AO29" s="94">
        <f t="shared" ref="AO29:AR29" si="157">AO26-AO28</f>
        <v>12757</v>
      </c>
      <c r="AP29" s="95">
        <f t="shared" si="157"/>
        <v>1222</v>
      </c>
      <c r="AQ29" s="96">
        <f t="shared" si="157"/>
        <v>0</v>
      </c>
      <c r="AR29" s="97">
        <f t="shared" si="157"/>
        <v>13979</v>
      </c>
      <c r="AT29" s="94">
        <f t="shared" ref="AT29:AW29" si="158">AT26-AT28</f>
        <v>14583</v>
      </c>
      <c r="AU29" s="95">
        <f t="shared" si="158"/>
        <v>1203</v>
      </c>
      <c r="AV29" s="96">
        <f t="shared" si="158"/>
        <v>0</v>
      </c>
      <c r="AW29" s="97">
        <f t="shared" si="158"/>
        <v>15786</v>
      </c>
      <c r="AY29" s="94">
        <f t="shared" ref="AY29:BB29" si="159">AY26-AY28</f>
        <v>48160.954976359637</v>
      </c>
      <c r="AZ29" s="95">
        <f t="shared" si="159"/>
        <v>4931.9306495362716</v>
      </c>
      <c r="BA29" s="96">
        <f t="shared" si="159"/>
        <v>0</v>
      </c>
      <c r="BB29" s="97">
        <f t="shared" si="159"/>
        <v>53092.885625895913</v>
      </c>
      <c r="BD29" s="94">
        <f t="shared" ref="BD29:BG29" si="160">BD26-BD28</f>
        <v>12816.884973188819</v>
      </c>
      <c r="BE29" s="95">
        <f t="shared" si="160"/>
        <v>1619.7559723978657</v>
      </c>
      <c r="BF29" s="96">
        <f t="shared" si="160"/>
        <v>0</v>
      </c>
      <c r="BG29" s="97">
        <f t="shared" si="160"/>
        <v>14436.640945586687</v>
      </c>
      <c r="BH29" s="94">
        <f t="shared" ref="BH29:BJ29" si="161">BH26-BH28</f>
        <v>15656.163640585841</v>
      </c>
      <c r="BI29" s="95">
        <f t="shared" si="161"/>
        <v>1516.1672011616474</v>
      </c>
      <c r="BJ29" s="96">
        <f t="shared" si="161"/>
        <v>0</v>
      </c>
      <c r="BK29" s="97">
        <f t="shared" si="8"/>
        <v>17172.330841747487</v>
      </c>
      <c r="BL29" s="94">
        <f t="shared" ref="BL29:BN29" si="162">BL26-BL28</f>
        <v>17967.050149023231</v>
      </c>
      <c r="BM29" s="95">
        <f t="shared" si="162"/>
        <v>1849.3785828219652</v>
      </c>
      <c r="BN29" s="96">
        <f t="shared" si="162"/>
        <v>0</v>
      </c>
      <c r="BO29" s="97">
        <f t="shared" si="9"/>
        <v>19816.428731845197</v>
      </c>
      <c r="BP29" s="94">
        <f t="shared" ref="BP29:BR29" si="163">BP26-BP28</f>
        <v>19576.941619155761</v>
      </c>
      <c r="BQ29" s="95">
        <f t="shared" si="163"/>
        <v>1368.8629492255336</v>
      </c>
      <c r="BR29" s="96">
        <f t="shared" si="163"/>
        <v>0</v>
      </c>
      <c r="BS29" s="97">
        <f t="shared" si="10"/>
        <v>20945.804568381296</v>
      </c>
      <c r="BU29" s="94">
        <f t="shared" ref="BU29:BX29" si="164">BU26-BU28</f>
        <v>66017.040381953586</v>
      </c>
      <c r="BV29" s="95">
        <f t="shared" si="164"/>
        <v>6354.1647056070115</v>
      </c>
      <c r="BW29" s="96">
        <f t="shared" si="164"/>
        <v>0</v>
      </c>
      <c r="BX29" s="97">
        <f t="shared" si="164"/>
        <v>72371.205087560607</v>
      </c>
      <c r="BZ29" s="94">
        <f t="shared" ref="BZ29:CF29" si="165">BZ26-BZ28</f>
        <v>18417.57692649831</v>
      </c>
      <c r="CA29" s="95">
        <f t="shared" si="165"/>
        <v>1975.8484335799499</v>
      </c>
      <c r="CB29" s="96">
        <f t="shared" si="165"/>
        <v>0</v>
      </c>
      <c r="CC29" s="97">
        <f t="shared" si="165"/>
        <v>20393.425360078258</v>
      </c>
      <c r="CD29" s="94">
        <f t="shared" si="165"/>
        <v>22710.892705783277</v>
      </c>
      <c r="CE29" s="95">
        <f t="shared" si="165"/>
        <v>1186.4484536099314</v>
      </c>
      <c r="CF29" s="96">
        <f t="shared" si="165"/>
        <v>0</v>
      </c>
      <c r="CG29" s="97">
        <f t="shared" si="14"/>
        <v>23897.341159393207</v>
      </c>
      <c r="CH29" s="94">
        <f t="shared" ref="CH29:CJ29" si="166">CH26-CH28</f>
        <v>23865.674126697581</v>
      </c>
      <c r="CI29" s="95">
        <f t="shared" si="166"/>
        <v>1270.5142479157823</v>
      </c>
      <c r="CJ29" s="96">
        <f t="shared" si="166"/>
        <v>0</v>
      </c>
      <c r="CK29" s="97">
        <f t="shared" si="15"/>
        <v>25136.188374613364</v>
      </c>
      <c r="CL29" s="94">
        <f t="shared" ref="CL29:CN29" si="167">CL26-CL28</f>
        <v>22298.308694797128</v>
      </c>
      <c r="CM29" s="95">
        <f t="shared" si="167"/>
        <v>580.35754834445936</v>
      </c>
      <c r="CN29" s="96">
        <f t="shared" si="167"/>
        <v>0</v>
      </c>
      <c r="CO29" s="97">
        <f t="shared" si="39"/>
        <v>22878.666243141586</v>
      </c>
      <c r="CQ29" s="94">
        <f t="shared" ref="CQ29:CT29" si="168">CQ26-CQ28</f>
        <v>87292.452453776292</v>
      </c>
      <c r="CR29" s="95">
        <f t="shared" si="168"/>
        <v>5013.1686834501215</v>
      </c>
      <c r="CS29" s="96">
        <f t="shared" si="168"/>
        <v>0</v>
      </c>
      <c r="CT29" s="97">
        <f t="shared" si="168"/>
        <v>92305.621137226393</v>
      </c>
      <c r="CV29" s="94">
        <f t="shared" ref="CV29:CY29" si="169">CV26-CV28</f>
        <v>22459.973713687265</v>
      </c>
      <c r="CW29" s="95">
        <f t="shared" si="169"/>
        <v>187.58962593993883</v>
      </c>
      <c r="CX29" s="96">
        <f t="shared" si="169"/>
        <v>0</v>
      </c>
      <c r="CY29" s="97">
        <f t="shared" si="169"/>
        <v>22647.563339627202</v>
      </c>
      <c r="DA29" s="94">
        <f t="shared" ref="DA29:DD29" si="170">DA26-DA28</f>
        <v>27959.991115827943</v>
      </c>
      <c r="DB29" s="95">
        <f t="shared" si="170"/>
        <v>-895.12527774570833</v>
      </c>
      <c r="DC29" s="96">
        <f t="shared" si="170"/>
        <v>0</v>
      </c>
      <c r="DD29" s="97">
        <f t="shared" si="170"/>
        <v>27064.865838082238</v>
      </c>
      <c r="DF29" s="87">
        <f t="shared" ref="DF29:DI29" si="171">DF26-DF28</f>
        <v>26050.579385441844</v>
      </c>
      <c r="DG29" s="87">
        <f t="shared" si="171"/>
        <v>349.95882092329686</v>
      </c>
      <c r="DH29" s="87">
        <f t="shared" si="171"/>
        <v>0</v>
      </c>
      <c r="DI29" s="97">
        <f t="shared" si="171"/>
        <v>26400.538206365145</v>
      </c>
      <c r="DK29" s="87">
        <f t="shared" ref="DK29:DN29" si="172">DK26-DK28</f>
        <v>26935.897213468372</v>
      </c>
      <c r="DL29" s="87">
        <f t="shared" si="172"/>
        <v>-50.764889620075053</v>
      </c>
      <c r="DM29" s="87">
        <f t="shared" si="172"/>
        <v>0</v>
      </c>
      <c r="DN29" s="97">
        <f t="shared" si="172"/>
        <v>26885.132323848295</v>
      </c>
      <c r="DP29" s="87">
        <f t="shared" ref="DP29:DS29" si="173">DP26-DP28</f>
        <v>103406.4414284254</v>
      </c>
      <c r="DQ29" s="95">
        <f t="shared" si="173"/>
        <v>-408.34172050255046</v>
      </c>
      <c r="DR29" s="87">
        <f t="shared" si="173"/>
        <v>0</v>
      </c>
      <c r="DS29" s="97">
        <f t="shared" si="173"/>
        <v>102998.09970792285</v>
      </c>
      <c r="DU29" s="87">
        <f t="shared" ref="DU29:DX29" si="174">DU26-DU28</f>
        <v>23680.993835181158</v>
      </c>
      <c r="DV29" s="87">
        <f t="shared" si="174"/>
        <v>192.41000721239007</v>
      </c>
      <c r="DW29" s="87">
        <f t="shared" si="174"/>
        <v>0</v>
      </c>
      <c r="DX29" s="97">
        <f t="shared" si="174"/>
        <v>23873.403842393549</v>
      </c>
      <c r="DZ29" s="87">
        <v>25626.324358397607</v>
      </c>
      <c r="EA29" s="87">
        <v>98.506457554491803</v>
      </c>
      <c r="EB29" s="87">
        <v>0</v>
      </c>
      <c r="EC29" s="97">
        <f t="shared" ref="EC29" si="175">EC26-EC28</f>
        <v>25724.8308159521</v>
      </c>
      <c r="EE29" s="87">
        <f t="shared" ref="EE29:EH29" si="176">EE26-EE28</f>
        <v>49307.31819357878</v>
      </c>
      <c r="EF29" s="95">
        <f t="shared" si="176"/>
        <v>290.91646476688186</v>
      </c>
      <c r="EG29" s="87">
        <f t="shared" si="176"/>
        <v>0</v>
      </c>
      <c r="EH29" s="97">
        <f t="shared" si="176"/>
        <v>49598.234658345667</v>
      </c>
    </row>
    <row r="30" spans="2:138">
      <c r="B30" s="41"/>
      <c r="F30" s="85"/>
      <c r="G30" s="86"/>
      <c r="H30" s="91"/>
      <c r="I30" s="69"/>
      <c r="K30" s="85"/>
      <c r="L30" s="86"/>
      <c r="M30" s="91"/>
      <c r="N30" s="69"/>
      <c r="P30" s="85"/>
      <c r="Q30" s="86"/>
      <c r="R30" s="91"/>
      <c r="S30" s="69"/>
      <c r="U30" s="85"/>
      <c r="V30" s="86"/>
      <c r="W30" s="91"/>
      <c r="X30" s="69"/>
      <c r="Z30" s="85"/>
      <c r="AA30" s="86"/>
      <c r="AB30" s="91"/>
      <c r="AC30" s="69"/>
      <c r="AE30" s="85"/>
      <c r="AF30" s="86"/>
      <c r="AG30" s="91"/>
      <c r="AH30" s="69"/>
      <c r="AJ30" s="85"/>
      <c r="AK30" s="86"/>
      <c r="AL30" s="91"/>
      <c r="AM30" s="69"/>
      <c r="AO30" s="85"/>
      <c r="AP30" s="86"/>
      <c r="AQ30" s="91"/>
      <c r="AR30" s="69"/>
      <c r="AT30" s="85"/>
      <c r="AU30" s="86"/>
      <c r="AV30" s="91"/>
      <c r="AW30" s="69"/>
      <c r="AY30" s="85"/>
      <c r="AZ30" s="86"/>
      <c r="BA30" s="91"/>
      <c r="BB30" s="69"/>
      <c r="BD30" s="85"/>
      <c r="BE30" s="86"/>
      <c r="BF30" s="91"/>
      <c r="BG30" s="69"/>
      <c r="BH30" s="85"/>
      <c r="BI30" s="86"/>
      <c r="BJ30" s="91"/>
      <c r="BK30" s="69">
        <f t="shared" si="8"/>
        <v>0</v>
      </c>
      <c r="BL30" s="85"/>
      <c r="BM30" s="86"/>
      <c r="BN30" s="91"/>
      <c r="BO30" s="69">
        <f t="shared" si="9"/>
        <v>0</v>
      </c>
      <c r="BP30" s="85"/>
      <c r="BQ30" s="86"/>
      <c r="BR30" s="91"/>
      <c r="BS30" s="69">
        <f t="shared" si="10"/>
        <v>0</v>
      </c>
      <c r="BU30" s="85"/>
      <c r="BV30" s="86"/>
      <c r="BW30" s="91"/>
      <c r="BX30" s="69"/>
      <c r="BZ30" s="85"/>
      <c r="CA30" s="86"/>
      <c r="CB30" s="91"/>
      <c r="CC30" s="69"/>
      <c r="CD30" s="85"/>
      <c r="CE30" s="86"/>
      <c r="CF30" s="91"/>
      <c r="CG30" s="69">
        <f t="shared" si="14"/>
        <v>0</v>
      </c>
      <c r="CH30" s="85"/>
      <c r="CI30" s="86"/>
      <c r="CJ30" s="91"/>
      <c r="CK30" s="69">
        <f t="shared" si="15"/>
        <v>0</v>
      </c>
      <c r="CL30" s="85"/>
      <c r="CM30" s="86"/>
      <c r="CN30" s="91"/>
      <c r="CO30" s="69">
        <f t="shared" si="39"/>
        <v>0</v>
      </c>
      <c r="CQ30" s="85"/>
      <c r="CR30" s="86"/>
      <c r="CS30" s="91"/>
      <c r="CT30" s="69"/>
      <c r="CV30" s="85"/>
      <c r="CW30" s="86"/>
      <c r="CX30" s="91"/>
      <c r="CY30" s="69"/>
      <c r="DA30" s="85"/>
      <c r="DB30" s="86"/>
      <c r="DC30" s="91"/>
      <c r="DD30" s="69"/>
      <c r="DF30" s="12"/>
      <c r="DG30" s="12"/>
      <c r="DH30" s="12"/>
      <c r="DI30" s="69"/>
      <c r="DK30" s="12"/>
      <c r="DL30" s="12"/>
      <c r="DM30" s="12"/>
      <c r="DN30" s="69"/>
      <c r="DP30" s="12"/>
      <c r="DQ30" s="86"/>
      <c r="DR30" s="12"/>
      <c r="DS30" s="69"/>
      <c r="DU30" s="12"/>
      <c r="DV30" s="12"/>
      <c r="DW30" s="12"/>
      <c r="DX30" s="69"/>
      <c r="DZ30" s="12">
        <v>0</v>
      </c>
      <c r="EA30" s="12">
        <v>0</v>
      </c>
      <c r="EB30" s="12">
        <v>0</v>
      </c>
      <c r="EC30" s="69"/>
      <c r="EE30" s="12"/>
      <c r="EF30" s="86"/>
      <c r="EG30" s="12"/>
      <c r="EH30" s="69"/>
    </row>
    <row r="31" spans="2:138">
      <c r="B31" s="167" t="s">
        <v>206</v>
      </c>
      <c r="F31" s="74"/>
      <c r="G31" s="75"/>
      <c r="H31" s="92"/>
      <c r="I31" s="93">
        <v>1465.0264855050102</v>
      </c>
      <c r="K31" s="74"/>
      <c r="L31" s="75"/>
      <c r="M31" s="92"/>
      <c r="N31" s="93">
        <v>1061</v>
      </c>
      <c r="P31" s="74"/>
      <c r="Q31" s="75"/>
      <c r="R31" s="92"/>
      <c r="S31" s="93">
        <v>1089.9410938163346</v>
      </c>
      <c r="U31" s="74"/>
      <c r="V31" s="75"/>
      <c r="W31" s="92"/>
      <c r="X31" s="93">
        <v>1692.9653396023512</v>
      </c>
      <c r="Z31" s="74"/>
      <c r="AA31" s="75"/>
      <c r="AB31" s="92"/>
      <c r="AC31" s="93">
        <f>I31+N31+S31+X31</f>
        <v>5308.932918923696</v>
      </c>
      <c r="AE31" s="74"/>
      <c r="AF31" s="75"/>
      <c r="AG31" s="92"/>
      <c r="AH31" s="93">
        <v>1667.3206097647803</v>
      </c>
      <c r="AJ31" s="74"/>
      <c r="AK31" s="75"/>
      <c r="AL31" s="92"/>
      <c r="AM31" s="93">
        <v>1398</v>
      </c>
      <c r="AO31" s="74"/>
      <c r="AP31" s="75"/>
      <c r="AQ31" s="92"/>
      <c r="AR31" s="93">
        <v>1337</v>
      </c>
      <c r="AT31" s="74"/>
      <c r="AU31" s="75"/>
      <c r="AV31" s="92"/>
      <c r="AW31" s="93">
        <v>942</v>
      </c>
      <c r="AY31" s="74"/>
      <c r="AZ31" s="75"/>
      <c r="BA31" s="92"/>
      <c r="BB31" s="93">
        <f>AH31+AM31+AR31+AW31</f>
        <v>5344.3206097647799</v>
      </c>
      <c r="BD31" s="74"/>
      <c r="BE31" s="75"/>
      <c r="BF31" s="92"/>
      <c r="BG31" s="93">
        <v>1485.2720228912385</v>
      </c>
      <c r="BH31" s="74"/>
      <c r="BI31" s="75"/>
      <c r="BJ31" s="92"/>
      <c r="BK31" s="93">
        <v>2022.6486782009622</v>
      </c>
      <c r="BL31" s="74"/>
      <c r="BM31" s="75"/>
      <c r="BN31" s="92"/>
      <c r="BO31" s="93">
        <v>1800.0223013173772</v>
      </c>
      <c r="BP31" s="74"/>
      <c r="BQ31" s="75"/>
      <c r="BR31" s="92"/>
      <c r="BS31" s="93">
        <v>1627.207997813731</v>
      </c>
      <c r="BU31" s="74"/>
      <c r="BV31" s="75"/>
      <c r="BW31" s="92"/>
      <c r="BX31" s="93">
        <f>BG31+BK31+BO31+BS31</f>
        <v>6935.151000223309</v>
      </c>
      <c r="BZ31" s="74"/>
      <c r="CA31" s="75"/>
      <c r="CB31" s="92"/>
      <c r="CC31" s="93">
        <v>2224.3459246755106</v>
      </c>
      <c r="CD31" s="74"/>
      <c r="CE31" s="75"/>
      <c r="CF31" s="92"/>
      <c r="CG31" s="93">
        <v>2583.8226467409881</v>
      </c>
      <c r="CH31" s="74"/>
      <c r="CI31" s="75"/>
      <c r="CJ31" s="92">
        <v>0</v>
      </c>
      <c r="CK31" s="93">
        <v>2569.6498714249383</v>
      </c>
      <c r="CL31" s="74"/>
      <c r="CM31" s="75"/>
      <c r="CN31" s="92">
        <v>0</v>
      </c>
      <c r="CO31" s="93">
        <v>2121.25864347172</v>
      </c>
      <c r="CQ31" s="74">
        <f t="shared" ref="CQ31:CQ32" si="177">CD31+BZ31+CH31+CL31</f>
        <v>0</v>
      </c>
      <c r="CR31" s="75">
        <f t="shared" ref="CR31:CR32" si="178">CE31+CA31+CI31+CM31</f>
        <v>0</v>
      </c>
      <c r="CS31" s="92">
        <f t="shared" ref="CS31:CS32" si="179">CF31+CB31+CJ31+CN31</f>
        <v>0</v>
      </c>
      <c r="CT31" s="93">
        <f t="shared" ref="CT31:CT32" si="180">CG31+CC31+CK31+CO31</f>
        <v>9499.0770863131565</v>
      </c>
      <c r="CV31" s="74"/>
      <c r="CW31" s="75"/>
      <c r="CX31" s="92"/>
      <c r="CY31" s="93">
        <v>3713.7858083072301</v>
      </c>
      <c r="DA31" s="74"/>
      <c r="DB31" s="75"/>
      <c r="DC31" s="92"/>
      <c r="DD31" s="93">
        <v>5094.6231710140537</v>
      </c>
      <c r="DF31" s="12"/>
      <c r="DG31" s="12"/>
      <c r="DH31" s="12"/>
      <c r="DI31" s="93">
        <v>4341.116634655802</v>
      </c>
      <c r="DK31" s="12"/>
      <c r="DL31" s="12"/>
      <c r="DM31" s="12"/>
      <c r="DN31" s="93">
        <v>4769.7364893785625</v>
      </c>
      <c r="DP31" s="12">
        <f t="shared" ref="DP31:DP32" si="181">CV31+DA31+DF31+DK31</f>
        <v>0</v>
      </c>
      <c r="DQ31" s="85">
        <f t="shared" ref="DQ31:DQ32" si="182">CW31+DB31+DG31+DL31</f>
        <v>0</v>
      </c>
      <c r="DR31" s="12">
        <f t="shared" ref="DR31:DR32" si="183">CX31+DC31+DH31+DM31</f>
        <v>0</v>
      </c>
      <c r="DS31" s="93">
        <v>17919.26210335565</v>
      </c>
      <c r="DU31" s="12">
        <v>5379.6310107860554</v>
      </c>
      <c r="DV31" s="12">
        <v>6.5210056306585438</v>
      </c>
      <c r="DW31" s="12">
        <v>0</v>
      </c>
      <c r="DX31" s="93">
        <f t="shared" ref="DX31:DX32" si="184">SUM(DU31:DW31)</f>
        <v>5386.1520164167141</v>
      </c>
      <c r="DZ31" s="12">
        <v>5957.4860097836699</v>
      </c>
      <c r="EA31" s="12">
        <v>11.736003401047121</v>
      </c>
      <c r="EB31" s="12">
        <v>0</v>
      </c>
      <c r="EC31" s="93">
        <f t="shared" ref="EC31:EC32" si="185">SUM(DZ31:EB31)</f>
        <v>5969.2220131847171</v>
      </c>
      <c r="EE31" s="12">
        <f t="shared" ref="EE31:EG32" si="186">DU31+DZ31</f>
        <v>11337.117020569725</v>
      </c>
      <c r="EF31" s="85">
        <f t="shared" si="186"/>
        <v>18.257009031705664</v>
      </c>
      <c r="EG31" s="12">
        <f t="shared" si="186"/>
        <v>0</v>
      </c>
      <c r="EH31" s="93">
        <f t="shared" ref="EH31:EH32" si="187">SUM(EE31:EG31)</f>
        <v>11355.374029601431</v>
      </c>
    </row>
    <row r="32" spans="2:138">
      <c r="B32" s="31" t="s">
        <v>60</v>
      </c>
      <c r="F32" s="74"/>
      <c r="G32" s="75"/>
      <c r="H32" s="92"/>
      <c r="I32" s="93">
        <v>7840.0981965792498</v>
      </c>
      <c r="K32" s="74"/>
      <c r="L32" s="75"/>
      <c r="M32" s="92"/>
      <c r="N32" s="93">
        <v>7548</v>
      </c>
      <c r="P32" s="74"/>
      <c r="Q32" s="75"/>
      <c r="R32" s="92"/>
      <c r="S32" s="93">
        <v>7005.0736888517295</v>
      </c>
      <c r="U32" s="74"/>
      <c r="V32" s="75"/>
      <c r="W32" s="92"/>
      <c r="X32" s="93">
        <v>7082.0727550153269</v>
      </c>
      <c r="Z32" s="74"/>
      <c r="AA32" s="75"/>
      <c r="AB32" s="92"/>
      <c r="AC32" s="93">
        <f>I32+N32+S32+X32</f>
        <v>29475.244640446308</v>
      </c>
      <c r="AE32" s="74"/>
      <c r="AF32" s="75"/>
      <c r="AG32" s="92"/>
      <c r="AH32" s="93">
        <v>6598.9777713077274</v>
      </c>
      <c r="AJ32" s="74"/>
      <c r="AK32" s="75"/>
      <c r="AL32" s="92"/>
      <c r="AM32" s="93">
        <v>6505</v>
      </c>
      <c r="AO32" s="74"/>
      <c r="AP32" s="75"/>
      <c r="AQ32" s="92"/>
      <c r="AR32" s="93">
        <v>6574</v>
      </c>
      <c r="AT32" s="74"/>
      <c r="AU32" s="75"/>
      <c r="AV32" s="92"/>
      <c r="AW32" s="93">
        <v>6672</v>
      </c>
      <c r="AY32" s="74"/>
      <c r="AZ32" s="75"/>
      <c r="BA32" s="92"/>
      <c r="BB32" s="93">
        <f>AH32+AM32+AR32+AW32</f>
        <v>26349.977771307727</v>
      </c>
      <c r="BD32" s="74"/>
      <c r="BE32" s="75"/>
      <c r="BF32" s="92"/>
      <c r="BG32" s="93">
        <v>6206.6133717839584</v>
      </c>
      <c r="BH32" s="74"/>
      <c r="BI32" s="75"/>
      <c r="BJ32" s="92"/>
      <c r="BK32" s="93">
        <v>5813.6007022781196</v>
      </c>
      <c r="BL32" s="74"/>
      <c r="BM32" s="75"/>
      <c r="BN32" s="92"/>
      <c r="BO32" s="93">
        <v>5823.0641555845159</v>
      </c>
      <c r="BP32" s="74"/>
      <c r="BQ32" s="75"/>
      <c r="BR32" s="92"/>
      <c r="BS32" s="93">
        <v>5945.8559470199825</v>
      </c>
      <c r="BU32" s="74"/>
      <c r="BV32" s="75"/>
      <c r="BW32" s="92"/>
      <c r="BX32" s="93">
        <f>BG32+BK32+BO32+BS32</f>
        <v>23789.134176666579</v>
      </c>
      <c r="BZ32" s="74"/>
      <c r="CA32" s="75"/>
      <c r="CB32" s="92"/>
      <c r="CC32" s="93">
        <v>6099.9779257033633</v>
      </c>
      <c r="CD32" s="74"/>
      <c r="CE32" s="75"/>
      <c r="CF32" s="92"/>
      <c r="CG32" s="93">
        <v>6048.3434995052876</v>
      </c>
      <c r="CH32" s="74"/>
      <c r="CI32" s="75"/>
      <c r="CJ32" s="92">
        <v>0</v>
      </c>
      <c r="CK32" s="93">
        <v>6025.5195718909754</v>
      </c>
      <c r="CL32" s="74"/>
      <c r="CM32" s="75"/>
      <c r="CN32" s="92">
        <v>0</v>
      </c>
      <c r="CO32" s="93">
        <v>6018.5658231785583</v>
      </c>
      <c r="CQ32" s="74">
        <f t="shared" si="177"/>
        <v>0</v>
      </c>
      <c r="CR32" s="75">
        <f t="shared" si="178"/>
        <v>0</v>
      </c>
      <c r="CS32" s="92">
        <f t="shared" si="179"/>
        <v>0</v>
      </c>
      <c r="CT32" s="93">
        <f t="shared" si="180"/>
        <v>24192.406820278185</v>
      </c>
      <c r="CV32" s="74"/>
      <c r="CW32" s="75"/>
      <c r="CX32" s="92"/>
      <c r="CY32" s="93">
        <v>6171.8816531354623</v>
      </c>
      <c r="DA32" s="74"/>
      <c r="DB32" s="75"/>
      <c r="DC32" s="92"/>
      <c r="DD32" s="93">
        <v>6466.2181941201816</v>
      </c>
      <c r="DF32" s="12"/>
      <c r="DG32" s="12"/>
      <c r="DH32" s="12"/>
      <c r="DI32" s="93">
        <v>6338.7376479051654</v>
      </c>
      <c r="DK32" s="12"/>
      <c r="DL32" s="12"/>
      <c r="DM32" s="12"/>
      <c r="DN32" s="93">
        <v>6221.5029073272026</v>
      </c>
      <c r="DP32" s="12">
        <f t="shared" si="181"/>
        <v>0</v>
      </c>
      <c r="DQ32" s="85">
        <f t="shared" si="182"/>
        <v>0</v>
      </c>
      <c r="DR32" s="12">
        <f t="shared" si="183"/>
        <v>0</v>
      </c>
      <c r="DS32" s="93">
        <v>25198.340402488011</v>
      </c>
      <c r="DU32" s="12">
        <v>6193.1823987741172</v>
      </c>
      <c r="DV32" s="12">
        <v>132.01861119614347</v>
      </c>
      <c r="DW32" s="12">
        <v>0</v>
      </c>
      <c r="DX32" s="93">
        <f t="shared" si="184"/>
        <v>6325.2010099702611</v>
      </c>
      <c r="DZ32" s="12">
        <v>7024.7927680414796</v>
      </c>
      <c r="EA32" s="12">
        <v>130.97552721650891</v>
      </c>
      <c r="EB32" s="12">
        <v>0</v>
      </c>
      <c r="EC32" s="93">
        <f t="shared" si="185"/>
        <v>7155.7682952579889</v>
      </c>
      <c r="EE32" s="12">
        <f t="shared" si="186"/>
        <v>13217.975166815597</v>
      </c>
      <c r="EF32" s="85">
        <f t="shared" si="186"/>
        <v>262.99413841265238</v>
      </c>
      <c r="EG32" s="12">
        <f t="shared" si="186"/>
        <v>0</v>
      </c>
      <c r="EH32" s="93">
        <f t="shared" si="187"/>
        <v>13480.969305228249</v>
      </c>
    </row>
    <row r="33" spans="2:138" s="98" customFormat="1">
      <c r="B33" s="229" t="s">
        <v>207</v>
      </c>
      <c r="E33" s="98">
        <f t="shared" ref="E33:AC33" si="188">+E29-E31-E32</f>
        <v>0</v>
      </c>
      <c r="F33" s="234"/>
      <c r="G33" s="235"/>
      <c r="H33" s="236"/>
      <c r="I33" s="237">
        <f t="shared" si="188"/>
        <v>658.63158992046829</v>
      </c>
      <c r="J33" s="98">
        <f t="shared" si="188"/>
        <v>0</v>
      </c>
      <c r="K33" s="234"/>
      <c r="L33" s="235"/>
      <c r="M33" s="236"/>
      <c r="N33" s="237">
        <f t="shared" si="188"/>
        <v>3428.3999999999942</v>
      </c>
      <c r="O33" s="98">
        <f t="shared" si="188"/>
        <v>0</v>
      </c>
      <c r="P33" s="234"/>
      <c r="Q33" s="235"/>
      <c r="R33" s="236"/>
      <c r="S33" s="237">
        <f t="shared" ref="S33" si="189">+S29-S31-S32</f>
        <v>4046.09351967371</v>
      </c>
      <c r="T33" s="98">
        <f t="shared" si="188"/>
        <v>0</v>
      </c>
      <c r="U33" s="234"/>
      <c r="V33" s="235"/>
      <c r="W33" s="236">
        <f t="shared" si="188"/>
        <v>0</v>
      </c>
      <c r="X33" s="237">
        <f t="shared" si="188"/>
        <v>4399.8938919647853</v>
      </c>
      <c r="Y33" s="98">
        <f t="shared" si="188"/>
        <v>0</v>
      </c>
      <c r="Z33" s="234"/>
      <c r="AA33" s="235"/>
      <c r="AB33" s="236"/>
      <c r="AC33" s="237">
        <f t="shared" si="188"/>
        <v>12533.419001558923</v>
      </c>
      <c r="AD33" s="98">
        <f t="shared" ref="AD33" si="190">+AD29-AD31-AD32</f>
        <v>0</v>
      </c>
      <c r="AE33" s="234"/>
      <c r="AF33" s="235"/>
      <c r="AG33" s="236"/>
      <c r="AH33" s="237">
        <f t="shared" ref="AH33:AI33" si="191">+AH29-AH31-AH32</f>
        <v>2840.5872448233349</v>
      </c>
      <c r="AI33" s="98">
        <f t="shared" si="191"/>
        <v>0</v>
      </c>
      <c r="AJ33" s="234"/>
      <c r="AK33" s="235"/>
      <c r="AL33" s="236"/>
      <c r="AM33" s="237">
        <f t="shared" ref="AM33:AN33" si="192">+AM29-AM31-AM32</f>
        <v>4318</v>
      </c>
      <c r="AN33" s="98">
        <f t="shared" si="192"/>
        <v>0</v>
      </c>
      <c r="AO33" s="234"/>
      <c r="AP33" s="235"/>
      <c r="AQ33" s="236"/>
      <c r="AR33" s="237">
        <f t="shared" ref="AR33" si="193">+AR29-AR31-AR32</f>
        <v>6068</v>
      </c>
      <c r="AS33" s="98">
        <f t="shared" ref="AS33" si="194">+AS29-AS31-AS32</f>
        <v>0</v>
      </c>
      <c r="AT33" s="234"/>
      <c r="AU33" s="235"/>
      <c r="AV33" s="236"/>
      <c r="AW33" s="237">
        <f t="shared" ref="AW33" si="195">+AW29-AW31-AW32</f>
        <v>8172</v>
      </c>
      <c r="AX33" s="98">
        <f t="shared" ref="AX33" si="196">+AX29-AX31-AX32</f>
        <v>0</v>
      </c>
      <c r="AY33" s="234"/>
      <c r="AZ33" s="235"/>
      <c r="BA33" s="236"/>
      <c r="BB33" s="237">
        <f t="shared" ref="BB33:BC33" si="197">+BB29-BB31-BB32</f>
        <v>21398.587244823408</v>
      </c>
      <c r="BC33" s="98">
        <f t="shared" si="197"/>
        <v>0</v>
      </c>
      <c r="BD33" s="234"/>
      <c r="BE33" s="235"/>
      <c r="BF33" s="236"/>
      <c r="BG33" s="237">
        <f t="shared" ref="BG33" si="198">+BG29-BG31-BG32</f>
        <v>6744.75555091149</v>
      </c>
      <c r="BH33" s="234"/>
      <c r="BI33" s="235"/>
      <c r="BJ33" s="236"/>
      <c r="BK33" s="237">
        <f t="shared" ref="BK33" si="199">+BK29-BK31-BK32</f>
        <v>9336.0814612684062</v>
      </c>
      <c r="BL33" s="234"/>
      <c r="BM33" s="235"/>
      <c r="BN33" s="236"/>
      <c r="BO33" s="237">
        <f t="shared" ref="BO33" si="200">+BO29-BO31-BO32</f>
        <v>12193.342274943303</v>
      </c>
      <c r="BP33" s="234"/>
      <c r="BQ33" s="235"/>
      <c r="BR33" s="236"/>
      <c r="BS33" s="237">
        <f t="shared" ref="BS33" si="201">+BS29-BS31-BS32</f>
        <v>13372.740623547583</v>
      </c>
      <c r="BT33" s="98">
        <f t="shared" ref="BT33" si="202">+BT29-BT31-BT32</f>
        <v>0</v>
      </c>
      <c r="BU33" s="234"/>
      <c r="BV33" s="235"/>
      <c r="BW33" s="236"/>
      <c r="BX33" s="237">
        <f t="shared" ref="BX33:BY33" si="203">+BX29-BX31-BX32</f>
        <v>41646.919910670716</v>
      </c>
      <c r="BY33" s="98">
        <f t="shared" si="203"/>
        <v>0</v>
      </c>
      <c r="BZ33" s="234"/>
      <c r="CA33" s="235"/>
      <c r="CB33" s="236"/>
      <c r="CC33" s="237">
        <f t="shared" ref="CC33" si="204">+CC29-CC31-CC32</f>
        <v>12069.101509699383</v>
      </c>
      <c r="CD33" s="234"/>
      <c r="CE33" s="235"/>
      <c r="CF33" s="236"/>
      <c r="CG33" s="237">
        <f t="shared" ref="CG33:CP33" si="205">+CG29-CG31-CG32</f>
        <v>15265.175013146931</v>
      </c>
      <c r="CH33" s="234"/>
      <c r="CI33" s="235"/>
      <c r="CJ33" s="236"/>
      <c r="CK33" s="237">
        <f t="shared" ref="CK33" si="206">+CK29-CK31-CK32</f>
        <v>16541.018931297451</v>
      </c>
      <c r="CL33" s="234"/>
      <c r="CM33" s="235"/>
      <c r="CN33" s="236"/>
      <c r="CO33" s="237">
        <f t="shared" ref="CO33" si="207">+CO29-CO31-CO32</f>
        <v>14738.841776491308</v>
      </c>
      <c r="CP33" s="98">
        <f t="shared" si="205"/>
        <v>0</v>
      </c>
      <c r="CQ33" s="234"/>
      <c r="CR33" s="235"/>
      <c r="CS33" s="236"/>
      <c r="CT33" s="237">
        <f t="shared" ref="CT33:CU33" si="208">+CT29-CT31-CT32</f>
        <v>58614.137230635046</v>
      </c>
      <c r="CU33" s="98">
        <f t="shared" si="208"/>
        <v>0</v>
      </c>
      <c r="CV33" s="234"/>
      <c r="CW33" s="235"/>
      <c r="CX33" s="236"/>
      <c r="CY33" s="237">
        <f t="shared" ref="CY33:CZ33" si="209">+CY29-CY31-CY32</f>
        <v>12761.895878184509</v>
      </c>
      <c r="CZ33" s="98">
        <f t="shared" si="209"/>
        <v>0</v>
      </c>
      <c r="DA33" s="234"/>
      <c r="DB33" s="235"/>
      <c r="DC33" s="236"/>
      <c r="DD33" s="237">
        <f t="shared" ref="DD33:DO33" si="210">+DD29-DD31-DD32</f>
        <v>15504.024472948004</v>
      </c>
      <c r="DE33" s="98">
        <f t="shared" si="210"/>
        <v>0</v>
      </c>
      <c r="DF33" s="229"/>
      <c r="DG33" s="229"/>
      <c r="DH33" s="229"/>
      <c r="DI33" s="237">
        <f t="shared" ref="DI33:DJ33" si="211">+DI29-DI31-DI32</f>
        <v>15720.683923804178</v>
      </c>
      <c r="DJ33" s="98">
        <f t="shared" si="211"/>
        <v>0</v>
      </c>
      <c r="DK33" s="229"/>
      <c r="DL33" s="229"/>
      <c r="DM33" s="229"/>
      <c r="DN33" s="237">
        <f t="shared" ref="DN33" si="212">+DN29-DN31-DN32</f>
        <v>15893.89292714253</v>
      </c>
      <c r="DO33" s="98">
        <f t="shared" si="210"/>
        <v>0</v>
      </c>
      <c r="DP33" s="229"/>
      <c r="DQ33" s="235"/>
      <c r="DR33" s="229"/>
      <c r="DS33" s="237">
        <f t="shared" ref="DS33:DT33" si="213">+DS29-DS31-DS32</f>
        <v>59880.49720207919</v>
      </c>
      <c r="DT33" s="98">
        <f t="shared" si="213"/>
        <v>0</v>
      </c>
      <c r="DU33" s="229"/>
      <c r="DV33" s="229"/>
      <c r="DW33" s="229"/>
      <c r="DX33" s="237">
        <f t="shared" ref="DX33:DY33" si="214">+DX29-DX31-DX32</f>
        <v>12162.050816006573</v>
      </c>
      <c r="DY33" s="98">
        <f t="shared" si="214"/>
        <v>0</v>
      </c>
      <c r="DZ33" s="229"/>
      <c r="EA33" s="229"/>
      <c r="EB33" s="229"/>
      <c r="EC33" s="237">
        <f t="shared" ref="EC33:ED33" si="215">+EC29-EC31-EC32</f>
        <v>12599.840507509394</v>
      </c>
      <c r="ED33" s="98">
        <f t="shared" si="215"/>
        <v>0</v>
      </c>
      <c r="EE33" s="229"/>
      <c r="EF33" s="235"/>
      <c r="EG33" s="229"/>
      <c r="EH33" s="237">
        <f t="shared" ref="EH33" si="216">+EH29-EH31-EH32</f>
        <v>24761.891323515989</v>
      </c>
    </row>
    <row r="34" spans="2:138" s="98" customFormat="1">
      <c r="B34" s="228"/>
      <c r="F34" s="230"/>
      <c r="G34" s="231"/>
      <c r="H34" s="232"/>
      <c r="I34" s="233"/>
      <c r="K34" s="230"/>
      <c r="L34" s="231"/>
      <c r="M34" s="232"/>
      <c r="N34" s="233"/>
      <c r="P34" s="99"/>
      <c r="Q34" s="100"/>
      <c r="R34" s="101"/>
      <c r="S34" s="102"/>
      <c r="U34" s="99"/>
      <c r="V34" s="100"/>
      <c r="W34" s="101"/>
      <c r="X34" s="102"/>
      <c r="Z34" s="99"/>
      <c r="AA34" s="100"/>
      <c r="AB34" s="101"/>
      <c r="AC34" s="102"/>
      <c r="AE34" s="99"/>
      <c r="AF34" s="100"/>
      <c r="AG34" s="101"/>
      <c r="AH34" s="102"/>
      <c r="AJ34" s="99"/>
      <c r="AK34" s="100"/>
      <c r="AL34" s="101"/>
      <c r="AM34" s="102"/>
      <c r="AO34" s="99"/>
      <c r="AP34" s="100"/>
      <c r="AQ34" s="101"/>
      <c r="AR34" s="102"/>
      <c r="AT34" s="99"/>
      <c r="AU34" s="100"/>
      <c r="AV34" s="101"/>
      <c r="AW34" s="102"/>
      <c r="AY34" s="99"/>
      <c r="AZ34" s="100"/>
      <c r="BA34" s="101"/>
      <c r="BB34" s="102"/>
      <c r="BD34" s="99"/>
      <c r="BE34" s="100"/>
      <c r="BF34" s="101"/>
      <c r="BG34" s="102"/>
      <c r="BH34" s="99"/>
      <c r="BI34" s="100"/>
      <c r="BJ34" s="101"/>
      <c r="BK34" s="102">
        <f t="shared" si="8"/>
        <v>0</v>
      </c>
      <c r="BL34" s="99"/>
      <c r="BM34" s="100"/>
      <c r="BN34" s="101"/>
      <c r="BO34" s="102">
        <f t="shared" ref="BO34:BO38" si="217">SUM(BL34:BN34)</f>
        <v>0</v>
      </c>
      <c r="BP34" s="99"/>
      <c r="BQ34" s="100"/>
      <c r="BR34" s="101"/>
      <c r="BS34" s="102">
        <f t="shared" ref="BS34:BS38" si="218">SUM(BP34:BR34)</f>
        <v>0</v>
      </c>
      <c r="BU34" s="99"/>
      <c r="BV34" s="100"/>
      <c r="BW34" s="101"/>
      <c r="BX34" s="102"/>
      <c r="BZ34" s="99"/>
      <c r="CA34" s="100"/>
      <c r="CB34" s="101"/>
      <c r="CC34" s="102"/>
      <c r="CD34" s="99"/>
      <c r="CE34" s="100"/>
      <c r="CF34" s="101"/>
      <c r="CG34" s="102">
        <f t="shared" ref="CG34:CG38" si="219">SUM(CD34:CF34)</f>
        <v>0</v>
      </c>
      <c r="CH34" s="99"/>
      <c r="CI34" s="100"/>
      <c r="CJ34" s="101"/>
      <c r="CK34" s="102">
        <f t="shared" ref="CK34:CK38" si="220">SUM(CH34:CJ34)</f>
        <v>0</v>
      </c>
      <c r="CL34" s="99"/>
      <c r="CM34" s="100"/>
      <c r="CN34" s="101"/>
      <c r="CO34" s="102">
        <f t="shared" ref="CO34:CO38" si="221">SUM(CL34:CN34)</f>
        <v>0</v>
      </c>
      <c r="CQ34" s="99"/>
      <c r="CR34" s="100"/>
      <c r="CS34" s="101"/>
      <c r="CT34" s="102"/>
      <c r="CV34" s="99"/>
      <c r="CW34" s="100"/>
      <c r="CX34" s="101"/>
      <c r="CY34" s="102"/>
      <c r="DA34" s="99"/>
      <c r="DB34" s="100"/>
      <c r="DC34" s="101"/>
      <c r="DD34" s="102"/>
      <c r="DF34" s="315"/>
      <c r="DG34" s="315"/>
      <c r="DH34" s="315"/>
      <c r="DI34" s="102"/>
      <c r="DK34" s="315"/>
      <c r="DL34" s="315"/>
      <c r="DM34" s="315"/>
      <c r="DN34" s="102"/>
      <c r="DP34" s="315"/>
      <c r="DQ34" s="100"/>
      <c r="DR34" s="315"/>
      <c r="DS34" s="102"/>
      <c r="DU34" s="315"/>
      <c r="DV34" s="315"/>
      <c r="DW34" s="315"/>
      <c r="DX34" s="102"/>
      <c r="DZ34" s="315">
        <v>0</v>
      </c>
      <c r="EA34" s="315">
        <v>0</v>
      </c>
      <c r="EB34" s="315">
        <v>0</v>
      </c>
      <c r="EC34" s="102"/>
      <c r="EE34" s="315"/>
      <c r="EF34" s="100"/>
      <c r="EG34" s="315"/>
      <c r="EH34" s="102"/>
    </row>
    <row r="35" spans="2:138">
      <c r="B35" s="41" t="s">
        <v>163</v>
      </c>
      <c r="F35" s="74">
        <v>6237.4765381015595</v>
      </c>
      <c r="G35" s="75">
        <v>514.87674966929103</v>
      </c>
      <c r="H35" s="92">
        <v>0</v>
      </c>
      <c r="I35" s="93">
        <v>6752.3532877708503</v>
      </c>
      <c r="K35" s="74">
        <v>5901</v>
      </c>
      <c r="L35" s="75">
        <v>309</v>
      </c>
      <c r="M35" s="92">
        <v>0</v>
      </c>
      <c r="N35" s="93">
        <v>6210</v>
      </c>
      <c r="P35" s="74">
        <v>4557</v>
      </c>
      <c r="Q35" s="75">
        <v>130</v>
      </c>
      <c r="R35" s="92">
        <v>0</v>
      </c>
      <c r="S35" s="93">
        <v>4687</v>
      </c>
      <c r="U35" s="74">
        <v>3380.9586319733412</v>
      </c>
      <c r="V35" s="75">
        <v>188.08289097489603</v>
      </c>
      <c r="W35" s="92">
        <v>0</v>
      </c>
      <c r="X35" s="93">
        <v>3569.0415229482373</v>
      </c>
      <c r="Z35" s="74">
        <v>20076.435170074903</v>
      </c>
      <c r="AA35" s="75">
        <v>1141.9596406441869</v>
      </c>
      <c r="AB35" s="92">
        <v>0</v>
      </c>
      <c r="AC35" s="93">
        <v>21218.394810719088</v>
      </c>
      <c r="AE35" s="74">
        <v>4114.2125046720639</v>
      </c>
      <c r="AF35" s="75">
        <v>304.31770635439278</v>
      </c>
      <c r="AG35" s="92">
        <v>0</v>
      </c>
      <c r="AH35" s="93">
        <v>4418.5302110264565</v>
      </c>
      <c r="AJ35" s="74">
        <v>-4721</v>
      </c>
      <c r="AK35" s="75">
        <v>-110</v>
      </c>
      <c r="AL35" s="92">
        <v>0</v>
      </c>
      <c r="AM35" s="93">
        <v>-4831</v>
      </c>
      <c r="AO35" s="74">
        <v>-16476</v>
      </c>
      <c r="AP35" s="75">
        <v>-566</v>
      </c>
      <c r="AQ35" s="92">
        <v>0</v>
      </c>
      <c r="AR35" s="93">
        <v>-17042</v>
      </c>
      <c r="AT35" s="74">
        <v>5485</v>
      </c>
      <c r="AU35" s="75">
        <v>12</v>
      </c>
      <c r="AV35" s="92">
        <v>0</v>
      </c>
      <c r="AW35" s="93">
        <v>5497</v>
      </c>
      <c r="AY35" s="74">
        <v>-11597.787495327935</v>
      </c>
      <c r="AZ35" s="75">
        <v>-359.68229364560722</v>
      </c>
      <c r="BA35" s="92"/>
      <c r="BB35" s="93">
        <f t="shared" ref="BB35" si="222">SUM(AY35:BA35)</f>
        <v>-11957.469788973542</v>
      </c>
      <c r="BD35" s="74">
        <v>5004</v>
      </c>
      <c r="BE35" s="75">
        <v>388</v>
      </c>
      <c r="BF35" s="92">
        <v>0</v>
      </c>
      <c r="BG35" s="93">
        <f>SUM(BD35:BF35)</f>
        <v>5392</v>
      </c>
      <c r="BH35" s="74">
        <v>-5004</v>
      </c>
      <c r="BI35" s="75">
        <v>-388</v>
      </c>
      <c r="BJ35" s="92">
        <v>0</v>
      </c>
      <c r="BK35" s="93">
        <f t="shared" si="8"/>
        <v>-5392</v>
      </c>
      <c r="BL35" s="74">
        <v>5449</v>
      </c>
      <c r="BM35" s="75">
        <v>360</v>
      </c>
      <c r="BN35" s="92">
        <v>0</v>
      </c>
      <c r="BO35" s="93">
        <f t="shared" si="217"/>
        <v>5809</v>
      </c>
      <c r="BP35" s="74">
        <v>3172</v>
      </c>
      <c r="BQ35" s="75">
        <v>412</v>
      </c>
      <c r="BR35" s="92">
        <v>0</v>
      </c>
      <c r="BS35" s="93">
        <f t="shared" si="218"/>
        <v>3584</v>
      </c>
      <c r="BU35" s="74">
        <v>8621</v>
      </c>
      <c r="BV35" s="75">
        <v>772</v>
      </c>
      <c r="BW35" s="92"/>
      <c r="BX35" s="93">
        <f t="shared" ref="BX35" si="223">SUM(BU35:BW35)</f>
        <v>9393</v>
      </c>
      <c r="BZ35" s="74">
        <v>2908</v>
      </c>
      <c r="CA35" s="75">
        <v>236</v>
      </c>
      <c r="CB35" s="92">
        <v>0</v>
      </c>
      <c r="CC35" s="93">
        <f>SUM(BZ35:CB35)</f>
        <v>3144</v>
      </c>
      <c r="CD35" s="74">
        <v>6759</v>
      </c>
      <c r="CE35" s="75">
        <v>621</v>
      </c>
      <c r="CF35" s="92">
        <v>0</v>
      </c>
      <c r="CG35" s="93">
        <f t="shared" si="219"/>
        <v>7380</v>
      </c>
      <c r="CH35" s="74">
        <v>5704</v>
      </c>
      <c r="CI35" s="75">
        <v>390</v>
      </c>
      <c r="CJ35" s="92">
        <v>0</v>
      </c>
      <c r="CK35" s="93">
        <f t="shared" si="220"/>
        <v>6094</v>
      </c>
      <c r="CL35" s="74">
        <v>5552</v>
      </c>
      <c r="CM35" s="75">
        <v>538</v>
      </c>
      <c r="CN35" s="92">
        <v>0</v>
      </c>
      <c r="CO35" s="93">
        <f t="shared" si="221"/>
        <v>6090</v>
      </c>
      <c r="CQ35" s="74">
        <f t="shared" ref="CQ35" si="224">CD35+BZ35+CH35+CL35</f>
        <v>20923</v>
      </c>
      <c r="CR35" s="75">
        <f t="shared" ref="CR35" si="225">CE35+CA35+CI35+CM35</f>
        <v>1785</v>
      </c>
      <c r="CS35" s="92">
        <f t="shared" ref="CS35" si="226">CF35+CB35+CJ35+CN35</f>
        <v>0</v>
      </c>
      <c r="CT35" s="93">
        <f t="shared" ref="CT35" si="227">CG35+CC35+CK35+CO35</f>
        <v>22708</v>
      </c>
      <c r="CV35" s="74">
        <v>10194</v>
      </c>
      <c r="CW35" s="75">
        <v>349</v>
      </c>
      <c r="CX35" s="92">
        <v>0</v>
      </c>
      <c r="CY35" s="93">
        <f>SUM(CV35:CX35)</f>
        <v>10543</v>
      </c>
      <c r="DA35" s="74">
        <v>7658</v>
      </c>
      <c r="DB35" s="75">
        <v>270</v>
      </c>
      <c r="DC35" s="92">
        <v>0</v>
      </c>
      <c r="DD35" s="93">
        <f>SUM(DA35:DC35)</f>
        <v>7928</v>
      </c>
      <c r="DF35" s="12">
        <v>4223</v>
      </c>
      <c r="DG35" s="12">
        <v>394</v>
      </c>
      <c r="DH35" s="12">
        <v>0</v>
      </c>
      <c r="DI35" s="93">
        <f>SUM(DF35:DH35)</f>
        <v>4617</v>
      </c>
      <c r="DK35" s="12">
        <v>8682</v>
      </c>
      <c r="DL35" s="12">
        <v>310</v>
      </c>
      <c r="DM35" s="12">
        <v>0</v>
      </c>
      <c r="DN35" s="93">
        <f>SUM(DK35:DM35)</f>
        <v>8992</v>
      </c>
      <c r="DP35" s="12">
        <f t="shared" ref="DP35:DP36" si="228">CV35+DA35+DF35+DK35</f>
        <v>30757</v>
      </c>
      <c r="DQ35" s="85">
        <f t="shared" ref="DQ35:DQ36" si="229">CW35+DB35+DG35+DL35</f>
        <v>1323</v>
      </c>
      <c r="DR35" s="12">
        <f t="shared" ref="DR35:DR36" si="230">CX35+DC35+DH35+DM35</f>
        <v>0</v>
      </c>
      <c r="DS35" s="93">
        <f>SUM(DP35:DR35)</f>
        <v>32080</v>
      </c>
      <c r="DU35" s="12">
        <v>4053.172456290426</v>
      </c>
      <c r="DV35" s="12">
        <v>229</v>
      </c>
      <c r="DW35" s="12">
        <v>0</v>
      </c>
      <c r="DX35" s="93">
        <f>SUM(DU35:DW35)</f>
        <v>4282.1724562904255</v>
      </c>
      <c r="DZ35" s="12">
        <v>5362.4187116894936</v>
      </c>
      <c r="EA35" s="12">
        <v>214</v>
      </c>
      <c r="EB35" s="12">
        <v>0</v>
      </c>
      <c r="EC35" s="93">
        <f>SUM(DZ35:EB35)</f>
        <v>5576.4187116894936</v>
      </c>
      <c r="EE35" s="12">
        <f>DU35+DZ35</f>
        <v>9415.5911679799192</v>
      </c>
      <c r="EF35" s="85">
        <f>DV35+EA35</f>
        <v>443</v>
      </c>
      <c r="EG35" s="12">
        <f>DW35+EB35</f>
        <v>0</v>
      </c>
      <c r="EH35" s="93">
        <f>SUM(EE35:EG35)</f>
        <v>9858.5911679799192</v>
      </c>
    </row>
    <row r="36" spans="2:138">
      <c r="B36" s="41"/>
      <c r="F36" s="74"/>
      <c r="G36" s="75"/>
      <c r="H36" s="92"/>
      <c r="I36" s="93"/>
      <c r="K36" s="74"/>
      <c r="L36" s="75"/>
      <c r="M36" s="92"/>
      <c r="N36" s="93"/>
      <c r="P36" s="74"/>
      <c r="Q36" s="75"/>
      <c r="R36" s="92"/>
      <c r="S36" s="93"/>
      <c r="U36" s="74"/>
      <c r="V36" s="75"/>
      <c r="W36" s="92"/>
      <c r="X36" s="93"/>
      <c r="Z36" s="74"/>
      <c r="AA36" s="75"/>
      <c r="AB36" s="92"/>
      <c r="AC36" s="93"/>
      <c r="AE36" s="74">
        <v>0</v>
      </c>
      <c r="AF36" s="75">
        <v>0</v>
      </c>
      <c r="AG36" s="92">
        <v>0</v>
      </c>
      <c r="AH36" s="93">
        <v>0</v>
      </c>
      <c r="AJ36" s="74">
        <v>0</v>
      </c>
      <c r="AK36" s="75">
        <v>0</v>
      </c>
      <c r="AL36" s="92">
        <v>0</v>
      </c>
      <c r="AM36" s="93">
        <v>0</v>
      </c>
      <c r="AO36" s="74">
        <v>0</v>
      </c>
      <c r="AP36" s="75">
        <v>0</v>
      </c>
      <c r="AQ36" s="92">
        <v>0</v>
      </c>
      <c r="AR36" s="93">
        <v>0</v>
      </c>
      <c r="AT36" s="74">
        <v>0</v>
      </c>
      <c r="AU36" s="75">
        <v>0</v>
      </c>
      <c r="AV36" s="92">
        <v>0</v>
      </c>
      <c r="AW36" s="93">
        <v>0</v>
      </c>
      <c r="AY36" s="74"/>
      <c r="AZ36" s="75"/>
      <c r="BA36" s="92"/>
      <c r="BB36" s="93"/>
      <c r="BD36" s="74">
        <v>0</v>
      </c>
      <c r="BE36" s="75">
        <v>0</v>
      </c>
      <c r="BF36" s="92">
        <v>0</v>
      </c>
      <c r="BG36" s="93">
        <v>0</v>
      </c>
      <c r="BH36" s="74">
        <v>0</v>
      </c>
      <c r="BI36" s="75">
        <v>0</v>
      </c>
      <c r="BJ36" s="92">
        <v>0</v>
      </c>
      <c r="BK36" s="93">
        <f t="shared" si="8"/>
        <v>0</v>
      </c>
      <c r="BL36" s="74">
        <v>0</v>
      </c>
      <c r="BM36" s="75">
        <v>0</v>
      </c>
      <c r="BN36" s="92">
        <v>0</v>
      </c>
      <c r="BO36" s="93">
        <f t="shared" si="217"/>
        <v>0</v>
      </c>
      <c r="BP36" s="74">
        <v>0</v>
      </c>
      <c r="BQ36" s="75">
        <v>0</v>
      </c>
      <c r="BR36" s="92">
        <v>0</v>
      </c>
      <c r="BS36" s="93">
        <f t="shared" si="218"/>
        <v>0</v>
      </c>
      <c r="BU36" s="74"/>
      <c r="BV36" s="75"/>
      <c r="BW36" s="92"/>
      <c r="BX36" s="93">
        <f t="shared" ref="BX36" si="231">SUM(BU36:BW36)</f>
        <v>0</v>
      </c>
      <c r="BZ36" s="74">
        <v>0</v>
      </c>
      <c r="CA36" s="75">
        <v>0</v>
      </c>
      <c r="CB36" s="92">
        <v>0</v>
      </c>
      <c r="CC36" s="93">
        <v>0</v>
      </c>
      <c r="CD36" s="74">
        <v>0</v>
      </c>
      <c r="CE36" s="75">
        <v>0</v>
      </c>
      <c r="CF36" s="92">
        <v>0</v>
      </c>
      <c r="CG36" s="93">
        <f t="shared" si="219"/>
        <v>0</v>
      </c>
      <c r="CH36" s="74">
        <v>0</v>
      </c>
      <c r="CI36" s="75">
        <v>0</v>
      </c>
      <c r="CJ36" s="92">
        <v>0</v>
      </c>
      <c r="CK36" s="93">
        <f t="shared" si="220"/>
        <v>0</v>
      </c>
      <c r="CL36" s="74">
        <v>0</v>
      </c>
      <c r="CM36" s="75">
        <v>0</v>
      </c>
      <c r="CN36" s="92">
        <v>0</v>
      </c>
      <c r="CO36" s="93">
        <f t="shared" si="221"/>
        <v>0</v>
      </c>
      <c r="CQ36" s="74"/>
      <c r="CR36" s="75"/>
      <c r="CS36" s="92"/>
      <c r="CT36" s="93">
        <f t="shared" ref="CT36" si="232">SUM(CQ36:CS36)</f>
        <v>0</v>
      </c>
      <c r="CV36" s="74"/>
      <c r="CW36" s="75"/>
      <c r="CX36" s="92"/>
      <c r="CY36" s="93">
        <v>0</v>
      </c>
      <c r="DA36" s="74"/>
      <c r="DB36" s="75"/>
      <c r="DC36" s="92"/>
      <c r="DD36" s="93">
        <v>0</v>
      </c>
      <c r="DF36" s="12"/>
      <c r="DG36" s="12"/>
      <c r="DH36" s="12"/>
      <c r="DI36" s="93">
        <v>0</v>
      </c>
      <c r="DK36" s="12">
        <v>0</v>
      </c>
      <c r="DL36" s="12">
        <v>0</v>
      </c>
      <c r="DM36" s="12">
        <v>0</v>
      </c>
      <c r="DN36" s="93">
        <v>0</v>
      </c>
      <c r="DP36" s="12">
        <f t="shared" si="228"/>
        <v>0</v>
      </c>
      <c r="DQ36" s="85">
        <f t="shared" si="229"/>
        <v>0</v>
      </c>
      <c r="DR36" s="12">
        <f t="shared" si="230"/>
        <v>0</v>
      </c>
      <c r="DS36" s="93">
        <v>0</v>
      </c>
      <c r="DU36" s="12"/>
      <c r="DV36" s="12"/>
      <c r="DW36" s="12"/>
      <c r="DX36" s="93">
        <v>0</v>
      </c>
      <c r="DZ36" s="12">
        <v>0</v>
      </c>
      <c r="EA36" s="12">
        <v>0</v>
      </c>
      <c r="EB36" s="12">
        <v>0</v>
      </c>
      <c r="EC36" s="93">
        <v>0</v>
      </c>
      <c r="EE36" s="12">
        <f t="shared" ref="EE36" si="233">DK36+DP36+DU36+DZ36</f>
        <v>0</v>
      </c>
      <c r="EF36" s="85">
        <f t="shared" ref="EF36" si="234">DL36+DQ36+DV36+EA36</f>
        <v>0</v>
      </c>
      <c r="EG36" s="12">
        <f t="shared" ref="EG36" si="235">DM36+DR36+DW36+EB36</f>
        <v>0</v>
      </c>
      <c r="EH36" s="93">
        <v>0</v>
      </c>
    </row>
    <row r="37" spans="2:138">
      <c r="B37" s="41" t="s">
        <v>208</v>
      </c>
      <c r="F37" s="74">
        <v>391766.24795032939</v>
      </c>
      <c r="G37" s="75">
        <v>109907.13194228591</v>
      </c>
      <c r="H37" s="92">
        <v>0</v>
      </c>
      <c r="I37" s="93">
        <v>501673.37989261531</v>
      </c>
      <c r="K37" s="74">
        <v>365982.74228948052</v>
      </c>
      <c r="L37" s="75">
        <v>104996.43878391142</v>
      </c>
      <c r="M37" s="92">
        <v>0</v>
      </c>
      <c r="N37" s="93">
        <v>470979.48107339197</v>
      </c>
      <c r="P37" s="74">
        <v>359700.63326900284</v>
      </c>
      <c r="Q37" s="75">
        <v>112718.316436099</v>
      </c>
      <c r="R37" s="92">
        <v>0</v>
      </c>
      <c r="S37" s="93">
        <v>472418.94970510184</v>
      </c>
      <c r="U37" s="74">
        <v>403561.61128568999</v>
      </c>
      <c r="V37" s="75">
        <v>121459.10336979001</v>
      </c>
      <c r="W37" s="92">
        <v>0</v>
      </c>
      <c r="X37" s="93">
        <v>525020.71465548</v>
      </c>
      <c r="Z37" s="74">
        <v>403561.61128568999</v>
      </c>
      <c r="AA37" s="75">
        <v>121459.10336979001</v>
      </c>
      <c r="AB37" s="92">
        <v>0</v>
      </c>
      <c r="AC37" s="93">
        <v>525020.71465548</v>
      </c>
      <c r="AE37" s="74">
        <v>383614.61219806352</v>
      </c>
      <c r="AF37" s="75">
        <v>121693.22534741499</v>
      </c>
      <c r="AG37" s="92">
        <v>0</v>
      </c>
      <c r="AH37" s="93">
        <v>505307.83754547848</v>
      </c>
      <c r="AJ37" s="74">
        <v>393556.10547638976</v>
      </c>
      <c r="AK37" s="75">
        <v>127088.67785235099</v>
      </c>
      <c r="AL37" s="92">
        <v>0</v>
      </c>
      <c r="AM37" s="93">
        <v>520644.78332874074</v>
      </c>
      <c r="AO37" s="74">
        <v>407194.93154736114</v>
      </c>
      <c r="AP37" s="75">
        <v>120775.29540723801</v>
      </c>
      <c r="AQ37" s="92">
        <v>0</v>
      </c>
      <c r="AR37" s="93">
        <v>527970.22695459914</v>
      </c>
      <c r="AT37" s="74">
        <v>423308.64829879801</v>
      </c>
      <c r="AU37" s="75">
        <v>111446.286891553</v>
      </c>
      <c r="AV37" s="92">
        <v>0</v>
      </c>
      <c r="AW37" s="93">
        <v>534754.93519035098</v>
      </c>
      <c r="AY37" s="74">
        <v>423308.64829879801</v>
      </c>
      <c r="AZ37" s="75">
        <v>111446.286891553</v>
      </c>
      <c r="BA37" s="92"/>
      <c r="BB37" s="93">
        <f>SUM(AY37:BA37)</f>
        <v>534754.93519035098</v>
      </c>
      <c r="BD37" s="74">
        <v>389993.96145088971</v>
      </c>
      <c r="BE37" s="75">
        <v>109193.713582036</v>
      </c>
      <c r="BF37" s="92">
        <v>0</v>
      </c>
      <c r="BG37" s="93">
        <v>499187.67503292568</v>
      </c>
      <c r="BH37" s="74">
        <v>381691.42243192735</v>
      </c>
      <c r="BI37" s="75">
        <v>118686.43735071202</v>
      </c>
      <c r="BJ37" s="92">
        <v>0</v>
      </c>
      <c r="BK37" s="93">
        <f t="shared" si="8"/>
        <v>500377.85978263937</v>
      </c>
      <c r="BL37" s="74">
        <v>394187.40543516248</v>
      </c>
      <c r="BM37" s="75">
        <v>118812.01067495</v>
      </c>
      <c r="BN37" s="92"/>
      <c r="BO37" s="93">
        <f t="shared" si="217"/>
        <v>512999.41611011245</v>
      </c>
      <c r="BP37" s="74">
        <v>408972.22706991778</v>
      </c>
      <c r="BQ37" s="75">
        <v>129453.355607288</v>
      </c>
      <c r="BR37" s="92">
        <v>0</v>
      </c>
      <c r="BS37" s="93">
        <f t="shared" si="218"/>
        <v>538425.58267720579</v>
      </c>
      <c r="BU37" s="74">
        <v>408972.22706991778</v>
      </c>
      <c r="BV37" s="75">
        <v>129453.355607288</v>
      </c>
      <c r="BW37" s="92">
        <v>0</v>
      </c>
      <c r="BX37" s="93">
        <f>BS37</f>
        <v>538425.58267720579</v>
      </c>
      <c r="BZ37" s="74">
        <v>412181.37576432549</v>
      </c>
      <c r="CA37" s="75">
        <v>131858.03017075197</v>
      </c>
      <c r="CB37" s="92">
        <v>0</v>
      </c>
      <c r="CC37" s="93">
        <f t="shared" ref="CC37:CC38" si="236">SUM(BZ37:CB37)</f>
        <v>544039.40593507746</v>
      </c>
      <c r="CD37" s="74">
        <v>394137.27961662621</v>
      </c>
      <c r="CE37" s="75">
        <v>136403.43764875201</v>
      </c>
      <c r="CF37" s="92">
        <v>0</v>
      </c>
      <c r="CG37" s="93">
        <f t="shared" si="219"/>
        <v>530540.71726537822</v>
      </c>
      <c r="CH37" s="74">
        <v>381347.13362657651</v>
      </c>
      <c r="CI37" s="75">
        <v>139895.96585702003</v>
      </c>
      <c r="CJ37" s="92">
        <v>0</v>
      </c>
      <c r="CK37" s="93">
        <f t="shared" si="220"/>
        <v>521243.09948359651</v>
      </c>
      <c r="CL37" s="74">
        <v>393152.45377778192</v>
      </c>
      <c r="CM37" s="75">
        <v>137148.55526894797</v>
      </c>
      <c r="CN37" s="92">
        <v>0</v>
      </c>
      <c r="CO37" s="93">
        <f t="shared" si="221"/>
        <v>530301.00904672989</v>
      </c>
      <c r="CQ37" s="74">
        <f>CL37</f>
        <v>393152.45377778192</v>
      </c>
      <c r="CR37" s="75">
        <f t="shared" ref="CR37:CR38" si="237">CM37</f>
        <v>137148.55526894797</v>
      </c>
      <c r="CS37" s="92">
        <f t="shared" ref="CS37:CS38" si="238">CN37</f>
        <v>0</v>
      </c>
      <c r="CT37" s="93">
        <f t="shared" ref="CT37:CT38" si="239">CO37</f>
        <v>530301.00904672989</v>
      </c>
      <c r="CV37" s="74">
        <v>349364.69229147444</v>
      </c>
      <c r="CW37" s="75">
        <v>150449.28658297603</v>
      </c>
      <c r="CX37" s="92">
        <v>0</v>
      </c>
      <c r="CY37" s="93">
        <f t="shared" ref="CY37:CY38" si="240">SUM(CV37:CX37)</f>
        <v>499813.97887445043</v>
      </c>
      <c r="DA37" s="74">
        <v>334148.89736309042</v>
      </c>
      <c r="DB37" s="75">
        <v>148054.58239654699</v>
      </c>
      <c r="DC37" s="92">
        <v>0</v>
      </c>
      <c r="DD37" s="93">
        <f t="shared" ref="DD37:DD38" si="241">SUM(DA37:DC37)</f>
        <v>482203.47975963738</v>
      </c>
      <c r="DF37" s="12">
        <v>346469.41697933304</v>
      </c>
      <c r="DG37" s="12">
        <v>152990.10155368797</v>
      </c>
      <c r="DH37" s="12">
        <v>0</v>
      </c>
      <c r="DI37" s="93">
        <f t="shared" ref="DI37:DI38" si="242">SUM(DF37:DH37)</f>
        <v>499459.51853302098</v>
      </c>
      <c r="DK37" s="12">
        <v>373187.25505916693</v>
      </c>
      <c r="DL37" s="12">
        <v>152255.58380257597</v>
      </c>
      <c r="DM37" s="12">
        <v>0</v>
      </c>
      <c r="DN37" s="93">
        <f t="shared" ref="DN37:DN38" si="243">SUM(DK37:DM37)</f>
        <v>525442.83886174287</v>
      </c>
      <c r="DP37" s="12">
        <f t="shared" ref="DP37:DR38" si="244">DK37</f>
        <v>373187.25505916693</v>
      </c>
      <c r="DQ37" s="85">
        <f t="shared" si="244"/>
        <v>152255.58380257597</v>
      </c>
      <c r="DR37" s="12">
        <f t="shared" si="244"/>
        <v>0</v>
      </c>
      <c r="DS37" s="93">
        <f t="shared" ref="DS37:DS38" si="245">SUM(DP37:DR37)</f>
        <v>525442.83886174287</v>
      </c>
      <c r="DU37" s="12">
        <v>365178.30731452152</v>
      </c>
      <c r="DV37" s="12">
        <v>148680.74818871601</v>
      </c>
      <c r="DW37" s="12">
        <v>0</v>
      </c>
      <c r="DX37" s="93">
        <f t="shared" ref="DX37:DX38" si="246">SUM(DU37:DW37)</f>
        <v>513859.05550323753</v>
      </c>
      <c r="DZ37" s="12">
        <v>392381.27841505932</v>
      </c>
      <c r="EA37" s="12">
        <v>144189.41555442804</v>
      </c>
      <c r="EB37" s="12">
        <v>0</v>
      </c>
      <c r="EC37" s="93">
        <f t="shared" ref="EC37:EC38" si="247">SUM(DZ37:EB37)</f>
        <v>536570.69396948733</v>
      </c>
      <c r="EE37" s="12">
        <f t="shared" ref="EE37:EE38" si="248">DZ37</f>
        <v>392381.27841505932</v>
      </c>
      <c r="EF37" s="85">
        <f t="shared" ref="EF37:EF38" si="249">EA37</f>
        <v>144189.41555442804</v>
      </c>
      <c r="EG37" s="12">
        <f t="shared" ref="EG37:EG38" si="250">EB37</f>
        <v>0</v>
      </c>
      <c r="EH37" s="93">
        <f t="shared" ref="EH37:EH38" si="251">SUM(EE37:EG37)</f>
        <v>536570.69396948733</v>
      </c>
    </row>
    <row r="38" spans="2:138">
      <c r="B38" s="17" t="s">
        <v>209</v>
      </c>
      <c r="F38" s="82">
        <v>203681.57820072223</v>
      </c>
      <c r="G38" s="83">
        <v>31747.331999999999</v>
      </c>
      <c r="H38" s="104">
        <v>0</v>
      </c>
      <c r="I38" s="84">
        <v>235429.21020072221</v>
      </c>
      <c r="K38" s="82">
        <v>190149.77682706265</v>
      </c>
      <c r="L38" s="83">
        <v>42300.466</v>
      </c>
      <c r="M38" s="104">
        <v>0</v>
      </c>
      <c r="N38" s="84">
        <v>232450.24282706267</v>
      </c>
      <c r="P38" s="82">
        <v>207940.62455586091</v>
      </c>
      <c r="Q38" s="83">
        <v>49430.008000000002</v>
      </c>
      <c r="R38" s="104">
        <v>0</v>
      </c>
      <c r="S38" s="84">
        <v>257370.63255586091</v>
      </c>
      <c r="U38" s="82">
        <v>170534.37882556216</v>
      </c>
      <c r="V38" s="83">
        <v>70359.54800000001</v>
      </c>
      <c r="W38" s="104">
        <v>0</v>
      </c>
      <c r="X38" s="84">
        <v>240893.92682556217</v>
      </c>
      <c r="Z38" s="82">
        <v>170534.37882556216</v>
      </c>
      <c r="AA38" s="83">
        <v>70359.54800000001</v>
      </c>
      <c r="AB38" s="104">
        <v>0</v>
      </c>
      <c r="AC38" s="84">
        <v>240893.92682556217</v>
      </c>
      <c r="AE38" s="82">
        <v>171068.77703954172</v>
      </c>
      <c r="AF38" s="83">
        <v>71886.103000000003</v>
      </c>
      <c r="AG38" s="104">
        <v>0</v>
      </c>
      <c r="AH38" s="84">
        <v>242954.88003954172</v>
      </c>
      <c r="AJ38" s="82">
        <v>171422.9563807759</v>
      </c>
      <c r="AK38" s="83">
        <v>57609.164999999994</v>
      </c>
      <c r="AL38" s="104">
        <v>0</v>
      </c>
      <c r="AM38" s="84">
        <v>229032.12138077588</v>
      </c>
      <c r="AO38" s="82">
        <v>188875.39216791277</v>
      </c>
      <c r="AP38" s="83">
        <v>50589.692000000003</v>
      </c>
      <c r="AQ38" s="104">
        <v>0</v>
      </c>
      <c r="AR38" s="84">
        <v>239465.08416791278</v>
      </c>
      <c r="AT38" s="82">
        <v>188668.92426900135</v>
      </c>
      <c r="AU38" s="83">
        <v>45053.406999999999</v>
      </c>
      <c r="AV38" s="104">
        <v>0</v>
      </c>
      <c r="AW38" s="84">
        <v>233722.33126900136</v>
      </c>
      <c r="AY38" s="82">
        <v>188668.92426900135</v>
      </c>
      <c r="AZ38" s="83">
        <v>45053.406999999999</v>
      </c>
      <c r="BA38" s="104"/>
      <c r="BB38" s="84">
        <f>SUM(AY38:BA38)</f>
        <v>233722.33126900136</v>
      </c>
      <c r="BD38" s="82">
        <v>180522.83523460018</v>
      </c>
      <c r="BE38" s="83">
        <v>41207.665000000001</v>
      </c>
      <c r="BF38" s="104">
        <v>0</v>
      </c>
      <c r="BG38" s="84">
        <v>221730.50023460019</v>
      </c>
      <c r="BH38" s="82">
        <v>186425.50169379811</v>
      </c>
      <c r="BI38" s="83">
        <v>47091.744571044008</v>
      </c>
      <c r="BJ38" s="104">
        <v>0</v>
      </c>
      <c r="BK38" s="84">
        <f t="shared" si="8"/>
        <v>233517.24626484211</v>
      </c>
      <c r="BL38" s="82">
        <v>177437.67469440578</v>
      </c>
      <c r="BM38" s="83">
        <v>41850.750373827002</v>
      </c>
      <c r="BN38" s="104"/>
      <c r="BO38" s="84">
        <f t="shared" si="217"/>
        <v>219288.42506823278</v>
      </c>
      <c r="BP38" s="82">
        <v>162897.42457167734</v>
      </c>
      <c r="BQ38" s="83">
        <v>50558.964225474003</v>
      </c>
      <c r="BR38" s="104">
        <v>0</v>
      </c>
      <c r="BS38" s="84">
        <f t="shared" si="218"/>
        <v>213456.38879715133</v>
      </c>
      <c r="BU38" s="82">
        <v>162897.42457167734</v>
      </c>
      <c r="BV38" s="83">
        <v>50558.964225474003</v>
      </c>
      <c r="BW38" s="104">
        <v>0</v>
      </c>
      <c r="BX38" s="84">
        <f>BS38</f>
        <v>213456.38879715133</v>
      </c>
      <c r="BZ38" s="82">
        <v>154505.80259377926</v>
      </c>
      <c r="CA38" s="83">
        <v>49097.583328079003</v>
      </c>
      <c r="CB38" s="104">
        <v>0</v>
      </c>
      <c r="CC38" s="84">
        <f t="shared" si="236"/>
        <v>203603.38592185825</v>
      </c>
      <c r="CD38" s="82">
        <v>121524.27383951008</v>
      </c>
      <c r="CE38" s="83">
        <v>56265.84592538399</v>
      </c>
      <c r="CF38" s="104">
        <v>0</v>
      </c>
      <c r="CG38" s="84">
        <f t="shared" si="219"/>
        <v>177790.11976489407</v>
      </c>
      <c r="CH38" s="82">
        <v>94163.309723635321</v>
      </c>
      <c r="CI38" s="83">
        <v>61777.319883010001</v>
      </c>
      <c r="CJ38" s="104">
        <v>0</v>
      </c>
      <c r="CK38" s="84">
        <f t="shared" si="220"/>
        <v>155940.62960664532</v>
      </c>
      <c r="CL38" s="82">
        <v>78539.294145920576</v>
      </c>
      <c r="CM38" s="83">
        <v>62656.173386921</v>
      </c>
      <c r="CN38" s="104">
        <v>0</v>
      </c>
      <c r="CO38" s="84">
        <f t="shared" si="221"/>
        <v>141195.46753284158</v>
      </c>
      <c r="CQ38" s="82">
        <f t="shared" ref="CQ38" si="252">CL38</f>
        <v>78539.294145920576</v>
      </c>
      <c r="CR38" s="83">
        <f t="shared" si="237"/>
        <v>62656.173386921</v>
      </c>
      <c r="CS38" s="104">
        <f t="shared" si="238"/>
        <v>0</v>
      </c>
      <c r="CT38" s="84">
        <f t="shared" si="239"/>
        <v>141195.46753284158</v>
      </c>
      <c r="CV38" s="82">
        <v>55148.779292144813</v>
      </c>
      <c r="CW38" s="83">
        <v>71129.541079204006</v>
      </c>
      <c r="CX38" s="104">
        <v>0</v>
      </c>
      <c r="CY38" s="84">
        <f t="shared" si="240"/>
        <v>126278.32037134882</v>
      </c>
      <c r="DA38" s="82">
        <v>39955.2099766967</v>
      </c>
      <c r="DB38" s="83">
        <v>72584.195479501999</v>
      </c>
      <c r="DC38" s="104">
        <v>0</v>
      </c>
      <c r="DD38" s="84">
        <f t="shared" si="241"/>
        <v>112539.4054561987</v>
      </c>
      <c r="DF38" s="17">
        <v>37181.342376035376</v>
      </c>
      <c r="DG38" s="17">
        <v>79021.782535799997</v>
      </c>
      <c r="DH38" s="17">
        <v>0</v>
      </c>
      <c r="DI38" s="84">
        <f t="shared" si="242"/>
        <v>116203.12491183537</v>
      </c>
      <c r="DK38" s="17">
        <v>36671.966747159488</v>
      </c>
      <c r="DL38" s="17">
        <v>80603.089296448015</v>
      </c>
      <c r="DM38" s="17">
        <v>0</v>
      </c>
      <c r="DN38" s="84">
        <f t="shared" si="243"/>
        <v>117275.0560436075</v>
      </c>
      <c r="DP38" s="17">
        <f t="shared" si="244"/>
        <v>36671.966747159488</v>
      </c>
      <c r="DQ38" s="83">
        <f t="shared" si="244"/>
        <v>80603.089296448015</v>
      </c>
      <c r="DR38" s="17">
        <f t="shared" si="244"/>
        <v>0</v>
      </c>
      <c r="DS38" s="84">
        <f t="shared" si="245"/>
        <v>117275.0560436075</v>
      </c>
      <c r="DU38" s="17">
        <v>42991.842028336308</v>
      </c>
      <c r="DV38" s="17">
        <v>81757.037342308002</v>
      </c>
      <c r="DW38" s="17">
        <v>0</v>
      </c>
      <c r="DX38" s="84">
        <f t="shared" si="246"/>
        <v>124748.87937064431</v>
      </c>
      <c r="DZ38" s="17">
        <v>47431.531634109342</v>
      </c>
      <c r="EA38" s="17">
        <v>79626.04699658</v>
      </c>
      <c r="EB38" s="17">
        <v>0</v>
      </c>
      <c r="EC38" s="84">
        <f t="shared" si="247"/>
        <v>127057.57863068934</v>
      </c>
      <c r="EE38" s="17">
        <f t="shared" si="248"/>
        <v>47431.531634109342</v>
      </c>
      <c r="EF38" s="83">
        <f t="shared" si="249"/>
        <v>79626.04699658</v>
      </c>
      <c r="EG38" s="17">
        <f t="shared" si="250"/>
        <v>0</v>
      </c>
      <c r="EH38" s="84">
        <f t="shared" si="251"/>
        <v>127057.57863068934</v>
      </c>
    </row>
  </sheetData>
  <mergeCells count="29">
    <mergeCell ref="DZ11:EC11"/>
    <mergeCell ref="EE11:EH11"/>
    <mergeCell ref="F11:I11"/>
    <mergeCell ref="K11:N11"/>
    <mergeCell ref="P11:S11"/>
    <mergeCell ref="U11:X11"/>
    <mergeCell ref="Z11:AC11"/>
    <mergeCell ref="BD11:BG11"/>
    <mergeCell ref="CV11:CY11"/>
    <mergeCell ref="CQ11:CT11"/>
    <mergeCell ref="DK11:DN11"/>
    <mergeCell ref="AE11:AH11"/>
    <mergeCell ref="AJ11:AM11"/>
    <mergeCell ref="BL11:BO11"/>
    <mergeCell ref="B11:B12"/>
    <mergeCell ref="AO11:AR11"/>
    <mergeCell ref="AT11:AW11"/>
    <mergeCell ref="AY11:BB11"/>
    <mergeCell ref="DU11:DX11"/>
    <mergeCell ref="DF11:DI11"/>
    <mergeCell ref="DA11:DD11"/>
    <mergeCell ref="DP11:DS11"/>
    <mergeCell ref="CL11:CO11"/>
    <mergeCell ref="CD11:CG11"/>
    <mergeCell ref="CH11:CK11"/>
    <mergeCell ref="BP11:BS11"/>
    <mergeCell ref="BZ11:CC11"/>
    <mergeCell ref="BH11:BK11"/>
    <mergeCell ref="BU11:BX11"/>
  </mergeCells>
  <hyperlinks>
    <hyperlink ref="EH5" location="Contents!A1" display="Back"/>
  </hyperlinks>
  <printOptions horizontalCentered="1" verticalCentered="1"/>
  <pageMargins left="0.25" right="0.25" top="0.75" bottom="0.75" header="0.3" footer="0.3"/>
  <pageSetup paperSize="9" scale="18" fitToWidth="2" fitToHeight="2" orientation="landscape" r:id="rId1"/>
  <headerFooter alignWithMargins="0"/>
  <colBreaks count="2" manualBreakCount="2">
    <brk id="4" max="37" man="1"/>
    <brk id="47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5:AP47"/>
  <sheetViews>
    <sheetView showGridLines="0" view="pageBreakPreview" zoomScale="80" zoomScaleNormal="80" zoomScaleSheetLayoutView="80" workbookViewId="0">
      <pane xSplit="2" ySplit="10" topLeftCell="H11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L15" sqref="AL15"/>
    </sheetView>
  </sheetViews>
  <sheetFormatPr defaultColWidth="14.42578125" defaultRowHeight="12.75"/>
  <cols>
    <col min="1" max="1" width="1" style="60" customWidth="1"/>
    <col min="2" max="2" width="15.7109375" style="60" customWidth="1"/>
    <col min="3" max="3" width="0.42578125" style="60" customWidth="1"/>
    <col min="4" max="7" width="13.85546875" style="60" hidden="1" customWidth="1"/>
    <col min="8" max="8" width="0.42578125" style="60" customWidth="1"/>
    <col min="9" max="9" width="13.85546875" style="60" customWidth="1"/>
    <col min="10" max="10" width="0.42578125" style="60" customWidth="1"/>
    <col min="11" max="14" width="13.85546875" style="60" hidden="1" customWidth="1"/>
    <col min="15" max="15" width="0.42578125" style="60" customWidth="1"/>
    <col min="16" max="16" width="13.85546875" style="60" customWidth="1"/>
    <col min="17" max="17" width="0.42578125" style="60" customWidth="1"/>
    <col min="18" max="21" width="13.85546875" style="60" hidden="1" customWidth="1"/>
    <col min="22" max="22" width="0.42578125" style="60" customWidth="1"/>
    <col min="23" max="23" width="13.85546875" style="60" customWidth="1"/>
    <col min="24" max="24" width="0.42578125" style="60" customWidth="1"/>
    <col min="25" max="29" width="13.85546875" style="60" customWidth="1"/>
    <col min="30" max="30" width="0.42578125" style="60" customWidth="1"/>
    <col min="31" max="35" width="13.85546875" style="60" customWidth="1"/>
    <col min="36" max="36" width="0.42578125" style="60" customWidth="1"/>
    <col min="37" max="38" width="13.85546875" style="60" customWidth="1"/>
    <col min="39" max="40" width="17.42578125" style="60" hidden="1" customWidth="1"/>
    <col min="41" max="41" width="14.5703125" style="60" hidden="1" customWidth="1"/>
    <col min="42" max="16384" width="14.42578125" style="60"/>
  </cols>
  <sheetData>
    <row r="5" spans="1:42">
      <c r="L5" s="260"/>
      <c r="M5" s="260"/>
      <c r="N5" s="260"/>
      <c r="O5" s="260"/>
      <c r="P5" s="260"/>
      <c r="R5" s="285"/>
      <c r="S5" s="260"/>
      <c r="T5" s="260"/>
      <c r="U5" s="260"/>
      <c r="AL5" s="153" t="s">
        <v>91</v>
      </c>
    </row>
    <row r="6" spans="1:42">
      <c r="P6" s="260"/>
    </row>
    <row r="7" spans="1:42" s="61" customFormat="1">
      <c r="B7" s="62"/>
    </row>
    <row r="8" spans="1:42">
      <c r="B8" s="25" t="s">
        <v>73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10" spans="1:42" s="65" customFormat="1" ht="51.75" customHeight="1">
      <c r="A10" s="63"/>
      <c r="B10" s="150"/>
      <c r="D10" s="148" t="s">
        <v>136</v>
      </c>
      <c r="E10" s="148" t="s">
        <v>150</v>
      </c>
      <c r="F10" s="148" t="s">
        <v>151</v>
      </c>
      <c r="G10" s="148" t="s">
        <v>152</v>
      </c>
      <c r="H10" s="64"/>
      <c r="I10" s="148" t="s">
        <v>119</v>
      </c>
      <c r="K10" s="148" t="s">
        <v>273</v>
      </c>
      <c r="L10" s="148" t="s">
        <v>278</v>
      </c>
      <c r="M10" s="148" t="s">
        <v>279</v>
      </c>
      <c r="N10" s="292" t="s">
        <v>280</v>
      </c>
      <c r="O10" s="64"/>
      <c r="P10" s="148" t="s">
        <v>272</v>
      </c>
      <c r="R10" s="148" t="s">
        <v>292</v>
      </c>
      <c r="S10" s="148" t="s">
        <v>300</v>
      </c>
      <c r="T10" s="148" t="s">
        <v>305</v>
      </c>
      <c r="U10" s="148" t="s">
        <v>317</v>
      </c>
      <c r="W10" s="148" t="s">
        <v>293</v>
      </c>
      <c r="Y10" s="148" t="s">
        <v>319</v>
      </c>
      <c r="Z10" s="148" t="s">
        <v>324</v>
      </c>
      <c r="AA10" s="148" t="s">
        <v>329</v>
      </c>
      <c r="AB10" s="148" t="s">
        <v>332</v>
      </c>
      <c r="AC10" s="148" t="s">
        <v>323</v>
      </c>
      <c r="AE10" s="148" t="s">
        <v>338</v>
      </c>
      <c r="AF10" s="148" t="s">
        <v>342</v>
      </c>
      <c r="AG10" s="148" t="s">
        <v>343</v>
      </c>
      <c r="AH10" s="148" t="s">
        <v>344</v>
      </c>
      <c r="AI10" s="148" t="s">
        <v>341</v>
      </c>
      <c r="AJ10" s="7"/>
      <c r="AK10" s="147" t="s">
        <v>365</v>
      </c>
      <c r="AL10" s="147" t="s">
        <v>366</v>
      </c>
      <c r="AM10" s="147" t="s">
        <v>367</v>
      </c>
      <c r="AN10" s="147" t="s">
        <v>369</v>
      </c>
      <c r="AO10" s="146" t="s">
        <v>368</v>
      </c>
      <c r="AP10" s="7"/>
    </row>
    <row r="11" spans="1:42">
      <c r="A11" s="2"/>
      <c r="B11" s="12"/>
      <c r="D11" s="67"/>
      <c r="E11" s="68"/>
      <c r="F11" s="68"/>
      <c r="G11" s="69"/>
      <c r="H11" s="70"/>
      <c r="I11" s="12"/>
      <c r="K11" s="36"/>
      <c r="L11" s="36"/>
      <c r="M11" s="16"/>
      <c r="N11" s="293"/>
      <c r="O11" s="70"/>
      <c r="P11" s="12"/>
      <c r="R11" s="36"/>
      <c r="S11" s="36"/>
      <c r="T11" s="36"/>
      <c r="U11" s="36"/>
      <c r="W11" s="36"/>
      <c r="Y11" s="36"/>
      <c r="Z11" s="36"/>
      <c r="AA11" s="36"/>
      <c r="AB11" s="36"/>
      <c r="AC11" s="36"/>
      <c r="AE11" s="36"/>
      <c r="AF11" s="36"/>
      <c r="AG11" s="36"/>
      <c r="AH11" s="36"/>
      <c r="AI11" s="36"/>
      <c r="AK11" s="36"/>
      <c r="AL11" s="36"/>
      <c r="AM11" s="36"/>
      <c r="AN11" s="36"/>
      <c r="AO11" s="36"/>
    </row>
    <row r="12" spans="1:42">
      <c r="A12" s="2"/>
      <c r="B12" s="15" t="s">
        <v>106</v>
      </c>
      <c r="C12" s="3"/>
      <c r="D12" s="71">
        <v>44.737607168458773</v>
      </c>
      <c r="E12" s="72">
        <v>45.827515232974918</v>
      </c>
      <c r="F12" s="72">
        <v>50.855941433691747</v>
      </c>
      <c r="G12" s="170">
        <v>50.308525213199836</v>
      </c>
      <c r="H12" s="3"/>
      <c r="I12" s="73">
        <v>47.932397262081317</v>
      </c>
      <c r="J12" s="3"/>
      <c r="K12" s="296">
        <v>53.96495519713261</v>
      </c>
      <c r="L12" s="296">
        <v>55.229951612903221</v>
      </c>
      <c r="M12" s="296">
        <v>54.180213261648738</v>
      </c>
      <c r="N12" s="297">
        <v>54.154074500768054</v>
      </c>
      <c r="O12" s="298"/>
      <c r="P12" s="296">
        <v>54.382298643113153</v>
      </c>
      <c r="Q12" s="298"/>
      <c r="R12" s="296">
        <v>55.800751792114703</v>
      </c>
      <c r="S12" s="296">
        <v>61.899522401433707</v>
      </c>
      <c r="T12" s="296">
        <v>62.013016129033339</v>
      </c>
      <c r="U12" s="296">
        <v>61.802276305699998</v>
      </c>
      <c r="V12" s="298"/>
      <c r="W12" s="296">
        <f>AVERAGE(R12:U12)</f>
        <v>60.378891657070433</v>
      </c>
      <c r="X12" s="298"/>
      <c r="Y12" s="296">
        <v>59.792833333333327</v>
      </c>
      <c r="Z12" s="296">
        <v>60.541425687433126</v>
      </c>
      <c r="AA12" s="296">
        <v>61.926410394265226</v>
      </c>
      <c r="AB12" s="296">
        <v>62.210836090604367</v>
      </c>
      <c r="AC12" s="296">
        <v>61.117876376409015</v>
      </c>
      <c r="AD12" s="298"/>
      <c r="AE12" s="296">
        <v>63.389711495104002</v>
      </c>
      <c r="AF12" s="296">
        <v>65.008467231126701</v>
      </c>
      <c r="AG12" s="296">
        <v>65.870802009611225</v>
      </c>
      <c r="AH12" s="296">
        <v>67.456364148103305</v>
      </c>
      <c r="AI12" s="296">
        <v>65.431336220986324</v>
      </c>
      <c r="AJ12" s="298"/>
      <c r="AK12" s="296">
        <v>66.94306317203332</v>
      </c>
      <c r="AL12" s="296">
        <v>66.986922939066673</v>
      </c>
      <c r="AM12" s="296"/>
      <c r="AN12" s="296"/>
      <c r="AO12" s="296"/>
    </row>
    <row r="13" spans="1:42">
      <c r="A13" s="2"/>
      <c r="B13" s="41"/>
      <c r="D13" s="74"/>
      <c r="E13" s="75"/>
      <c r="F13" s="75"/>
      <c r="G13" s="93"/>
      <c r="H13" s="70"/>
      <c r="I13" s="81"/>
      <c r="K13" s="296"/>
      <c r="L13" s="296"/>
      <c r="M13" s="296"/>
      <c r="N13" s="297"/>
      <c r="O13" s="299"/>
      <c r="P13" s="296"/>
      <c r="Q13" s="298"/>
      <c r="R13" s="296"/>
      <c r="S13" s="296"/>
      <c r="T13" s="296"/>
      <c r="U13" s="296"/>
      <c r="V13" s="298"/>
      <c r="W13" s="296"/>
      <c r="X13" s="298"/>
      <c r="Y13" s="296"/>
      <c r="Z13" s="296"/>
      <c r="AA13" s="296"/>
      <c r="AB13" s="296"/>
      <c r="AC13" s="296"/>
      <c r="AD13" s="298"/>
      <c r="AE13" s="296"/>
      <c r="AF13" s="296"/>
      <c r="AG13" s="296"/>
      <c r="AH13" s="296"/>
      <c r="AI13" s="296"/>
      <c r="AJ13" s="298"/>
      <c r="AK13" s="296"/>
      <c r="AL13" s="296"/>
      <c r="AM13" s="296"/>
      <c r="AN13" s="296"/>
      <c r="AO13" s="296"/>
    </row>
    <row r="14" spans="1:42" s="78" customFormat="1">
      <c r="A14" s="2"/>
      <c r="B14" s="76" t="s">
        <v>107</v>
      </c>
      <c r="D14" s="154">
        <v>1.6282425145596775</v>
      </c>
      <c r="E14" s="172">
        <v>1.6072567741935488</v>
      </c>
      <c r="F14" s="172">
        <v>1.5738040988692834</v>
      </c>
      <c r="G14" s="173">
        <v>1.5683195832529473</v>
      </c>
      <c r="H14" s="3"/>
      <c r="I14" s="81">
        <v>1.5944057427188643</v>
      </c>
      <c r="K14" s="296">
        <v>1.5823495594621502</v>
      </c>
      <c r="L14" s="296">
        <v>1.5789830824372764</v>
      </c>
      <c r="M14" s="296">
        <v>1.6063723465531183</v>
      </c>
      <c r="N14" s="297">
        <v>1.5540490015360984</v>
      </c>
      <c r="O14" s="298"/>
      <c r="P14" s="296">
        <v>1.5804384974971608</v>
      </c>
      <c r="Q14" s="298"/>
      <c r="R14" s="296">
        <v>1.5355864157706094</v>
      </c>
      <c r="S14" s="296">
        <v>1.5500484838519009</v>
      </c>
      <c r="T14" s="296">
        <v>1.6184040860333333</v>
      </c>
      <c r="U14" s="296">
        <v>1.6546309825666665</v>
      </c>
      <c r="V14" s="298"/>
      <c r="W14" s="296">
        <f>AVERAGE(R14:U14)</f>
        <v>1.5896674920556275</v>
      </c>
      <c r="X14" s="298"/>
      <c r="Y14" s="296">
        <v>1.6829971684587814</v>
      </c>
      <c r="Z14" s="296">
        <v>1.6702332220666669</v>
      </c>
      <c r="AA14" s="296">
        <v>1.5834848387096774</v>
      </c>
      <c r="AB14" s="296">
        <v>1.5150905712666667</v>
      </c>
      <c r="AC14" s="296">
        <v>1.612951450125448</v>
      </c>
      <c r="AD14" s="298"/>
      <c r="AE14" s="296">
        <v>1.5323115770666664</v>
      </c>
      <c r="AF14" s="296">
        <v>1.5519563158</v>
      </c>
      <c r="AG14" s="296">
        <v>1.5191968817107526</v>
      </c>
      <c r="AH14" s="296">
        <v>1.4343414905333336</v>
      </c>
      <c r="AI14" s="296">
        <v>1.5094515662776882</v>
      </c>
      <c r="AJ14" s="298"/>
      <c r="AK14" s="296">
        <v>1.4341682078666667</v>
      </c>
      <c r="AL14" s="296">
        <v>1.3141197132666667</v>
      </c>
      <c r="AM14" s="296"/>
      <c r="AN14" s="296"/>
      <c r="AO14" s="296"/>
    </row>
    <row r="15" spans="1:42" s="78" customFormat="1">
      <c r="A15" s="2"/>
      <c r="B15" s="76"/>
      <c r="D15" s="79"/>
      <c r="E15" s="80"/>
      <c r="F15" s="80"/>
      <c r="G15" s="171"/>
      <c r="H15" s="77"/>
      <c r="I15" s="81"/>
      <c r="K15" s="296"/>
      <c r="L15" s="296"/>
      <c r="M15" s="296"/>
      <c r="N15" s="297"/>
      <c r="O15" s="299"/>
      <c r="P15" s="296"/>
      <c r="Q15" s="298"/>
      <c r="R15" s="296"/>
      <c r="S15" s="296"/>
      <c r="T15" s="296"/>
      <c r="U15" s="296"/>
      <c r="V15" s="298"/>
      <c r="W15" s="296"/>
      <c r="X15" s="298"/>
      <c r="Y15" s="296"/>
      <c r="Z15" s="296"/>
      <c r="AA15" s="296"/>
      <c r="AB15" s="296"/>
      <c r="AC15" s="296"/>
      <c r="AD15" s="298"/>
      <c r="AE15" s="296"/>
      <c r="AF15" s="296"/>
      <c r="AG15" s="296"/>
      <c r="AH15" s="296"/>
      <c r="AI15" s="296"/>
      <c r="AJ15" s="298"/>
      <c r="AK15" s="296"/>
      <c r="AL15" s="296"/>
      <c r="AM15" s="296"/>
      <c r="AN15" s="296"/>
      <c r="AO15" s="296"/>
    </row>
    <row r="16" spans="1:42" s="78" customFormat="1">
      <c r="A16" s="2"/>
      <c r="B16" s="76" t="s">
        <v>108</v>
      </c>
      <c r="D16" s="154">
        <v>1.4355568664000711</v>
      </c>
      <c r="E16" s="172">
        <v>1.4109093548387097</v>
      </c>
      <c r="F16" s="172">
        <v>1.3489505383315052</v>
      </c>
      <c r="G16" s="173">
        <v>1.3088565447204672</v>
      </c>
      <c r="H16" s="3"/>
      <c r="I16" s="81">
        <v>1.3760683260726883</v>
      </c>
      <c r="K16" s="296">
        <v>1.2848744211007526</v>
      </c>
      <c r="L16" s="296">
        <v>1.249977670250896</v>
      </c>
      <c r="M16" s="296">
        <v>1.2972300704255915</v>
      </c>
      <c r="N16" s="297">
        <v>1.321356835637481</v>
      </c>
      <c r="O16" s="298"/>
      <c r="P16" s="296">
        <v>1.28835974935368</v>
      </c>
      <c r="Q16" s="298"/>
      <c r="R16" s="296">
        <v>1.3067399283154122</v>
      </c>
      <c r="S16" s="296">
        <v>1.3246379547954552</v>
      </c>
      <c r="T16" s="296">
        <v>1.3607093189999999</v>
      </c>
      <c r="U16" s="296">
        <v>1.3712182781666666</v>
      </c>
      <c r="V16" s="298"/>
      <c r="W16" s="296">
        <f>AVERAGE(R16:U16)</f>
        <v>1.3408263700693834</v>
      </c>
      <c r="X16" s="298"/>
      <c r="Y16" s="296">
        <v>1.3715291756272403</v>
      </c>
      <c r="Z16" s="296">
        <v>1.3263003213</v>
      </c>
      <c r="AA16" s="296">
        <v>1.249640358422939</v>
      </c>
      <c r="AB16" s="296">
        <v>1.1289216099666664</v>
      </c>
      <c r="AC16" s="296">
        <v>1.2690978663292114</v>
      </c>
      <c r="AD16" s="298"/>
      <c r="AE16" s="296">
        <v>1.1053668100333334</v>
      </c>
      <c r="AF16" s="296">
        <v>1.1144422233666667</v>
      </c>
      <c r="AG16" s="296">
        <v>1.0969936917483871</v>
      </c>
      <c r="AH16" s="296">
        <v>1.1031645161000001</v>
      </c>
      <c r="AI16" s="296">
        <v>1.1049918103120968</v>
      </c>
      <c r="AJ16" s="298"/>
      <c r="AK16" s="296">
        <v>1.1285739785</v>
      </c>
      <c r="AL16" s="296">
        <v>1.1155778494666666</v>
      </c>
      <c r="AM16" s="296"/>
      <c r="AN16" s="296"/>
      <c r="AO16" s="296"/>
    </row>
    <row r="17" spans="1:41" s="78" customFormat="1">
      <c r="A17" s="2"/>
      <c r="B17" s="76"/>
      <c r="D17" s="79"/>
      <c r="E17" s="80"/>
      <c r="F17" s="80"/>
      <c r="G17" s="171"/>
      <c r="H17" s="77"/>
      <c r="I17" s="81"/>
      <c r="K17" s="296"/>
      <c r="L17" s="296"/>
      <c r="M17" s="296"/>
      <c r="N17" s="297"/>
      <c r="O17" s="299"/>
      <c r="P17" s="296"/>
      <c r="Q17" s="298"/>
      <c r="R17" s="296"/>
      <c r="S17" s="296"/>
      <c r="T17" s="296"/>
      <c r="U17" s="296"/>
      <c r="V17" s="298"/>
      <c r="W17" s="296"/>
      <c r="X17" s="298"/>
      <c r="Y17" s="296"/>
      <c r="Z17" s="296"/>
      <c r="AA17" s="296"/>
      <c r="AB17" s="296"/>
      <c r="AC17" s="296"/>
      <c r="AD17" s="298"/>
      <c r="AE17" s="296"/>
      <c r="AF17" s="296"/>
      <c r="AG17" s="296"/>
      <c r="AH17" s="296"/>
      <c r="AI17" s="296"/>
      <c r="AJ17" s="298"/>
      <c r="AK17" s="296"/>
      <c r="AL17" s="296"/>
      <c r="AM17" s="296"/>
      <c r="AN17" s="296"/>
      <c r="AO17" s="296"/>
    </row>
    <row r="18" spans="1:41" s="78" customFormat="1">
      <c r="A18" s="2"/>
      <c r="B18" s="76" t="s">
        <v>109</v>
      </c>
      <c r="D18" s="154">
        <v>1.0327807270653724</v>
      </c>
      <c r="E18" s="172">
        <v>1.0214367407041882</v>
      </c>
      <c r="F18" s="172">
        <v>0.97682984634863779</v>
      </c>
      <c r="G18" s="173">
        <v>0.99808867184648309</v>
      </c>
      <c r="H18" s="3"/>
      <c r="I18" s="81">
        <v>1.0072839964911704</v>
      </c>
      <c r="K18" s="296">
        <v>0.98550223670215065</v>
      </c>
      <c r="L18" s="296">
        <v>0.97754740404946239</v>
      </c>
      <c r="M18" s="296">
        <v>0.99070466606053753</v>
      </c>
      <c r="N18" s="297">
        <v>0.99230277149470025</v>
      </c>
      <c r="O18" s="298"/>
      <c r="P18" s="296">
        <v>0.98651426957671273</v>
      </c>
      <c r="Q18" s="298"/>
      <c r="R18" s="296">
        <v>0.97667596294279557</v>
      </c>
      <c r="S18" s="296">
        <v>0.96198554792718427</v>
      </c>
      <c r="T18" s="296">
        <v>0.95330849066666667</v>
      </c>
      <c r="U18" s="296">
        <v>0.90660400619999992</v>
      </c>
      <c r="V18" s="298"/>
      <c r="W18" s="296">
        <f>AVERAGE(R18:U18)</f>
        <v>0.94964350193416158</v>
      </c>
      <c r="X18" s="298"/>
      <c r="Y18" s="296">
        <v>0.91621934854220155</v>
      </c>
      <c r="Z18" s="296">
        <v>0.91934013086666655</v>
      </c>
      <c r="AA18" s="296">
        <v>0.88073352644737335</v>
      </c>
      <c r="AB18" s="296">
        <v>0.80839097666666726</v>
      </c>
      <c r="AC18" s="296">
        <v>0.88117099563072721</v>
      </c>
      <c r="AD18" s="298"/>
      <c r="AE18" s="296">
        <v>0.81384836621781542</v>
      </c>
      <c r="AF18" s="296">
        <v>0.76492560036666679</v>
      </c>
      <c r="AG18" s="296">
        <v>0.75073823564960607</v>
      </c>
      <c r="AH18" s="296">
        <v>0.72766141570000009</v>
      </c>
      <c r="AI18" s="296">
        <v>0.76429340448352201</v>
      </c>
      <c r="AJ18" s="298"/>
      <c r="AK18" s="296">
        <v>0.77497776743333346</v>
      </c>
      <c r="AL18" s="296">
        <v>0.76727458396666659</v>
      </c>
      <c r="AM18" s="296"/>
      <c r="AN18" s="296"/>
      <c r="AO18" s="296"/>
    </row>
    <row r="19" spans="1:41" s="78" customFormat="1">
      <c r="A19" s="2"/>
      <c r="B19" s="76"/>
      <c r="D19" s="79"/>
      <c r="E19" s="80"/>
      <c r="F19" s="80"/>
      <c r="G19" s="171"/>
      <c r="H19" s="77"/>
      <c r="I19" s="81"/>
      <c r="K19" s="296"/>
      <c r="L19" s="296"/>
      <c r="M19" s="296"/>
      <c r="N19" s="297"/>
      <c r="O19" s="299"/>
      <c r="P19" s="296"/>
      <c r="Q19" s="298"/>
      <c r="R19" s="296"/>
      <c r="S19" s="296"/>
      <c r="T19" s="296"/>
      <c r="U19" s="296"/>
      <c r="V19" s="298"/>
      <c r="W19" s="296"/>
      <c r="X19" s="298"/>
      <c r="Y19" s="296"/>
      <c r="Z19" s="296"/>
      <c r="AA19" s="296"/>
      <c r="AB19" s="296"/>
      <c r="AC19" s="296"/>
      <c r="AD19" s="298"/>
      <c r="AE19" s="296"/>
      <c r="AF19" s="296"/>
      <c r="AG19" s="296"/>
      <c r="AH19" s="296"/>
      <c r="AI19" s="296"/>
      <c r="AJ19" s="298"/>
      <c r="AK19" s="296"/>
      <c r="AL19" s="296"/>
      <c r="AM19" s="296"/>
      <c r="AN19" s="296"/>
      <c r="AO19" s="296"/>
    </row>
    <row r="20" spans="1:41" s="78" customFormat="1">
      <c r="A20" s="2"/>
      <c r="B20" s="76" t="s">
        <v>110</v>
      </c>
      <c r="D20" s="154">
        <v>9.0957485105518012E-3</v>
      </c>
      <c r="E20" s="172">
        <v>9.0969764705416054E-3</v>
      </c>
      <c r="F20" s="172">
        <v>8.9419084389247318E-3</v>
      </c>
      <c r="G20" s="173">
        <v>8.4278309658342293E-3</v>
      </c>
      <c r="H20" s="3"/>
      <c r="I20" s="81">
        <v>8.8906160964630915E-3</v>
      </c>
      <c r="K20" s="296">
        <v>7.6863028031541221E-3</v>
      </c>
      <c r="L20" s="296">
        <v>7.5618227726523294E-3</v>
      </c>
      <c r="M20" s="296">
        <v>7.7350641032616499E-3</v>
      </c>
      <c r="N20" s="297">
        <v>7.8825584248847919E-3</v>
      </c>
      <c r="O20" s="298"/>
      <c r="P20" s="296">
        <v>7.7164370259882242E-3</v>
      </c>
      <c r="Q20" s="298"/>
      <c r="R20" s="296">
        <v>7.8896127313620081E-3</v>
      </c>
      <c r="S20" s="296">
        <v>7.5823811187512762E-3</v>
      </c>
      <c r="T20" s="296">
        <v>7.6317859000000002E-3</v>
      </c>
      <c r="U20" s="296">
        <v>7.6438526333333333E-3</v>
      </c>
      <c r="V20" s="298"/>
      <c r="W20" s="296">
        <f>AVERAGE(R20:U20)</f>
        <v>7.6869080958616547E-3</v>
      </c>
      <c r="X20" s="298"/>
      <c r="Y20" s="296">
        <v>7.6607005917594022E-3</v>
      </c>
      <c r="Z20" s="296">
        <v>7.6736806000000006E-3</v>
      </c>
      <c r="AA20" s="296">
        <v>7.6307100774557655E-3</v>
      </c>
      <c r="AB20" s="296">
        <v>7.5382904666666736E-3</v>
      </c>
      <c r="AC20" s="296">
        <v>7.6258454339704603E-3</v>
      </c>
      <c r="AD20" s="298"/>
      <c r="AE20" s="296">
        <v>7.4799364535381614E-3</v>
      </c>
      <c r="AF20" s="296">
        <v>7.3772164666666669E-3</v>
      </c>
      <c r="AG20" s="296">
        <v>7.0360553261996231E-3</v>
      </c>
      <c r="AH20" s="296">
        <v>6.9214862666666663E-3</v>
      </c>
      <c r="AI20" s="296">
        <v>7.2036736282677797E-3</v>
      </c>
      <c r="AJ20" s="298"/>
      <c r="AK20" s="296">
        <v>6.8421929999999999E-3</v>
      </c>
      <c r="AL20" s="296">
        <v>6.8603742666666669E-3</v>
      </c>
      <c r="AM20" s="296"/>
      <c r="AN20" s="296"/>
      <c r="AO20" s="296"/>
    </row>
    <row r="21" spans="1:41" s="78" customFormat="1">
      <c r="A21" s="2"/>
      <c r="B21" s="287"/>
      <c r="D21" s="288"/>
      <c r="E21" s="290"/>
      <c r="F21" s="290"/>
      <c r="G21" s="291"/>
      <c r="H21" s="3"/>
      <c r="I21" s="289"/>
      <c r="K21" s="300"/>
      <c r="L21" s="300"/>
      <c r="M21" s="300"/>
      <c r="N21" s="301"/>
      <c r="O21" s="298"/>
      <c r="P21" s="300"/>
      <c r="Q21" s="298"/>
      <c r="R21" s="300"/>
      <c r="S21" s="301"/>
      <c r="T21" s="301"/>
      <c r="U21" s="301"/>
      <c r="V21" s="298"/>
      <c r="W21" s="300"/>
      <c r="X21" s="298"/>
      <c r="Y21" s="300"/>
      <c r="Z21" s="300"/>
      <c r="AA21" s="300"/>
      <c r="AB21" s="300"/>
      <c r="AC21" s="300"/>
      <c r="AD21" s="298"/>
      <c r="AE21" s="300"/>
      <c r="AF21" s="300"/>
      <c r="AG21" s="300"/>
      <c r="AH21" s="300"/>
      <c r="AI21" s="300"/>
      <c r="AJ21" s="298"/>
      <c r="AK21" s="300"/>
      <c r="AL21" s="300"/>
      <c r="AM21" s="300"/>
      <c r="AN21" s="300"/>
      <c r="AO21" s="300"/>
    </row>
    <row r="22" spans="1:41" s="78" customFormat="1">
      <c r="A22" s="2"/>
      <c r="B22" s="287" t="s">
        <v>301</v>
      </c>
      <c r="D22" s="288">
        <v>6.7832030769230789</v>
      </c>
      <c r="E22" s="290">
        <v>7.1358677272727267</v>
      </c>
      <c r="F22" s="290">
        <v>8.0978309230769216</v>
      </c>
      <c r="G22" s="291">
        <v>7.7492092307692317</v>
      </c>
      <c r="H22" s="3"/>
      <c r="I22" s="289">
        <v>7.4415277395104891</v>
      </c>
      <c r="K22" s="300">
        <v>8.3869084671100023</v>
      </c>
      <c r="L22" s="300">
        <v>8.2844362688172044</v>
      </c>
      <c r="M22" s="300">
        <v>8.7011273044655546</v>
      </c>
      <c r="N22" s="301">
        <v>8.9541759293394776</v>
      </c>
      <c r="O22" s="298"/>
      <c r="P22" s="300">
        <v>8.5816619924330588</v>
      </c>
      <c r="Q22" s="298"/>
      <c r="R22" s="300">
        <v>9.4729127025089586</v>
      </c>
      <c r="S22" s="301">
        <v>9.9804329242239618</v>
      </c>
      <c r="T22" s="301">
        <v>10.140688082866667</v>
      </c>
      <c r="U22" s="301">
        <v>10.887778986466666</v>
      </c>
      <c r="V22" s="298"/>
      <c r="W22" s="300">
        <f>AVERAGE(R22:U22)</f>
        <v>10.120453174016562</v>
      </c>
      <c r="X22" s="298"/>
      <c r="Y22" s="296">
        <v>10.546546228954455</v>
      </c>
      <c r="Z22" s="296">
        <v>10.765450853520397</v>
      </c>
      <c r="AA22" s="296">
        <v>11.234110108581127</v>
      </c>
      <c r="AB22" s="296">
        <v>11.719581729648651</v>
      </c>
      <c r="AC22" s="300">
        <v>11.066422230176157</v>
      </c>
      <c r="AD22" s="298"/>
      <c r="AE22" s="296">
        <v>12.088430568784974</v>
      </c>
      <c r="AF22" s="296">
        <v>12.980896615188961</v>
      </c>
      <c r="AG22" s="296">
        <v>14.147572926521443</v>
      </c>
      <c r="AH22" s="296">
        <v>15.791789975335433</v>
      </c>
      <c r="AI22" s="296">
        <v>13.752172521457704</v>
      </c>
      <c r="AJ22" s="298"/>
      <c r="AK22" s="296">
        <v>15.020824157733331</v>
      </c>
      <c r="AL22" s="296">
        <v>14.098745304666666</v>
      </c>
      <c r="AM22" s="296"/>
      <c r="AN22" s="296"/>
      <c r="AO22" s="296"/>
    </row>
    <row r="23" spans="1:41" s="78" customFormat="1">
      <c r="A23" s="2"/>
      <c r="B23" s="287"/>
      <c r="D23" s="288"/>
      <c r="E23" s="290"/>
      <c r="F23" s="290"/>
      <c r="G23" s="291"/>
      <c r="H23" s="3"/>
      <c r="I23" s="289"/>
      <c r="K23" s="300"/>
      <c r="L23" s="300"/>
      <c r="M23" s="300"/>
      <c r="N23" s="301"/>
      <c r="O23" s="298"/>
      <c r="P23" s="300"/>
      <c r="Q23" s="298"/>
      <c r="R23" s="300"/>
      <c r="S23" s="301"/>
      <c r="T23" s="301"/>
      <c r="U23" s="301"/>
      <c r="V23" s="298"/>
      <c r="W23" s="300"/>
      <c r="X23" s="298"/>
      <c r="Y23" s="300"/>
      <c r="Z23" s="296"/>
      <c r="AA23" s="296"/>
      <c r="AB23" s="296"/>
      <c r="AC23" s="300"/>
      <c r="AD23" s="298"/>
      <c r="AE23" s="300"/>
      <c r="AF23" s="300"/>
      <c r="AG23" s="300"/>
      <c r="AH23" s="296"/>
      <c r="AI23" s="300"/>
      <c r="AJ23" s="298"/>
      <c r="AK23" s="300"/>
      <c r="AL23" s="300"/>
      <c r="AM23" s="300"/>
      <c r="AN23" s="296"/>
      <c r="AO23" s="300"/>
    </row>
    <row r="24" spans="1:41" s="78" customFormat="1">
      <c r="A24" s="2"/>
      <c r="B24" s="287" t="s">
        <v>302</v>
      </c>
      <c r="D24" s="288">
        <v>1.0589854918987609</v>
      </c>
      <c r="E24" s="290">
        <v>1.0460251046025104</v>
      </c>
      <c r="F24" s="290">
        <v>0.99039999999999995</v>
      </c>
      <c r="G24" s="291">
        <v>0.94950000000000001</v>
      </c>
      <c r="H24" s="3"/>
      <c r="I24" s="289">
        <v>1.0112276491253178</v>
      </c>
      <c r="K24" s="300">
        <v>1.0091608840224591</v>
      </c>
      <c r="L24" s="300">
        <v>1.0382235326907034</v>
      </c>
      <c r="M24" s="300">
        <v>1.0391301208975865</v>
      </c>
      <c r="N24" s="301">
        <v>1.0392100148942713</v>
      </c>
      <c r="O24" s="298"/>
      <c r="P24" s="300">
        <v>1.0314311381262551</v>
      </c>
      <c r="Q24" s="298"/>
      <c r="R24" s="300">
        <v>0.99135818492925942</v>
      </c>
      <c r="S24" s="301">
        <v>0.91627548188289543</v>
      </c>
      <c r="T24" s="301">
        <v>0.9285648029000001</v>
      </c>
      <c r="U24" s="301">
        <v>0.89491957433333325</v>
      </c>
      <c r="V24" s="298"/>
      <c r="W24" s="300">
        <f>AVERAGE(R24:U24)</f>
        <v>0.93277951101137202</v>
      </c>
      <c r="X24" s="298"/>
      <c r="Y24" s="296">
        <v>0.93209648745519724</v>
      </c>
      <c r="Z24" s="296">
        <v>0.92536377373333334</v>
      </c>
      <c r="AA24" s="296">
        <v>0.85565487455197131</v>
      </c>
      <c r="AB24" s="296">
        <v>0.78876616916666664</v>
      </c>
      <c r="AC24" s="300">
        <v>0.87547032622679222</v>
      </c>
      <c r="AD24" s="298"/>
      <c r="AE24" s="296">
        <v>0.77899967742222243</v>
      </c>
      <c r="AF24" s="296">
        <v>0.72601284876666661</v>
      </c>
      <c r="AG24" s="296">
        <v>0.72192563828172041</v>
      </c>
      <c r="AH24" s="296">
        <v>0.72217749349999993</v>
      </c>
      <c r="AI24" s="296">
        <v>0.73727891449265248</v>
      </c>
      <c r="AJ24" s="298"/>
      <c r="AK24" s="296">
        <v>0.7463402509</v>
      </c>
      <c r="AL24" s="296">
        <v>0.75769032256666657</v>
      </c>
      <c r="AM24" s="296"/>
      <c r="AN24" s="296"/>
      <c r="AO24" s="296"/>
    </row>
    <row r="25" spans="1:41">
      <c r="A25" s="2"/>
      <c r="B25" s="17"/>
      <c r="D25" s="82"/>
      <c r="E25" s="83"/>
      <c r="F25" s="83"/>
      <c r="G25" s="84"/>
      <c r="H25" s="70"/>
      <c r="I25" s="17"/>
      <c r="K25" s="17"/>
      <c r="L25" s="17"/>
      <c r="M25" s="17"/>
      <c r="N25" s="294"/>
      <c r="O25" s="70"/>
      <c r="P25" s="17"/>
      <c r="R25" s="17"/>
      <c r="S25" s="84"/>
      <c r="T25" s="84"/>
      <c r="U25" s="84"/>
      <c r="W25" s="17"/>
      <c r="Y25" s="17"/>
      <c r="Z25" s="17"/>
      <c r="AA25" s="17"/>
      <c r="AB25" s="17"/>
      <c r="AC25" s="17"/>
      <c r="AE25" s="17"/>
      <c r="AF25" s="17"/>
      <c r="AG25" s="17"/>
      <c r="AH25" s="17"/>
      <c r="AI25" s="17"/>
      <c r="AK25" s="17"/>
      <c r="AL25" s="17"/>
      <c r="AM25" s="17"/>
      <c r="AN25" s="17"/>
      <c r="AO25" s="17"/>
    </row>
    <row r="26" spans="1:41">
      <c r="A26" s="2"/>
      <c r="B26" s="70"/>
      <c r="D26" s="70"/>
      <c r="E26" s="70"/>
      <c r="F26" s="70"/>
      <c r="G26" s="70"/>
      <c r="H26" s="70"/>
      <c r="I26" s="70"/>
      <c r="K26" s="70"/>
      <c r="L26" s="70"/>
      <c r="M26" s="70"/>
      <c r="N26" s="70"/>
      <c r="O26" s="70"/>
      <c r="P26" s="70"/>
      <c r="R26" s="70"/>
      <c r="S26" s="70"/>
      <c r="T26" s="70"/>
      <c r="U26" s="70"/>
      <c r="W26" s="70"/>
      <c r="Y26" s="70"/>
      <c r="Z26" s="70"/>
      <c r="AA26" s="70"/>
      <c r="AB26" s="70"/>
      <c r="AC26" s="70"/>
      <c r="AE26" s="70"/>
      <c r="AF26" s="70"/>
      <c r="AK26" s="70"/>
      <c r="AL26" s="70"/>
    </row>
    <row r="29" spans="1:41">
      <c r="D29" s="163"/>
    </row>
    <row r="30" spans="1:41">
      <c r="D30" s="164"/>
    </row>
    <row r="31" spans="1:41">
      <c r="D31" s="163"/>
    </row>
    <row r="32" spans="1:41">
      <c r="D32" s="164"/>
    </row>
    <row r="33" spans="4:4">
      <c r="D33" s="163"/>
    </row>
    <row r="34" spans="4:4">
      <c r="D34" s="164"/>
    </row>
    <row r="35" spans="4:4">
      <c r="D35" s="163"/>
    </row>
    <row r="36" spans="4:4">
      <c r="D36" s="164"/>
    </row>
    <row r="37" spans="4:4">
      <c r="D37" s="163"/>
    </row>
    <row r="39" spans="4:4">
      <c r="D39" s="163"/>
    </row>
    <row r="41" spans="4:4">
      <c r="D41" s="163"/>
    </row>
    <row r="43" spans="4:4">
      <c r="D43" s="163"/>
    </row>
    <row r="45" spans="4:4">
      <c r="D45" s="163"/>
    </row>
    <row r="47" spans="4:4">
      <c r="D47" s="163"/>
    </row>
  </sheetData>
  <phoneticPr fontId="3" type="noConversion"/>
  <hyperlinks>
    <hyperlink ref="AL5" location="Contents!A1" display="Back"/>
  </hyperlinks>
  <printOptions horizontalCentered="1" verticalCentered="1"/>
  <pageMargins left="0.25" right="0.25" top="0.75" bottom="0.75" header="0.3" footer="0.3"/>
  <pageSetup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'#5'!Print_Area</vt:lpstr>
      <vt:lpstr>'#6'!Print_Area</vt:lpstr>
      <vt:lpstr>'#7'!Print_Area</vt:lpstr>
      <vt:lpstr>'#8'!Print_Area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Ritesh Gandhi</cp:lastModifiedBy>
  <cp:lastPrinted>2016-04-26T07:33:24Z</cp:lastPrinted>
  <dcterms:created xsi:type="dcterms:W3CDTF">2008-04-12T04:03:49Z</dcterms:created>
  <dcterms:modified xsi:type="dcterms:W3CDTF">2016-10-18T12:53:10Z</dcterms:modified>
</cp:coreProperties>
</file>