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120" yWindow="15" windowWidth="15480" windowHeight="10110" tabRatio="495"/>
  </bookViews>
  <sheets>
    <sheet name="Contents" sheetId="10" r:id="rId1"/>
    <sheet name="#1" sheetId="1" r:id="rId2"/>
    <sheet name="#2" sheetId="2" r:id="rId3"/>
    <sheet name="#3" sheetId="3" r:id="rId4"/>
    <sheet name="#4" sheetId="6" r:id="rId5"/>
    <sheet name="#5" sheetId="5" r:id="rId6"/>
    <sheet name="#6" sheetId="12" r:id="rId7"/>
    <sheet name="#7" sheetId="14" r:id="rId8"/>
    <sheet name="#8" sheetId="8" r:id="rId9"/>
    <sheet name="#9" sheetId="13" r:id="rId10"/>
    <sheet name="Sheet1" sheetId="15" r:id="rId11"/>
  </sheets>
  <definedNames>
    <definedName name="_Order1" hidden="1">0</definedName>
    <definedName name="_Parse_In" localSheetId="7" hidden="1">#REF!</definedName>
    <definedName name="_Parse_Out" localSheetId="7" hidden="1">#REF!</definedName>
    <definedName name="b" hidden="1">{"assumptions",#N/A,FALSE,"Scenario 1";"valuation",#N/A,FALSE,"Scenario 1"}</definedName>
    <definedName name="d" hidden="1">{"assumptions",#N/A,FALSE,"Scenario 1";"valuation",#N/A,FALSE,"Scenario 1"}</definedName>
    <definedName name="f" hidden="1">{"page1",#N/A,FALSE,"A";"page2",#N/A,FALSE,"A"}</definedName>
    <definedName name="h" hidden="1">{"20 Years",#N/A,FALSE,"P&amp;Ls";"2001",#N/A,FALSE,"P&amp;Ls"}</definedName>
    <definedName name="i" hidden="1">{"20 Years",#N/A,FALSE,"P&amp;Ls";"2001",#N/A,FALSE,"P&amp;Ls"}</definedName>
    <definedName name="j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k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_xlnm.Print_Area" localSheetId="1">'#1'!$A$1:$AA$61</definedName>
    <definedName name="_xlnm.Print_Area" localSheetId="2">'#2'!$A$1:$U$74</definedName>
    <definedName name="_xlnm.Print_Area" localSheetId="3">'#3'!$A$1:$S$80</definedName>
    <definedName name="_xlnm.Print_Area" localSheetId="4">'#4'!$A$1:$AM$119</definedName>
    <definedName name="_xlnm.Print_Area" localSheetId="6">'#6'!$A$1:$V$97</definedName>
    <definedName name="_xlnm.Print_Area" localSheetId="7">'#7'!$B$1:$CQ$38</definedName>
    <definedName name="_xlnm.Print_Area" localSheetId="9">'#9'!$A$1:$V$43</definedName>
    <definedName name="_xlnm.Print_Titles" localSheetId="7">'#7'!$B:$B</definedName>
    <definedName name="Test2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" hidden="1">{"Co1statements",#N/A,FALSE,"Cmpy1";"Co2statement",#N/A,FALSE,"Cmpy2";"co1pm",#N/A,FALSE,"Co1PM";"co2PM",#N/A,FALSE,"Co2PM";"value",#N/A,FALSE,"value";"opco",#N/A,FALSE,"NewSparkle";"adjusts",#N/A,FALSE,"Adjustments"}</definedName>
    <definedName name="wrn.cg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i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IN.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ipo." hidden="1">{"assumptions",#N/A,FALSE,"Scenario 1";"valuation",#N/A,FALSE,"Scenario 1"}</definedName>
    <definedName name="wrn.IPO._.Valuation." hidden="1">{"assumptions",#N/A,FALSE,"Scenario 1";"valuation",#N/A,FALSE,"Scenario 1"}</definedName>
    <definedName name="wrn.one" hidden="1">{"page1",#N/A,FALSE,"A";"page2",#N/A,FALSE,"A"}</definedName>
    <definedName name="wrn.one." hidden="1">{"page1",#N/A,FALSE,"A";"page2",#N/A,FALSE,"A"}</definedName>
    <definedName name="wrn.pl" hidden="1">{"20 Years",#N/A,FALSE,"P&amp;Ls";"2001",#N/A,FALSE,"P&amp;Ls"}</definedName>
    <definedName name="wrn.PL." hidden="1">{"20 Years",#N/A,FALSE,"P&amp;Ls";"2001",#N/A,FALSE,"P&amp;Ls"}</definedName>
    <definedName name="wrn.Scenario._.Summary.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rn.scenariosummary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rn.Statements." hidden="1">{"Co1statements",#N/A,FALSE,"Cmpy1";"Co2statement",#N/A,FALSE,"Cmpy2";"co1pm",#N/A,FALSE,"Co1PM";"co2PM",#N/A,FALSE,"Co2PM";"value",#N/A,FALSE,"value";"opco",#N/A,FALSE,"NewSparkle";"adjusts",#N/A,FALSE,"Adjustments"}</definedName>
    <definedName name="wrn.statments" hidden="1">{"Co1statements",#N/A,FALSE,"Cmpy1";"Co2statement",#N/A,FALSE,"Cmpy2";"co1pm",#N/A,FALSE,"Co1PM";"co2PM",#N/A,FALSE,"Co2PM";"value",#N/A,FALSE,"value";"opco",#N/A,FALSE,"NewSparkle";"adjusts",#N/A,FALSE,"Adjustments"}</definedName>
    <definedName name="Yogesh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ys.xls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</definedNames>
  <calcPr calcId="145621"/>
</workbook>
</file>

<file path=xl/calcChain.xml><?xml version="1.0" encoding="utf-8"?>
<calcChain xmlns="http://schemas.openxmlformats.org/spreadsheetml/2006/main">
  <c r="CP35" i="14"/>
  <c r="CO28"/>
  <c r="CP25"/>
  <c r="CP21"/>
  <c r="CN21"/>
  <c r="CP38"/>
  <c r="CO38"/>
  <c r="CL38"/>
  <c r="CP37"/>
  <c r="CO37"/>
  <c r="CN37"/>
  <c r="CQ37" s="1"/>
  <c r="CP36"/>
  <c r="CO36"/>
  <c r="CO35"/>
  <c r="CN35"/>
  <c r="CQ35" s="1"/>
  <c r="CQ32"/>
  <c r="CQ31"/>
  <c r="CP28"/>
  <c r="CN28"/>
  <c r="CO25"/>
  <c r="CN25"/>
  <c r="CQ25" s="1"/>
  <c r="CO24"/>
  <c r="CN24"/>
  <c r="CO21"/>
  <c r="CL21"/>
  <c r="CL20"/>
  <c r="CO20"/>
  <c r="CN20"/>
  <c r="CL34"/>
  <c r="CL30"/>
  <c r="CL27"/>
  <c r="CL23"/>
  <c r="CL19"/>
  <c r="CP17"/>
  <c r="CO17"/>
  <c r="CP16"/>
  <c r="CO16"/>
  <c r="CN16"/>
  <c r="CP14"/>
  <c r="CO14"/>
  <c r="CL14"/>
  <c r="CM33"/>
  <c r="V21" i="5"/>
  <c r="V20"/>
  <c r="V27" s="1"/>
  <c r="V14"/>
  <c r="CL17" i="14" l="1"/>
  <c r="CL28"/>
  <c r="CL25"/>
  <c r="CL36"/>
  <c r="CQ28"/>
  <c r="CL16"/>
  <c r="CL24"/>
  <c r="CN17"/>
  <c r="CQ17" s="1"/>
  <c r="CN36"/>
  <c r="CQ36" s="1"/>
  <c r="CN38"/>
  <c r="CQ38" s="1"/>
  <c r="V20" i="12"/>
  <c r="V35" s="1"/>
  <c r="CI18" i="14"/>
  <c r="CL35"/>
  <c r="CL37"/>
  <c r="CP20"/>
  <c r="CN14"/>
  <c r="CQ21"/>
  <c r="CP24"/>
  <c r="CQ24" s="1"/>
  <c r="CQ20"/>
  <c r="CP18"/>
  <c r="CO18"/>
  <c r="CO22" s="1"/>
  <c r="CO26" s="1"/>
  <c r="CO29" s="1"/>
  <c r="CQ16"/>
  <c r="CJ18"/>
  <c r="CJ22" s="1"/>
  <c r="CJ26" s="1"/>
  <c r="CJ29" s="1"/>
  <c r="CK18"/>
  <c r="CK22" s="1"/>
  <c r="CK26" s="1"/>
  <c r="CK29" s="1"/>
  <c r="CQ14"/>
  <c r="V28" i="5"/>
  <c r="V23"/>
  <c r="V15"/>
  <c r="V22"/>
  <c r="AM63" i="6"/>
  <c r="AL63"/>
  <c r="AM16"/>
  <c r="AL16"/>
  <c r="T63"/>
  <c r="AM108"/>
  <c r="AL108"/>
  <c r="AM93"/>
  <c r="AL93"/>
  <c r="AM50"/>
  <c r="AL50"/>
  <c r="AM31"/>
  <c r="AL31"/>
  <c r="S78" i="3"/>
  <c r="T108" i="6" l="1"/>
  <c r="T93"/>
  <c r="CP22" i="14"/>
  <c r="CP26" s="1"/>
  <c r="CP29" s="1"/>
  <c r="S93" i="6"/>
  <c r="CI22" i="14"/>
  <c r="CI26" s="1"/>
  <c r="CI29" s="1"/>
  <c r="CL29" s="1"/>
  <c r="CL33" s="1"/>
  <c r="CL18"/>
  <c r="U51" i="2"/>
  <c r="U63" s="1"/>
  <c r="U61"/>
  <c r="CQ18" i="14"/>
  <c r="U35" i="2"/>
  <c r="T50" i="6"/>
  <c r="CN18" i="14"/>
  <c r="CN22" s="1"/>
  <c r="CN26" s="1"/>
  <c r="CN29" s="1"/>
  <c r="CL26"/>
  <c r="S108" i="6"/>
  <c r="S63"/>
  <c r="S50"/>
  <c r="S31"/>
  <c r="S16"/>
  <c r="S74" i="3"/>
  <c r="S62"/>
  <c r="S43"/>
  <c r="S48" s="1"/>
  <c r="U72" i="2"/>
  <c r="U22"/>
  <c r="CQ22" i="14" l="1"/>
  <c r="CQ26" s="1"/>
  <c r="CQ29" s="1"/>
  <c r="CQ33" s="1"/>
  <c r="U37" i="2"/>
  <c r="CL22" i="14"/>
  <c r="S77" i="3"/>
  <c r="S79" s="1"/>
  <c r="S81" s="1"/>
  <c r="U74" i="2"/>
  <c r="U75" l="1"/>
  <c r="AA52" i="1"/>
  <c r="Y54"/>
  <c r="AA45"/>
  <c r="AA42"/>
  <c r="AA41"/>
  <c r="AA38"/>
  <c r="AA37"/>
  <c r="AA36"/>
  <c r="AA31"/>
  <c r="AA35"/>
  <c r="AA30"/>
  <c r="AA23"/>
  <c r="AA13"/>
  <c r="AA8"/>
  <c r="AA20"/>
  <c r="AA19"/>
  <c r="AA16"/>
  <c r="AA15"/>
  <c r="AA14"/>
  <c r="Y29"/>
  <c r="Y50" s="1"/>
  <c r="Y10" l="1"/>
  <c r="Y17" s="1"/>
  <c r="AA9"/>
  <c r="Y32"/>
  <c r="AA51"/>
  <c r="AA54" s="1"/>
  <c r="AA32"/>
  <c r="AA39" s="1"/>
  <c r="AA43" s="1"/>
  <c r="AA46" s="1"/>
  <c r="AA10"/>
  <c r="AA17" s="1"/>
  <c r="CH35" i="14"/>
  <c r="Y56" i="1" l="1"/>
  <c r="Y57" s="1"/>
  <c r="Y21"/>
  <c r="Y24" s="1"/>
  <c r="AA59"/>
  <c r="AA60" s="1"/>
  <c r="Y39"/>
  <c r="Y43" s="1"/>
  <c r="Y46" s="1"/>
  <c r="Y59" s="1"/>
  <c r="Y60" s="1"/>
  <c r="AA21"/>
  <c r="AA24" s="1"/>
  <c r="AA56"/>
  <c r="AA57" s="1"/>
  <c r="AK50" i="6"/>
  <c r="U18" i="13"/>
  <c r="U17"/>
  <c r="U12"/>
  <c r="U11"/>
  <c r="CD33" i="14"/>
  <c r="CH18"/>
  <c r="CG18"/>
  <c r="CG22" s="1"/>
  <c r="CG26" s="1"/>
  <c r="CG29" s="1"/>
  <c r="CF18"/>
  <c r="CF22" s="1"/>
  <c r="CF26" s="1"/>
  <c r="CF29" s="1"/>
  <c r="CE18"/>
  <c r="CE22" s="1"/>
  <c r="Q81" i="3"/>
  <c r="Q74"/>
  <c r="Q62"/>
  <c r="X54" i="1"/>
  <c r="X29"/>
  <c r="X50" s="1"/>
  <c r="X45"/>
  <c r="X42"/>
  <c r="X41"/>
  <c r="X38"/>
  <c r="X37"/>
  <c r="X36"/>
  <c r="X35"/>
  <c r="X10"/>
  <c r="AK63" i="6" l="1"/>
  <c r="AK16"/>
  <c r="AK31"/>
  <c r="AK93"/>
  <c r="AK108"/>
  <c r="X17" i="1"/>
  <c r="X56" s="1"/>
  <c r="X57" s="1"/>
  <c r="T51" i="2"/>
  <c r="U28" i="5"/>
  <c r="T22" i="2"/>
  <c r="T35"/>
  <c r="R43" i="3"/>
  <c r="R48" s="1"/>
  <c r="R77" s="1"/>
  <c r="R74"/>
  <c r="U15" i="5"/>
  <c r="R16" i="6"/>
  <c r="R31"/>
  <c r="R50"/>
  <c r="T72" i="2"/>
  <c r="R62" i="3"/>
  <c r="R63" i="6"/>
  <c r="R93"/>
  <c r="U27" i="5"/>
  <c r="T61" i="2"/>
  <c r="U20" i="12"/>
  <c r="U35" s="1"/>
  <c r="R108" i="6"/>
  <c r="CE26" i="14"/>
  <c r="CE29" s="1"/>
  <c r="CH22"/>
  <c r="CH26" s="1"/>
  <c r="CH29" s="1"/>
  <c r="CH33" s="1"/>
  <c r="U22" i="5"/>
  <c r="U23"/>
  <c r="X21" i="1"/>
  <c r="X24" s="1"/>
  <c r="X32"/>
  <c r="X39" s="1"/>
  <c r="X43" s="1"/>
  <c r="X46" s="1"/>
  <c r="X59" s="1"/>
  <c r="X60" s="1"/>
  <c r="Q31" i="6"/>
  <c r="T63" i="2" l="1"/>
  <c r="T74" s="1"/>
  <c r="T37"/>
  <c r="S12" i="13"/>
  <c r="S11"/>
  <c r="R12"/>
  <c r="R11"/>
  <c r="BX18" i="14"/>
  <c r="BW18"/>
  <c r="BW22" s="1"/>
  <c r="BW26" s="1"/>
  <c r="BW29" s="1"/>
  <c r="BV18"/>
  <c r="BV22" s="1"/>
  <c r="BV26" s="1"/>
  <c r="BV29" s="1"/>
  <c r="BU18"/>
  <c r="BU22" s="1"/>
  <c r="BT33"/>
  <c r="S33" i="12"/>
  <c r="S32"/>
  <c r="S31"/>
  <c r="S19"/>
  <c r="R20"/>
  <c r="R35" s="1"/>
  <c r="S27" i="5"/>
  <c r="S15"/>
  <c r="R28"/>
  <c r="R27"/>
  <c r="R23"/>
  <c r="R22"/>
  <c r="R15"/>
  <c r="P74" i="3"/>
  <c r="O74"/>
  <c r="O43"/>
  <c r="N43"/>
  <c r="R72" i="2"/>
  <c r="T75" l="1"/>
  <c r="S28" i="5"/>
  <c r="R61" i="2"/>
  <c r="C63" i="6"/>
  <c r="BU26" i="14"/>
  <c r="BU29" s="1"/>
  <c r="BX22"/>
  <c r="BX26" s="1"/>
  <c r="BX29" s="1"/>
  <c r="BX33" s="1"/>
  <c r="S22" i="5"/>
  <c r="S23"/>
  <c r="O48" i="3"/>
  <c r="O62"/>
  <c r="P43"/>
  <c r="P48" s="1"/>
  <c r="P62"/>
  <c r="R35" i="2"/>
  <c r="R51"/>
  <c r="R22"/>
  <c r="R37" s="1"/>
  <c r="R63" l="1"/>
  <c r="R74" s="1"/>
  <c r="P77" i="3"/>
  <c r="O77"/>
  <c r="R75" i="2"/>
  <c r="T10" i="1"/>
  <c r="T17" s="1"/>
  <c r="T54"/>
  <c r="T45"/>
  <c r="T42"/>
  <c r="T41"/>
  <c r="T38"/>
  <c r="T37"/>
  <c r="T36"/>
  <c r="T35"/>
  <c r="T32"/>
  <c r="T39" s="1"/>
  <c r="T43" s="1"/>
  <c r="T46" s="1"/>
  <c r="T59" s="1"/>
  <c r="T60" s="1"/>
  <c r="T56" l="1"/>
  <c r="T57" s="1"/>
  <c r="T21"/>
  <c r="T24" s="1"/>
  <c r="G24" i="13"/>
  <c r="G23"/>
  <c r="M24"/>
  <c r="M23"/>
  <c r="M29"/>
  <c r="M28"/>
  <c r="M62" i="3" l="1"/>
  <c r="BS18" i="14"/>
  <c r="Q20" i="12"/>
  <c r="Q35" s="1"/>
  <c r="O16" i="6"/>
  <c r="Q22" i="2"/>
  <c r="S54" i="1"/>
  <c r="S32"/>
  <c r="S10" l="1"/>
  <c r="S17" s="1"/>
  <c r="S21" s="1"/>
  <c r="S24" s="1"/>
  <c r="P72" i="2"/>
  <c r="N62" i="3"/>
  <c r="S35" i="1"/>
  <c r="S36"/>
  <c r="S37"/>
  <c r="S38"/>
  <c r="S41"/>
  <c r="S42"/>
  <c r="S45"/>
  <c r="Q35" i="2"/>
  <c r="Q37" s="1"/>
  <c r="Q51"/>
  <c r="Q61"/>
  <c r="Q72"/>
  <c r="BP18" i="14"/>
  <c r="BP22" s="1"/>
  <c r="BP26" s="1"/>
  <c r="BP29" s="1"/>
  <c r="BQ18"/>
  <c r="BQ22" s="1"/>
  <c r="BQ26" s="1"/>
  <c r="BQ29" s="1"/>
  <c r="BR18"/>
  <c r="BR22" s="1"/>
  <c r="BR26" s="1"/>
  <c r="BR29" s="1"/>
  <c r="S56" i="1" l="1"/>
  <c r="S57" s="1"/>
  <c r="S39"/>
  <c r="S43" s="1"/>
  <c r="S46" s="1"/>
  <c r="S59" s="1"/>
  <c r="S60" s="1"/>
  <c r="BS22" i="14"/>
  <c r="BS26" s="1"/>
  <c r="BS29" s="1"/>
  <c r="BS33" s="1"/>
  <c r="Q63" i="2"/>
  <c r="Q74" s="1"/>
  <c r="CC38" i="14"/>
  <c r="CC37"/>
  <c r="AJ108" i="6"/>
  <c r="AJ63"/>
  <c r="AJ50"/>
  <c r="AJ31"/>
  <c r="Q108"/>
  <c r="Q63"/>
  <c r="Q50"/>
  <c r="Q16" l="1"/>
  <c r="AJ16"/>
  <c r="CC35" i="14"/>
  <c r="BO33"/>
  <c r="BN18"/>
  <c r="BM18"/>
  <c r="BM22" s="1"/>
  <c r="BM26" s="1"/>
  <c r="BM29" s="1"/>
  <c r="BL18"/>
  <c r="BL22" s="1"/>
  <c r="BL26" s="1"/>
  <c r="BL29" s="1"/>
  <c r="BK18"/>
  <c r="BK22" s="1"/>
  <c r="N108" i="6"/>
  <c r="N93"/>
  <c r="N63"/>
  <c r="N50"/>
  <c r="N31"/>
  <c r="N16"/>
  <c r="BK26" i="14" l="1"/>
  <c r="BK29" s="1"/>
  <c r="BN22"/>
  <c r="BN26" s="1"/>
  <c r="BN29" s="1"/>
  <c r="BN33" s="1"/>
  <c r="R38" i="1" l="1"/>
  <c r="O35" i="2" l="1"/>
  <c r="S18" i="13" l="1"/>
  <c r="R18"/>
  <c r="Q18"/>
  <c r="O18"/>
  <c r="S17"/>
  <c r="R17"/>
  <c r="Q17"/>
  <c r="O17"/>
  <c r="Q11"/>
  <c r="Q12" s="1"/>
  <c r="O11"/>
  <c r="O12" s="1"/>
  <c r="BY33" i="14"/>
  <c r="BJ33"/>
  <c r="BE33"/>
  <c r="CC32"/>
  <c r="CC31"/>
  <c r="CB28"/>
  <c r="CA28"/>
  <c r="BZ28"/>
  <c r="CB25"/>
  <c r="CA25"/>
  <c r="BZ25"/>
  <c r="CB24"/>
  <c r="CA24"/>
  <c r="BZ24"/>
  <c r="CB21"/>
  <c r="CA21"/>
  <c r="BZ21"/>
  <c r="CB20"/>
  <c r="CA20"/>
  <c r="BZ20"/>
  <c r="CB17"/>
  <c r="CA17"/>
  <c r="BZ17"/>
  <c r="BI18"/>
  <c r="BH18"/>
  <c r="BH22" s="1"/>
  <c r="BH26" s="1"/>
  <c r="BH29" s="1"/>
  <c r="BG18"/>
  <c r="BG22" s="1"/>
  <c r="BG26" s="1"/>
  <c r="BG29" s="1"/>
  <c r="BF18"/>
  <c r="BF22" s="1"/>
  <c r="CB14"/>
  <c r="CA14"/>
  <c r="BZ14"/>
  <c r="S30" i="12"/>
  <c r="S29"/>
  <c r="S28"/>
  <c r="S27"/>
  <c r="S26"/>
  <c r="S25"/>
  <c r="S24"/>
  <c r="S23"/>
  <c r="S22"/>
  <c r="S18"/>
  <c r="S17"/>
  <c r="S16"/>
  <c r="S15"/>
  <c r="S14"/>
  <c r="S13"/>
  <c r="O20"/>
  <c r="O35" s="1"/>
  <c r="O28" i="5"/>
  <c r="O27"/>
  <c r="O15"/>
  <c r="AI108" i="6"/>
  <c r="AH108"/>
  <c r="AG108"/>
  <c r="AF108"/>
  <c r="AI93"/>
  <c r="AH93"/>
  <c r="AG93"/>
  <c r="AF93"/>
  <c r="AI63"/>
  <c r="AH63"/>
  <c r="AG63"/>
  <c r="AF63"/>
  <c r="AI50"/>
  <c r="AH50"/>
  <c r="AG50"/>
  <c r="AF50"/>
  <c r="AI31"/>
  <c r="AH31"/>
  <c r="AG31"/>
  <c r="AF31"/>
  <c r="AI16"/>
  <c r="AH16"/>
  <c r="AG16"/>
  <c r="AF16"/>
  <c r="M108"/>
  <c r="O108"/>
  <c r="P108"/>
  <c r="P93"/>
  <c r="O93"/>
  <c r="M93"/>
  <c r="P63"/>
  <c r="O63"/>
  <c r="M63"/>
  <c r="P50"/>
  <c r="O50"/>
  <c r="M50"/>
  <c r="P31"/>
  <c r="O31"/>
  <c r="M31"/>
  <c r="P16"/>
  <c r="M16"/>
  <c r="L81" i="3"/>
  <c r="L74"/>
  <c r="N74"/>
  <c r="M74"/>
  <c r="L62"/>
  <c r="N48"/>
  <c r="M43"/>
  <c r="M48" s="1"/>
  <c r="O72" i="2"/>
  <c r="O61"/>
  <c r="O51"/>
  <c r="O22"/>
  <c r="O37" s="1"/>
  <c r="Q54" i="1"/>
  <c r="Q45"/>
  <c r="Q42"/>
  <c r="V16"/>
  <c r="Q37"/>
  <c r="Q35"/>
  <c r="Q10"/>
  <c r="Q17" s="1"/>
  <c r="O63" i="2" l="1"/>
  <c r="O74" s="1"/>
  <c r="M77" i="3"/>
  <c r="N77"/>
  <c r="CC28" i="14"/>
  <c r="CC14"/>
  <c r="CC21"/>
  <c r="CC25"/>
  <c r="CC24"/>
  <c r="CC20"/>
  <c r="CC17"/>
  <c r="BF26"/>
  <c r="BF29" s="1"/>
  <c r="BI22"/>
  <c r="BI26" s="1"/>
  <c r="BI29" s="1"/>
  <c r="BI33" s="1"/>
  <c r="CA16"/>
  <c r="CA18" s="1"/>
  <c r="CA22" s="1"/>
  <c r="CA26" s="1"/>
  <c r="CA29" s="1"/>
  <c r="BZ16"/>
  <c r="CB16"/>
  <c r="CB18" s="1"/>
  <c r="CB22" s="1"/>
  <c r="CB26" s="1"/>
  <c r="CB29" s="1"/>
  <c r="S20" i="12"/>
  <c r="S35" s="1"/>
  <c r="O22" i="5"/>
  <c r="O23"/>
  <c r="O75" i="2"/>
  <c r="Q75"/>
  <c r="Q21" i="1"/>
  <c r="Q24" s="1"/>
  <c r="Q56"/>
  <c r="Q57" s="1"/>
  <c r="Q32"/>
  <c r="Q36"/>
  <c r="Q38"/>
  <c r="V38" s="1"/>
  <c r="Q41"/>
  <c r="BZ18" i="14" l="1"/>
  <c r="BZ22" s="1"/>
  <c r="CC16"/>
  <c r="CC18" s="1"/>
  <c r="Q39" i="1"/>
  <c r="Q43" s="1"/>
  <c r="Q46" s="1"/>
  <c r="G62" i="3"/>
  <c r="Q59" i="1" l="1"/>
  <c r="Q60" s="1"/>
  <c r="BZ26" i="14"/>
  <c r="BZ29" s="1"/>
  <c r="CC22"/>
  <c r="CC26" s="1"/>
  <c r="CC29" s="1"/>
  <c r="CC33" s="1"/>
  <c r="G74" i="3"/>
  <c r="H62" l="1"/>
  <c r="J62"/>
  <c r="H74"/>
  <c r="J74"/>
  <c r="M30" i="12" l="1"/>
  <c r="L35" i="2"/>
  <c r="J35"/>
  <c r="G35"/>
  <c r="E35"/>
  <c r="M45" i="1"/>
  <c r="M42"/>
  <c r="M41"/>
  <c r="M38"/>
  <c r="M37"/>
  <c r="M36"/>
  <c r="M35"/>
  <c r="M32"/>
  <c r="M10"/>
  <c r="M17" s="1"/>
  <c r="M21" s="1"/>
  <c r="M24" s="1"/>
  <c r="M39" l="1"/>
  <c r="M43" s="1"/>
  <c r="M46" s="1"/>
  <c r="C35" i="2"/>
  <c r="F35"/>
  <c r="H35"/>
  <c r="K35"/>
  <c r="M35"/>
  <c r="M15" i="5"/>
  <c r="M13" i="12"/>
  <c r="M14"/>
  <c r="M15"/>
  <c r="M16"/>
  <c r="M17"/>
  <c r="M18"/>
  <c r="M22"/>
  <c r="M23"/>
  <c r="M24"/>
  <c r="M25"/>
  <c r="M26"/>
  <c r="M27"/>
  <c r="M28"/>
  <c r="M29"/>
  <c r="M27" i="5"/>
  <c r="M28"/>
  <c r="G81" i="3"/>
  <c r="M20" i="12" l="1"/>
  <c r="M35" s="1"/>
  <c r="D108" i="6"/>
  <c r="F108"/>
  <c r="H108"/>
  <c r="J108"/>
  <c r="L108"/>
  <c r="Y93"/>
  <c r="V93"/>
  <c r="K93"/>
  <c r="I93"/>
  <c r="G93"/>
  <c r="E93"/>
  <c r="L93"/>
  <c r="H93"/>
  <c r="D93"/>
  <c r="C93"/>
  <c r="AE108"/>
  <c r="AD108"/>
  <c r="AC108"/>
  <c r="AB108"/>
  <c r="AA108"/>
  <c r="Z108"/>
  <c r="Y108"/>
  <c r="X108"/>
  <c r="W108"/>
  <c r="V108"/>
  <c r="K108"/>
  <c r="I108"/>
  <c r="G108"/>
  <c r="E108"/>
  <c r="C108"/>
  <c r="AE93"/>
  <c r="AA93"/>
  <c r="W93"/>
  <c r="J93"/>
  <c r="F93"/>
  <c r="AC93" l="1"/>
  <c r="D63"/>
  <c r="F63"/>
  <c r="H63"/>
  <c r="J63"/>
  <c r="L63"/>
  <c r="W63"/>
  <c r="Y63"/>
  <c r="AA63"/>
  <c r="AC63"/>
  <c r="AE63"/>
  <c r="AD93"/>
  <c r="AB93"/>
  <c r="Z93"/>
  <c r="X93"/>
  <c r="E63"/>
  <c r="G63"/>
  <c r="I63"/>
  <c r="K63"/>
  <c r="V63"/>
  <c r="X63"/>
  <c r="Z63"/>
  <c r="AB63"/>
  <c r="AD63"/>
  <c r="H43" i="3" l="1"/>
  <c r="G30" i="12" l="1"/>
  <c r="AY54" i="14" l="1"/>
  <c r="AY53"/>
  <c r="AY52"/>
  <c r="AZ33"/>
  <c r="AU33"/>
  <c r="AP33"/>
  <c r="AK33"/>
  <c r="AF33"/>
  <c r="AA33"/>
  <c r="V33"/>
  <c r="Q33"/>
  <c r="L33"/>
  <c r="AY61" l="1"/>
  <c r="P62"/>
  <c r="Z62"/>
  <c r="AO62"/>
  <c r="AY62"/>
  <c r="AY63"/>
  <c r="AY64"/>
  <c r="AY65"/>
  <c r="G14" i="12"/>
  <c r="K62" i="14"/>
  <c r="U62"/>
  <c r="AJ62"/>
  <c r="AT62"/>
  <c r="AC49"/>
  <c r="AC62"/>
  <c r="BB62"/>
  <c r="AC71"/>
  <c r="AD62"/>
  <c r="BC62"/>
  <c r="AD67"/>
  <c r="BC67"/>
  <c r="AD71"/>
  <c r="AD72"/>
  <c r="AY59"/>
  <c r="AY60"/>
  <c r="AB62"/>
  <c r="BA62"/>
  <c r="AY67"/>
  <c r="AE62" l="1"/>
  <c r="BD62"/>
  <c r="S50" l="1"/>
  <c r="X50"/>
  <c r="N50"/>
  <c r="U47"/>
  <c r="G91" i="12"/>
  <c r="J84"/>
  <c r="M91"/>
  <c r="M63"/>
  <c r="G63"/>
  <c r="AB47" i="14" l="1"/>
  <c r="AD47"/>
  <c r="P47"/>
  <c r="Z47"/>
  <c r="AC47"/>
  <c r="K47"/>
  <c r="I50"/>
  <c r="J96" i="12"/>
  <c r="I56"/>
  <c r="I68" s="1"/>
  <c r="J56"/>
  <c r="I84"/>
  <c r="I96" s="1"/>
  <c r="AE47" i="14" l="1"/>
  <c r="AC50"/>
  <c r="M61" i="2" l="1"/>
  <c r="L11" i="13" l="1"/>
  <c r="G13" i="12" l="1"/>
  <c r="G15"/>
  <c r="G17"/>
  <c r="G22"/>
  <c r="G23"/>
  <c r="AC14" i="14"/>
  <c r="AB16"/>
  <c r="K16"/>
  <c r="AD16"/>
  <c r="AC17"/>
  <c r="AB20"/>
  <c r="K20"/>
  <c r="AD20"/>
  <c r="AC21"/>
  <c r="AB24"/>
  <c r="K24"/>
  <c r="AD24"/>
  <c r="AB28"/>
  <c r="K28"/>
  <c r="AD28"/>
  <c r="AB35"/>
  <c r="AD35"/>
  <c r="AB37"/>
  <c r="AD37"/>
  <c r="G16" i="12"/>
  <c r="G29"/>
  <c r="G28"/>
  <c r="G27"/>
  <c r="G26"/>
  <c r="G25"/>
  <c r="G24"/>
  <c r="AB14" i="14"/>
  <c r="K14"/>
  <c r="AD14"/>
  <c r="AC16"/>
  <c r="AB17"/>
  <c r="K17"/>
  <c r="AD17"/>
  <c r="AC20"/>
  <c r="AB21"/>
  <c r="K21"/>
  <c r="AD21"/>
  <c r="AC24"/>
  <c r="K25"/>
  <c r="AC28"/>
  <c r="AC35"/>
  <c r="AC37"/>
  <c r="AE14"/>
  <c r="AE20"/>
  <c r="C50" i="6"/>
  <c r="AD50"/>
  <c r="AB50"/>
  <c r="Z50"/>
  <c r="X50"/>
  <c r="V50"/>
  <c r="K50"/>
  <c r="I50"/>
  <c r="G50"/>
  <c r="E50"/>
  <c r="AE50"/>
  <c r="AC50"/>
  <c r="AA50"/>
  <c r="Y50"/>
  <c r="W50"/>
  <c r="L50"/>
  <c r="J50"/>
  <c r="H50"/>
  <c r="F50"/>
  <c r="D50"/>
  <c r="AE16"/>
  <c r="G31"/>
  <c r="L31"/>
  <c r="Z31"/>
  <c r="AE31"/>
  <c r="AE37" i="14" l="1"/>
  <c r="AE24"/>
  <c r="AE16"/>
  <c r="AB18"/>
  <c r="AB22" s="1"/>
  <c r="AE28"/>
  <c r="AE35"/>
  <c r="AE21"/>
  <c r="AE17"/>
  <c r="AC18"/>
  <c r="AC22" s="1"/>
  <c r="AD18"/>
  <c r="AD22" s="1"/>
  <c r="M72" i="2"/>
  <c r="M51"/>
  <c r="M63" s="1"/>
  <c r="M22"/>
  <c r="M37" s="1"/>
  <c r="D72"/>
  <c r="AE18" i="14" l="1"/>
  <c r="AE22" s="1"/>
  <c r="M74" i="2"/>
  <c r="M75" s="1"/>
  <c r="L18" i="13" l="1"/>
  <c r="L17"/>
  <c r="L20" i="12"/>
  <c r="L35" s="1"/>
  <c r="M39" i="13" l="1"/>
  <c r="L39"/>
  <c r="K39"/>
  <c r="J39"/>
  <c r="I39"/>
  <c r="K20" i="12" l="1"/>
  <c r="K35" s="1"/>
  <c r="AC16" i="6"/>
  <c r="AC31"/>
  <c r="J16"/>
  <c r="J31"/>
  <c r="J20" i="12" l="1"/>
  <c r="J35" s="1"/>
  <c r="AI18" i="14"/>
  <c r="AG18"/>
  <c r="AG22" s="1"/>
  <c r="AG26" s="1"/>
  <c r="AG29" s="1"/>
  <c r="AD31" i="6"/>
  <c r="AB31"/>
  <c r="AA31"/>
  <c r="AD16"/>
  <c r="AB16"/>
  <c r="AA16"/>
  <c r="K31"/>
  <c r="I31"/>
  <c r="H31"/>
  <c r="L16"/>
  <c r="K16"/>
  <c r="I16"/>
  <c r="H16"/>
  <c r="AI22" i="14" l="1"/>
  <c r="AI26" s="1"/>
  <c r="AI29" s="1"/>
  <c r="AH18"/>
  <c r="AH22" s="1"/>
  <c r="AH26" s="1"/>
  <c r="AH29" s="1"/>
  <c r="I20" i="12"/>
  <c r="I35" s="1"/>
  <c r="AJ22" i="14" l="1"/>
  <c r="H18" l="1"/>
  <c r="J18"/>
  <c r="O18"/>
  <c r="R18"/>
  <c r="T18"/>
  <c r="Y18"/>
  <c r="S18"/>
  <c r="X18"/>
  <c r="I18"/>
  <c r="N18"/>
  <c r="M18"/>
  <c r="W18"/>
  <c r="W22" l="1"/>
  <c r="W26" s="1"/>
  <c r="W29" s="1"/>
  <c r="M22"/>
  <c r="M26" s="1"/>
  <c r="M29" s="1"/>
  <c r="N22"/>
  <c r="N26" s="1"/>
  <c r="N29" s="1"/>
  <c r="S22"/>
  <c r="S26" s="1"/>
  <c r="S29" s="1"/>
  <c r="Y22"/>
  <c r="Y26" s="1"/>
  <c r="Y29" s="1"/>
  <c r="T22"/>
  <c r="T26" s="1"/>
  <c r="T29" s="1"/>
  <c r="R22"/>
  <c r="R26" s="1"/>
  <c r="R29" s="1"/>
  <c r="O22"/>
  <c r="O26" s="1"/>
  <c r="O29" s="1"/>
  <c r="J22"/>
  <c r="J26" s="1"/>
  <c r="J29" s="1"/>
  <c r="H22"/>
  <c r="H26" s="1"/>
  <c r="H29" s="1"/>
  <c r="I22"/>
  <c r="I26" s="1"/>
  <c r="I29" s="1"/>
  <c r="X22"/>
  <c r="X26" s="1"/>
  <c r="X29" s="1"/>
  <c r="K18"/>
  <c r="Z22" l="1"/>
  <c r="K22"/>
  <c r="K26" s="1"/>
  <c r="K29" s="1"/>
  <c r="U22"/>
  <c r="P22"/>
  <c r="Y31" i="6" l="1"/>
  <c r="X31"/>
  <c r="W31"/>
  <c r="V31"/>
  <c r="Z16"/>
  <c r="Y16"/>
  <c r="X16"/>
  <c r="W16"/>
  <c r="V16"/>
  <c r="F31"/>
  <c r="E31"/>
  <c r="D31"/>
  <c r="C31"/>
  <c r="G16"/>
  <c r="F16"/>
  <c r="E16"/>
  <c r="D16"/>
  <c r="E20" i="12"/>
  <c r="E35" s="1"/>
  <c r="D20"/>
  <c r="D35" s="1"/>
  <c r="C20"/>
  <c r="C35" s="1"/>
  <c r="C16" i="6" l="1"/>
  <c r="D35" i="1"/>
  <c r="E35"/>
  <c r="F37"/>
  <c r="D38"/>
  <c r="D42"/>
  <c r="F45"/>
  <c r="F35"/>
  <c r="D36"/>
  <c r="F38"/>
  <c r="F42"/>
  <c r="E45"/>
  <c r="C45"/>
  <c r="H13"/>
  <c r="C35"/>
  <c r="C42"/>
  <c r="F36" l="1"/>
  <c r="H35"/>
  <c r="E36" l="1"/>
  <c r="C36"/>
  <c r="H14"/>
  <c r="H36" l="1"/>
  <c r="E38"/>
  <c r="C38"/>
  <c r="H16"/>
  <c r="H38" l="1"/>
  <c r="H51" l="1"/>
  <c r="E42" l="1"/>
  <c r="H20"/>
  <c r="H42" l="1"/>
  <c r="D41"/>
  <c r="E41"/>
  <c r="F41"/>
  <c r="H51" i="2" l="1"/>
  <c r="H61" l="1"/>
  <c r="H22"/>
  <c r="H37" l="1"/>
  <c r="H63"/>
  <c r="G61"/>
  <c r="G22"/>
  <c r="E37" i="1" l="1"/>
  <c r="D37"/>
  <c r="G37" i="2"/>
  <c r="C72"/>
  <c r="D45" i="1"/>
  <c r="H23"/>
  <c r="C61" i="2" l="1"/>
  <c r="C22"/>
  <c r="C37" s="1"/>
  <c r="C51"/>
  <c r="C63" s="1"/>
  <c r="C74" s="1"/>
  <c r="H45" i="1"/>
  <c r="E10"/>
  <c r="E17" s="1"/>
  <c r="E21" s="1"/>
  <c r="E24" s="1"/>
  <c r="D10"/>
  <c r="D17" s="1"/>
  <c r="F10"/>
  <c r="F17" s="1"/>
  <c r="F21" s="1"/>
  <c r="F24" s="1"/>
  <c r="F61" i="2"/>
  <c r="F51"/>
  <c r="F22"/>
  <c r="C75" l="1"/>
  <c r="D21" i="1"/>
  <c r="D24" s="1"/>
  <c r="F37" i="2"/>
  <c r="F63"/>
  <c r="H19" i="1" l="1"/>
  <c r="C41"/>
  <c r="H15"/>
  <c r="C37"/>
  <c r="H37" l="1"/>
  <c r="H41"/>
  <c r="E61" i="2" l="1"/>
  <c r="E22" l="1"/>
  <c r="E51"/>
  <c r="E63" s="1"/>
  <c r="H8" i="1" l="1"/>
  <c r="E37" i="2" l="1"/>
  <c r="H9" i="1" l="1"/>
  <c r="C10"/>
  <c r="C17" s="1"/>
  <c r="H10" l="1"/>
  <c r="H17" s="1"/>
  <c r="H21" s="1"/>
  <c r="H24" s="1"/>
  <c r="C21"/>
  <c r="C24" s="1"/>
  <c r="E72" i="2" l="1"/>
  <c r="E74" s="1"/>
  <c r="E75" s="1"/>
  <c r="J72" l="1"/>
  <c r="J51"/>
  <c r="J61"/>
  <c r="J63" l="1"/>
  <c r="J74" s="1"/>
  <c r="J36" i="1" l="1"/>
  <c r="J38" l="1"/>
  <c r="J37" l="1"/>
  <c r="J41"/>
  <c r="J35" l="1"/>
  <c r="J45" l="1"/>
  <c r="J22" i="2"/>
  <c r="J37" l="1"/>
  <c r="J75" s="1"/>
  <c r="J10" i="1" l="1"/>
  <c r="J17" s="1"/>
  <c r="H48" i="3" l="1"/>
  <c r="H77" s="1"/>
  <c r="H79" l="1"/>
  <c r="H81" s="1"/>
  <c r="G51" i="2" l="1"/>
  <c r="G63" s="1"/>
  <c r="G72"/>
  <c r="F72"/>
  <c r="F74" s="1"/>
  <c r="F75" s="1"/>
  <c r="H72"/>
  <c r="H74" s="1"/>
  <c r="H75" s="1"/>
  <c r="G74" l="1"/>
  <c r="G75" s="1"/>
  <c r="K42" i="1" l="1"/>
  <c r="J42" l="1"/>
  <c r="J21"/>
  <c r="J24" s="1"/>
  <c r="K45"/>
  <c r="K35"/>
  <c r="K37"/>
  <c r="AO24" i="14" l="1"/>
  <c r="AO21"/>
  <c r="AO20"/>
  <c r="AN18"/>
  <c r="AN22" s="1"/>
  <c r="AN26" s="1"/>
  <c r="AN29" s="1"/>
  <c r="AL18"/>
  <c r="AL22" s="1"/>
  <c r="AL26" s="1"/>
  <c r="AL29" s="1"/>
  <c r="AO16"/>
  <c r="AO14"/>
  <c r="AO25"/>
  <c r="AO17"/>
  <c r="AM18"/>
  <c r="AM22" s="1"/>
  <c r="AM26" s="1"/>
  <c r="AM29" s="1"/>
  <c r="AO72" l="1"/>
  <c r="AO71"/>
  <c r="AO18"/>
  <c r="AO22" s="1"/>
  <c r="AO26" s="1"/>
  <c r="AH50" l="1"/>
  <c r="AI50" l="1"/>
  <c r="AJ49"/>
  <c r="AG50"/>
  <c r="AJ47"/>
  <c r="AJ50" l="1"/>
  <c r="M54" i="1" l="1"/>
  <c r="M56" s="1"/>
  <c r="F54" l="1"/>
  <c r="F56" s="1"/>
  <c r="D54"/>
  <c r="D56" s="1"/>
  <c r="E54"/>
  <c r="E56" s="1"/>
  <c r="H52" l="1"/>
  <c r="C54"/>
  <c r="C56" s="1"/>
  <c r="H54" l="1"/>
  <c r="H56" s="1"/>
  <c r="J54"/>
  <c r="J56" s="1"/>
  <c r="G18" i="12" l="1"/>
  <c r="F20"/>
  <c r="F35" s="1"/>
  <c r="G20" l="1"/>
  <c r="G35" s="1"/>
  <c r="U26" i="14"/>
  <c r="U29" s="1"/>
  <c r="U18"/>
  <c r="P26"/>
  <c r="P29" s="1"/>
  <c r="P18"/>
  <c r="P33" l="1"/>
  <c r="U33"/>
  <c r="AC75" l="1"/>
  <c r="AB75" l="1"/>
  <c r="K33" l="1"/>
  <c r="E27" i="5" l="1"/>
  <c r="F27"/>
  <c r="C27"/>
  <c r="D27"/>
  <c r="E15" l="1"/>
  <c r="F28"/>
  <c r="E28"/>
  <c r="E23"/>
  <c r="G12"/>
  <c r="C15"/>
  <c r="D23"/>
  <c r="D28"/>
  <c r="C23"/>
  <c r="C28"/>
  <c r="D15"/>
  <c r="G27" l="1"/>
  <c r="G28"/>
  <c r="AC26" i="14" l="1"/>
  <c r="AC29" s="1"/>
  <c r="Z18"/>
  <c r="AJ18"/>
  <c r="AB26"/>
  <c r="AB29" s="1"/>
  <c r="AD26"/>
  <c r="AD29" s="1"/>
  <c r="AO29"/>
  <c r="AO33" s="1"/>
  <c r="J50"/>
  <c r="O50"/>
  <c r="T50"/>
  <c r="AO49"/>
  <c r="AE26" l="1"/>
  <c r="AE29" s="1"/>
  <c r="AE33" s="1"/>
  <c r="AB49"/>
  <c r="Z49"/>
  <c r="W50"/>
  <c r="P49"/>
  <c r="M50"/>
  <c r="AJ26"/>
  <c r="AJ29" s="1"/>
  <c r="AJ33" s="1"/>
  <c r="Z26"/>
  <c r="Z29" s="1"/>
  <c r="Z33" s="1"/>
  <c r="AD49"/>
  <c r="AD50" s="1"/>
  <c r="Y50"/>
  <c r="K49"/>
  <c r="H50"/>
  <c r="AN50"/>
  <c r="AO47"/>
  <c r="AL50"/>
  <c r="U49"/>
  <c r="R50"/>
  <c r="AM50"/>
  <c r="AO50" l="1"/>
  <c r="K50"/>
  <c r="P50"/>
  <c r="Z50"/>
  <c r="AE49"/>
  <c r="AB50"/>
  <c r="U50"/>
  <c r="AE50" l="1"/>
  <c r="D57" i="1" l="1"/>
  <c r="D32"/>
  <c r="D39" s="1"/>
  <c r="D43" s="1"/>
  <c r="D46" s="1"/>
  <c r="D59" s="1"/>
  <c r="D60" l="1"/>
  <c r="F57"/>
  <c r="F32"/>
  <c r="F39" s="1"/>
  <c r="F43" s="1"/>
  <c r="F46" s="1"/>
  <c r="F59" s="1"/>
  <c r="F60" l="1"/>
  <c r="E32"/>
  <c r="E39" s="1"/>
  <c r="E43" s="1"/>
  <c r="E46" s="1"/>
  <c r="E59" s="1"/>
  <c r="E57"/>
  <c r="E60" l="1"/>
  <c r="M57"/>
  <c r="M59"/>
  <c r="M60" l="1"/>
  <c r="C57"/>
  <c r="H30"/>
  <c r="H57" l="1"/>
  <c r="H31" l="1"/>
  <c r="C32"/>
  <c r="C39" s="1"/>
  <c r="C43" s="1"/>
  <c r="C46" s="1"/>
  <c r="C59" s="1"/>
  <c r="C60" l="1"/>
  <c r="H32"/>
  <c r="H39" s="1"/>
  <c r="H43" s="1"/>
  <c r="H46" s="1"/>
  <c r="H59" s="1"/>
  <c r="J57"/>
  <c r="J32"/>
  <c r="J39" s="1"/>
  <c r="J43" s="1"/>
  <c r="J46" s="1"/>
  <c r="J59" s="1"/>
  <c r="J60" l="1"/>
  <c r="H60"/>
  <c r="K61" i="2"/>
  <c r="K51" l="1"/>
  <c r="K63" s="1"/>
  <c r="K22"/>
  <c r="K72" l="1"/>
  <c r="K74" s="1"/>
  <c r="K36" i="1" l="1"/>
  <c r="K38"/>
  <c r="K37" i="2"/>
  <c r="K75" s="1"/>
  <c r="K10" i="1"/>
  <c r="K17" s="1"/>
  <c r="K41"/>
  <c r="K21" l="1"/>
  <c r="K24" s="1"/>
  <c r="K54"/>
  <c r="K56" s="1"/>
  <c r="K32" l="1"/>
  <c r="K39" s="1"/>
  <c r="K43" s="1"/>
  <c r="K46" s="1"/>
  <c r="K59" s="1"/>
  <c r="K57"/>
  <c r="K60" l="1"/>
  <c r="AO75" i="14"/>
  <c r="AO66" l="1"/>
  <c r="AO54"/>
  <c r="AO67" l="1"/>
  <c r="J68" i="12" l="1"/>
  <c r="BC64" i="14" l="1"/>
  <c r="BC63" l="1"/>
  <c r="BC65"/>
  <c r="BC61"/>
  <c r="BC60"/>
  <c r="BC59"/>
  <c r="BB63" l="1"/>
  <c r="BB64"/>
  <c r="BB60"/>
  <c r="BB59"/>
  <c r="BC54" l="1"/>
  <c r="BC53"/>
  <c r="BB54"/>
  <c r="Z72" l="1"/>
  <c r="U72" l="1"/>
  <c r="P72"/>
  <c r="AC72" l="1"/>
  <c r="K72" l="1"/>
  <c r="AB72"/>
  <c r="AE72" s="1"/>
  <c r="U67"/>
  <c r="Z67" l="1"/>
  <c r="P67"/>
  <c r="AB67" l="1"/>
  <c r="AC67" l="1"/>
  <c r="AE67" s="1"/>
  <c r="K67"/>
  <c r="AC63"/>
  <c r="AC64"/>
  <c r="AD63"/>
  <c r="AD64"/>
  <c r="AD66"/>
  <c r="AD65"/>
  <c r="AJ66" l="1"/>
  <c r="AD59" l="1"/>
  <c r="AD60"/>
  <c r="AD61"/>
  <c r="AC59" l="1"/>
  <c r="AC60"/>
  <c r="AC54" l="1"/>
  <c r="AD53"/>
  <c r="AD54"/>
  <c r="U71"/>
  <c r="P71"/>
  <c r="Z71" l="1"/>
  <c r="G41" i="13" l="1"/>
  <c r="U64" i="14" l="1"/>
  <c r="P64"/>
  <c r="U63"/>
  <c r="K63" l="1"/>
  <c r="P63"/>
  <c r="Z63"/>
  <c r="AB63"/>
  <c r="AE63" s="1"/>
  <c r="AO63"/>
  <c r="K64"/>
  <c r="Z64"/>
  <c r="AB64"/>
  <c r="AE64" s="1"/>
  <c r="AO64"/>
  <c r="AJ63" l="1"/>
  <c r="AJ64"/>
  <c r="AO65" l="1"/>
  <c r="AJ60" l="1"/>
  <c r="AJ59"/>
  <c r="K60" l="1"/>
  <c r="AO60"/>
  <c r="U60"/>
  <c r="U59"/>
  <c r="P60"/>
  <c r="P59"/>
  <c r="K59" l="1"/>
  <c r="Z59"/>
  <c r="AB59"/>
  <c r="AE59" s="1"/>
  <c r="AB60"/>
  <c r="AE60" s="1"/>
  <c r="Z60"/>
  <c r="AO59"/>
  <c r="P61" l="1"/>
  <c r="U61"/>
  <c r="AJ61" l="1"/>
  <c r="Z61"/>
  <c r="AO61" l="1"/>
  <c r="P54" l="1"/>
  <c r="AO53" l="1"/>
  <c r="U54"/>
  <c r="Z54"/>
  <c r="AC53"/>
  <c r="P53"/>
  <c r="U53"/>
  <c r="K53" l="1"/>
  <c r="Z53"/>
  <c r="AB53"/>
  <c r="AE53" s="1"/>
  <c r="AJ54"/>
  <c r="K54" l="1"/>
  <c r="AB54"/>
  <c r="AE54" s="1"/>
  <c r="T55" l="1"/>
  <c r="T69" s="1"/>
  <c r="T73" s="1"/>
  <c r="O55"/>
  <c r="O69" s="1"/>
  <c r="O73" s="1"/>
  <c r="Y55" l="1"/>
  <c r="Y69" s="1"/>
  <c r="Y73" s="1"/>
  <c r="S55" l="1"/>
  <c r="N55"/>
  <c r="I55" l="1"/>
  <c r="J55"/>
  <c r="J69" s="1"/>
  <c r="J73" s="1"/>
  <c r="AD52"/>
  <c r="AD55" s="1"/>
  <c r="AD69" s="1"/>
  <c r="AD73" s="1"/>
  <c r="U52" l="1"/>
  <c r="U55" s="1"/>
  <c r="R55"/>
  <c r="W55"/>
  <c r="P52" l="1"/>
  <c r="P55" s="1"/>
  <c r="M55"/>
  <c r="AC52"/>
  <c r="AC55" s="1"/>
  <c r="X55"/>
  <c r="AB52"/>
  <c r="Z52"/>
  <c r="Z55" s="1"/>
  <c r="AE52" l="1"/>
  <c r="AB55"/>
  <c r="K52"/>
  <c r="K55" s="1"/>
  <c r="H55"/>
  <c r="AE55" l="1"/>
  <c r="M92" i="12" l="1"/>
  <c r="G92"/>
  <c r="M90" l="1"/>
  <c r="G90"/>
  <c r="M89"/>
  <c r="G89"/>
  <c r="M88"/>
  <c r="G88"/>
  <c r="M87"/>
  <c r="G87"/>
  <c r="M86"/>
  <c r="G86"/>
  <c r="M81"/>
  <c r="G81"/>
  <c r="M80"/>
  <c r="G80"/>
  <c r="M79"/>
  <c r="G79"/>
  <c r="M78"/>
  <c r="G78"/>
  <c r="M77"/>
  <c r="G77"/>
  <c r="K84"/>
  <c r="K96" s="1"/>
  <c r="E84"/>
  <c r="E96" s="1"/>
  <c r="C84"/>
  <c r="C96" s="1"/>
  <c r="M64"/>
  <c r="M62"/>
  <c r="G62"/>
  <c r="M61"/>
  <c r="M60"/>
  <c r="G60"/>
  <c r="M59"/>
  <c r="M58"/>
  <c r="M53"/>
  <c r="G53"/>
  <c r="M52"/>
  <c r="G52"/>
  <c r="M51"/>
  <c r="G51"/>
  <c r="M50"/>
  <c r="G50"/>
  <c r="K56"/>
  <c r="K68" s="1"/>
  <c r="E56"/>
  <c r="E68" s="1"/>
  <c r="D56"/>
  <c r="D68" s="1"/>
  <c r="C56"/>
  <c r="C68" s="1"/>
  <c r="F56" l="1"/>
  <c r="G48"/>
  <c r="L56"/>
  <c r="L68" s="1"/>
  <c r="M48"/>
  <c r="M56" s="1"/>
  <c r="M68" s="1"/>
  <c r="G58"/>
  <c r="G59"/>
  <c r="G61"/>
  <c r="G64"/>
  <c r="D84"/>
  <c r="D96" s="1"/>
  <c r="L84"/>
  <c r="L96" s="1"/>
  <c r="M76"/>
  <c r="M84" s="1"/>
  <c r="M96" s="1"/>
  <c r="G76" l="1"/>
  <c r="G84" s="1"/>
  <c r="G96" s="1"/>
  <c r="F84"/>
  <c r="F96" s="1"/>
  <c r="G56"/>
  <c r="G68" s="1"/>
  <c r="F68"/>
  <c r="L27" i="5" l="1"/>
  <c r="L22"/>
  <c r="L28"/>
  <c r="L23"/>
  <c r="L15"/>
  <c r="G13"/>
  <c r="J15" l="1"/>
  <c r="J22"/>
  <c r="J27"/>
  <c r="K23"/>
  <c r="J23"/>
  <c r="J28"/>
  <c r="K22"/>
  <c r="F23" l="1"/>
  <c r="F15"/>
  <c r="I15"/>
  <c r="I22"/>
  <c r="I27"/>
  <c r="I23"/>
  <c r="I28"/>
  <c r="G15" l="1"/>
  <c r="G23"/>
  <c r="M23"/>
  <c r="M22"/>
  <c r="AJ75" i="14" l="1"/>
  <c r="P75" l="1"/>
  <c r="O76"/>
  <c r="U75"/>
  <c r="T76"/>
  <c r="AD75"/>
  <c r="Z75"/>
  <c r="Y76"/>
  <c r="AE75" l="1"/>
  <c r="AD76"/>
  <c r="K75"/>
  <c r="J76"/>
  <c r="L12" i="13" l="1"/>
  <c r="D12" l="1"/>
  <c r="D11"/>
  <c r="E11"/>
  <c r="E12"/>
  <c r="F12"/>
  <c r="F11"/>
  <c r="D17" l="1"/>
  <c r="D18"/>
  <c r="E18"/>
  <c r="E17"/>
  <c r="F17"/>
  <c r="F18"/>
  <c r="K61" i="14" l="1"/>
  <c r="AB61"/>
  <c r="AC61"/>
  <c r="AJ65" l="1"/>
  <c r="AE61"/>
  <c r="AI55"/>
  <c r="AI69" s="1"/>
  <c r="AI73" s="1"/>
  <c r="AI76" s="1"/>
  <c r="AL55" l="1"/>
  <c r="AL69" s="1"/>
  <c r="AL73" s="1"/>
  <c r="AL76" s="1"/>
  <c r="AN55"/>
  <c r="AN69" s="1"/>
  <c r="AN73" s="1"/>
  <c r="AN76" s="1"/>
  <c r="AB66" l="1"/>
  <c r="R69" l="1"/>
  <c r="R73" s="1"/>
  <c r="R76" s="1"/>
  <c r="M69" l="1"/>
  <c r="M73" s="1"/>
  <c r="M76" s="1"/>
  <c r="AB65" l="1"/>
  <c r="W69"/>
  <c r="W73" s="1"/>
  <c r="W76" s="1"/>
  <c r="H69"/>
  <c r="AB69" l="1"/>
  <c r="K66" l="1"/>
  <c r="P66"/>
  <c r="U66" l="1"/>
  <c r="AC66"/>
  <c r="AE66" s="1"/>
  <c r="Z66"/>
  <c r="AC65" l="1"/>
  <c r="X69"/>
  <c r="X73" s="1"/>
  <c r="X76" s="1"/>
  <c r="Z65"/>
  <c r="Z69" s="1"/>
  <c r="Z73" s="1"/>
  <c r="Z76" s="1"/>
  <c r="N69"/>
  <c r="N73" s="1"/>
  <c r="N76" s="1"/>
  <c r="P65"/>
  <c r="P69" s="1"/>
  <c r="P73" s="1"/>
  <c r="P76" s="1"/>
  <c r="I69"/>
  <c r="I73" s="1"/>
  <c r="I76" s="1"/>
  <c r="K65"/>
  <c r="K69" s="1"/>
  <c r="AC69" l="1"/>
  <c r="AE65"/>
  <c r="S69"/>
  <c r="S73" s="1"/>
  <c r="S76" s="1"/>
  <c r="U65"/>
  <c r="U69" s="1"/>
  <c r="U73" s="1"/>
  <c r="U76" s="1"/>
  <c r="AC73" l="1"/>
  <c r="AC76" s="1"/>
  <c r="AE69"/>
  <c r="K71" l="1"/>
  <c r="K73" s="1"/>
  <c r="K76" s="1"/>
  <c r="AB71"/>
  <c r="H73"/>
  <c r="H76" s="1"/>
  <c r="AE71" l="1"/>
  <c r="AE73" s="1"/>
  <c r="AE76" s="1"/>
  <c r="AB73"/>
  <c r="AB76" s="1"/>
  <c r="C11" i="13" l="1"/>
  <c r="G28"/>
  <c r="C12" l="1"/>
  <c r="G11"/>
  <c r="G12"/>
  <c r="C18"/>
  <c r="C17"/>
  <c r="G29"/>
  <c r="G18" l="1"/>
  <c r="G17"/>
  <c r="AJ67" i="14" l="1"/>
  <c r="AJ71" l="1"/>
  <c r="I12" i="13" l="1"/>
  <c r="I11"/>
  <c r="I17" l="1"/>
  <c r="I18"/>
  <c r="AJ72" i="14" l="1"/>
  <c r="AJ52" l="1"/>
  <c r="AG55"/>
  <c r="AG69" s="1"/>
  <c r="AG73" s="1"/>
  <c r="AG76" s="1"/>
  <c r="AJ53" l="1"/>
  <c r="AJ55" s="1"/>
  <c r="AJ69" s="1"/>
  <c r="AJ73" s="1"/>
  <c r="AJ76" s="1"/>
  <c r="AH55"/>
  <c r="AH69" s="1"/>
  <c r="AH73" s="1"/>
  <c r="AH76" s="1"/>
  <c r="AM55" l="1"/>
  <c r="AM69" s="1"/>
  <c r="AM73" s="1"/>
  <c r="AM76" s="1"/>
  <c r="AO52"/>
  <c r="AO55" s="1"/>
  <c r="AO69" s="1"/>
  <c r="AO73" s="1"/>
  <c r="AO76" s="1"/>
  <c r="J12" i="13" l="1"/>
  <c r="J11"/>
  <c r="K15" i="5" l="1"/>
  <c r="K27"/>
  <c r="K28"/>
  <c r="BB67" i="14" l="1"/>
  <c r="BB53"/>
  <c r="BB52" l="1"/>
  <c r="AT67"/>
  <c r="BA67"/>
  <c r="BD67" s="1"/>
  <c r="AT60"/>
  <c r="BA60"/>
  <c r="BD60" s="1"/>
  <c r="BC52"/>
  <c r="BB65"/>
  <c r="AT54" l="1"/>
  <c r="BA54"/>
  <c r="BD54" s="1"/>
  <c r="BB61"/>
  <c r="AT53"/>
  <c r="BA53"/>
  <c r="BD53" s="1"/>
  <c r="AT52"/>
  <c r="BA52"/>
  <c r="BD52" s="1"/>
  <c r="AT61" l="1"/>
  <c r="BA61"/>
  <c r="BD61" s="1"/>
  <c r="AT59"/>
  <c r="BA59"/>
  <c r="BD59" s="1"/>
  <c r="AT64" l="1"/>
  <c r="BA64"/>
  <c r="BD64" s="1"/>
  <c r="AT63"/>
  <c r="BA63"/>
  <c r="BD63" s="1"/>
  <c r="AT65" l="1"/>
  <c r="BA65"/>
  <c r="BD65" s="1"/>
  <c r="O9" i="1" l="1"/>
  <c r="L35" l="1"/>
  <c r="O13"/>
  <c r="O20"/>
  <c r="L42"/>
  <c r="O35" l="1"/>
  <c r="O42"/>
  <c r="O15"/>
  <c r="L37"/>
  <c r="O19"/>
  <c r="L41"/>
  <c r="O16"/>
  <c r="L38"/>
  <c r="O23"/>
  <c r="L45"/>
  <c r="O45" l="1"/>
  <c r="O38"/>
  <c r="O41"/>
  <c r="O37"/>
  <c r="BC28" i="14"/>
  <c r="BC25"/>
  <c r="BC24"/>
  <c r="BC20"/>
  <c r="BC17"/>
  <c r="BC14"/>
  <c r="AS18" l="1"/>
  <c r="AS22" s="1"/>
  <c r="AS26" s="1"/>
  <c r="AS29" s="1"/>
  <c r="O51" i="1" l="1"/>
  <c r="AT17" i="14" l="1"/>
  <c r="AT49" l="1"/>
  <c r="L51" i="2" l="1"/>
  <c r="L22"/>
  <c r="L61"/>
  <c r="O14" i="1" l="1"/>
  <c r="L36"/>
  <c r="L63" i="2"/>
  <c r="O36" i="1" l="1"/>
  <c r="O52"/>
  <c r="L54"/>
  <c r="O54" l="1"/>
  <c r="AT20" i="14" l="1"/>
  <c r="AT24"/>
  <c r="AT25"/>
  <c r="O31" i="1"/>
  <c r="AT21" i="14" l="1"/>
  <c r="L37" i="2"/>
  <c r="L72"/>
  <c r="L74" s="1"/>
  <c r="L75" l="1"/>
  <c r="AT16" i="14"/>
  <c r="AR18"/>
  <c r="AR22" s="1"/>
  <c r="AR26" s="1"/>
  <c r="AR29" s="1"/>
  <c r="AT18" l="1"/>
  <c r="AT22" s="1"/>
  <c r="AT26" s="1"/>
  <c r="AR50"/>
  <c r="AR55" s="1"/>
  <c r="L10" i="1" l="1"/>
  <c r="L17" s="1"/>
  <c r="O8"/>
  <c r="O10" l="1"/>
  <c r="O17" s="1"/>
  <c r="L56"/>
  <c r="L21"/>
  <c r="L24" s="1"/>
  <c r="O21" l="1"/>
  <c r="O24" s="1"/>
  <c r="O56"/>
  <c r="AT14" i="14" l="1"/>
  <c r="L32" i="1"/>
  <c r="L39" s="1"/>
  <c r="L43" s="1"/>
  <c r="L46" s="1"/>
  <c r="L59" s="1"/>
  <c r="O30"/>
  <c r="L57"/>
  <c r="L60" l="1"/>
  <c r="O32"/>
  <c r="O57"/>
  <c r="AQ18" i="14"/>
  <c r="AQ22" s="1"/>
  <c r="O39" i="1" l="1"/>
  <c r="AQ26" i="14"/>
  <c r="AQ29" s="1"/>
  <c r="K11" i="13"/>
  <c r="K12"/>
  <c r="O43" i="1" l="1"/>
  <c r="M11" i="13"/>
  <c r="M12"/>
  <c r="O46" i="1" l="1"/>
  <c r="K18" i="13"/>
  <c r="K17"/>
  <c r="O59" i="1" l="1"/>
  <c r="J43" i="3"/>
  <c r="J48" s="1"/>
  <c r="O60" i="1" l="1"/>
  <c r="J77" i="3"/>
  <c r="J79" l="1"/>
  <c r="J81" s="1"/>
  <c r="AS50" i="14" l="1"/>
  <c r="AS55" s="1"/>
  <c r="AS69" s="1"/>
  <c r="AS73" s="1"/>
  <c r="AS76" s="1"/>
  <c r="AT29" l="1"/>
  <c r="AT75" l="1"/>
  <c r="AT71"/>
  <c r="AT72"/>
  <c r="AR69" l="1"/>
  <c r="AR73" s="1"/>
  <c r="AR76" s="1"/>
  <c r="AT33"/>
  <c r="AT66"/>
  <c r="AQ50" l="1"/>
  <c r="AT47"/>
  <c r="AQ55" l="1"/>
  <c r="AQ69" s="1"/>
  <c r="AQ73" s="1"/>
  <c r="AQ76" s="1"/>
  <c r="AT50"/>
  <c r="AT55" s="1"/>
  <c r="AT69" s="1"/>
  <c r="AT73" s="1"/>
  <c r="AT76" s="1"/>
  <c r="J18" i="13" l="1"/>
  <c r="J17"/>
  <c r="M17" l="1"/>
  <c r="M18"/>
  <c r="E43" i="3" l="1"/>
  <c r="E48" s="1"/>
  <c r="D43"/>
  <c r="D48" s="1"/>
  <c r="C62"/>
  <c r="D74"/>
  <c r="I74"/>
  <c r="I62"/>
  <c r="I43"/>
  <c r="I48" s="1"/>
  <c r="E74"/>
  <c r="E62"/>
  <c r="D62"/>
  <c r="C74"/>
  <c r="C43"/>
  <c r="C48" s="1"/>
  <c r="C77" s="1"/>
  <c r="F74"/>
  <c r="F43" l="1"/>
  <c r="F48" s="1"/>
  <c r="F62"/>
  <c r="C79"/>
  <c r="C81" s="1"/>
  <c r="D77"/>
  <c r="I77"/>
  <c r="E77"/>
  <c r="I79" l="1"/>
  <c r="I81" s="1"/>
  <c r="F77"/>
  <c r="E79"/>
  <c r="E81" s="1"/>
  <c r="D79"/>
  <c r="D81" s="1"/>
  <c r="F79" l="1"/>
  <c r="F81" s="1"/>
  <c r="K62"/>
  <c r="K74"/>
  <c r="K43" l="1"/>
  <c r="K48" s="1"/>
  <c r="K77" s="1"/>
  <c r="BB28" i="14" l="1"/>
  <c r="BA28"/>
  <c r="BC21"/>
  <c r="BB21"/>
  <c r="BA21"/>
  <c r="BB20"/>
  <c r="BA20"/>
  <c r="BB17"/>
  <c r="BA17"/>
  <c r="BB14"/>
  <c r="BA14"/>
  <c r="BD14" l="1"/>
  <c r="BD17"/>
  <c r="BD21"/>
  <c r="BA16"/>
  <c r="AV18"/>
  <c r="AV22" s="1"/>
  <c r="BC16"/>
  <c r="BC18" s="1"/>
  <c r="BC22" s="1"/>
  <c r="BC26" s="1"/>
  <c r="BC29" s="1"/>
  <c r="AX18"/>
  <c r="AX22" s="1"/>
  <c r="BD20"/>
  <c r="BA24"/>
  <c r="BB72"/>
  <c r="BB24"/>
  <c r="BB71"/>
  <c r="BB25"/>
  <c r="BA66"/>
  <c r="BC66"/>
  <c r="BB16"/>
  <c r="BB18" s="1"/>
  <c r="BB22" s="1"/>
  <c r="AW18"/>
  <c r="AW22" s="1"/>
  <c r="AW26" s="1"/>
  <c r="AW29" s="1"/>
  <c r="BA25"/>
  <c r="BC72"/>
  <c r="BC71"/>
  <c r="BB66"/>
  <c r="BD25" l="1"/>
  <c r="BB26"/>
  <c r="BB29" s="1"/>
  <c r="AY66"/>
  <c r="AX26"/>
  <c r="AX29" s="1"/>
  <c r="AX33" s="1"/>
  <c r="AV26"/>
  <c r="AV29" s="1"/>
  <c r="AY22"/>
  <c r="BD66"/>
  <c r="BD24"/>
  <c r="BA18"/>
  <c r="BA22" s="1"/>
  <c r="BD16"/>
  <c r="BD18" s="1"/>
  <c r="BA26" l="1"/>
  <c r="BA29" s="1"/>
  <c r="BD22"/>
  <c r="BD26" s="1"/>
  <c r="AY71"/>
  <c r="BA71"/>
  <c r="BD71" s="1"/>
  <c r="AY72"/>
  <c r="BA72"/>
  <c r="BD72" s="1"/>
  <c r="BC75" l="1"/>
  <c r="BB75"/>
  <c r="BD31"/>
  <c r="AY26" l="1"/>
  <c r="AY75"/>
  <c r="BA75"/>
  <c r="BD75" s="1"/>
  <c r="BD32"/>
  <c r="AY18" l="1"/>
  <c r="AY29"/>
  <c r="AY33" s="1"/>
  <c r="K79" i="3" l="1"/>
  <c r="K81" l="1"/>
  <c r="M78"/>
  <c r="BC49" i="14"/>
  <c r="BB49"/>
  <c r="N78" i="3" l="1"/>
  <c r="M79"/>
  <c r="M81" s="1"/>
  <c r="AX50" i="14"/>
  <c r="AX55" s="1"/>
  <c r="AX69" s="1"/>
  <c r="AX73" s="1"/>
  <c r="AX76" s="1"/>
  <c r="BC47"/>
  <c r="BC50" s="1"/>
  <c r="BC55" s="1"/>
  <c r="BC69" s="1"/>
  <c r="BC73" s="1"/>
  <c r="BC76" s="1"/>
  <c r="AV50"/>
  <c r="AY47"/>
  <c r="BA47"/>
  <c r="AY49"/>
  <c r="BA49"/>
  <c r="BD49" s="1"/>
  <c r="AW50"/>
  <c r="AW55" s="1"/>
  <c r="AW69" s="1"/>
  <c r="AW73" s="1"/>
  <c r="AW76" s="1"/>
  <c r="BB47"/>
  <c r="BB50" s="1"/>
  <c r="BB55" s="1"/>
  <c r="BB69" s="1"/>
  <c r="BB73" s="1"/>
  <c r="BB76" s="1"/>
  <c r="O78" i="3" l="1"/>
  <c r="N79"/>
  <c r="N81" s="1"/>
  <c r="BA50" i="14"/>
  <c r="BD47"/>
  <c r="AY50"/>
  <c r="AY55" s="1"/>
  <c r="AY69" s="1"/>
  <c r="AY73" s="1"/>
  <c r="AY76" s="1"/>
  <c r="AV55"/>
  <c r="AV69" s="1"/>
  <c r="AV73" s="1"/>
  <c r="AV76" s="1"/>
  <c r="P78" i="3" l="1"/>
  <c r="O79"/>
  <c r="O81" s="1"/>
  <c r="BA55" i="14"/>
  <c r="BD50"/>
  <c r="P79" i="3" l="1"/>
  <c r="BA69" i="14"/>
  <c r="BD55"/>
  <c r="P81" i="3" l="1"/>
  <c r="R78"/>
  <c r="BD69" i="14"/>
  <c r="BD73" s="1"/>
  <c r="BD76" s="1"/>
  <c r="BA73"/>
  <c r="BA76" s="1"/>
  <c r="R79" i="3" l="1"/>
  <c r="R81" s="1"/>
  <c r="BD29" i="14"/>
  <c r="BD33" s="1"/>
  <c r="V51" i="1" l="1"/>
  <c r="P22" i="2" l="1"/>
  <c r="P51" l="1"/>
  <c r="P61" l="1"/>
  <c r="P63" s="1"/>
  <c r="V9" i="1"/>
  <c r="R37"/>
  <c r="V37" s="1"/>
  <c r="V15"/>
  <c r="R42"/>
  <c r="V42" s="1"/>
  <c r="V20"/>
  <c r="R41"/>
  <c r="V41" s="1"/>
  <c r="V19"/>
  <c r="R36"/>
  <c r="V36" s="1"/>
  <c r="V14"/>
  <c r="R35"/>
  <c r="V35" s="1"/>
  <c r="V13"/>
  <c r="R45" l="1"/>
  <c r="V45" s="1"/>
  <c r="V23"/>
  <c r="V52"/>
  <c r="V54" s="1"/>
  <c r="R54"/>
  <c r="V31" l="1"/>
  <c r="P35" i="2" l="1"/>
  <c r="P37" s="1"/>
  <c r="P74" l="1"/>
  <c r="P75" s="1"/>
  <c r="R10" i="1" l="1"/>
  <c r="R17" s="1"/>
  <c r="V8"/>
  <c r="R21" l="1"/>
  <c r="R24" s="1"/>
  <c r="R56"/>
  <c r="V10"/>
  <c r="V17" s="1"/>
  <c r="V21" s="1"/>
  <c r="V24" s="1"/>
  <c r="V56" l="1"/>
  <c r="P11" i="13"/>
  <c r="P12" s="1"/>
  <c r="R32" i="1"/>
  <c r="R39" s="1"/>
  <c r="R43" s="1"/>
  <c r="R46" s="1"/>
  <c r="R59" s="1"/>
  <c r="V30"/>
  <c r="R57"/>
  <c r="V32" l="1"/>
  <c r="V39" s="1"/>
  <c r="V43" s="1"/>
  <c r="V46" s="1"/>
  <c r="V59" s="1"/>
  <c r="V60" s="1"/>
  <c r="V57"/>
  <c r="R60"/>
  <c r="P18" i="13" l="1"/>
  <c r="P17"/>
  <c r="P20" i="12" l="1"/>
  <c r="P35" s="1"/>
  <c r="Q93" i="6" l="1"/>
  <c r="AJ93" l="1"/>
  <c r="T31" l="1"/>
  <c r="T16"/>
</calcChain>
</file>

<file path=xl/sharedStrings.xml><?xml version="1.0" encoding="utf-8"?>
<sst xmlns="http://schemas.openxmlformats.org/spreadsheetml/2006/main" count="1106" uniqueCount="363">
  <si>
    <t>Revenue</t>
  </si>
  <si>
    <t>Cost of revenue</t>
  </si>
  <si>
    <t>Gross profit</t>
  </si>
  <si>
    <t>Operating expenses</t>
  </si>
  <si>
    <t>Operating income/(loss)</t>
  </si>
  <si>
    <t>Income/(loss) before income taxes</t>
  </si>
  <si>
    <t>Provision/(benefit) for income taxes</t>
  </si>
  <si>
    <t>Cash and cash equivalents</t>
  </si>
  <si>
    <t>Funds held for clients</t>
  </si>
  <si>
    <t xml:space="preserve">Total current assets     </t>
  </si>
  <si>
    <t>Goodwill</t>
  </si>
  <si>
    <t>Income taxes payable</t>
  </si>
  <si>
    <t>Total current liabilities</t>
  </si>
  <si>
    <t>Cash flows from investing activities</t>
  </si>
  <si>
    <t>Cash flows from financing activities</t>
  </si>
  <si>
    <t>Revenue less repair payments</t>
  </si>
  <si>
    <t>Australia</t>
  </si>
  <si>
    <t>EU</t>
  </si>
  <si>
    <t>NA</t>
  </si>
  <si>
    <t>UK</t>
  </si>
  <si>
    <t>Others</t>
  </si>
  <si>
    <t>GBP</t>
  </si>
  <si>
    <t>USD</t>
  </si>
  <si>
    <t>% Revenue Top 5 customers</t>
  </si>
  <si>
    <t>% Revenue Top 10 customers</t>
  </si>
  <si>
    <t>% Revenue Top 20 customers</t>
  </si>
  <si>
    <t>WNS Global</t>
  </si>
  <si>
    <t>Auto Claims</t>
  </si>
  <si>
    <t>Total</t>
  </si>
  <si>
    <t>Segmental revenue</t>
  </si>
  <si>
    <t>Payment to repair centers</t>
  </si>
  <si>
    <t>Depreciation</t>
  </si>
  <si>
    <t>Other costs</t>
  </si>
  <si>
    <t>Headcount</t>
  </si>
  <si>
    <t>Used seats</t>
  </si>
  <si>
    <t>Built up seats</t>
  </si>
  <si>
    <t>Average used seats quarter</t>
  </si>
  <si>
    <t>Average built up seats quarter</t>
  </si>
  <si>
    <t>Revenue per used seat</t>
  </si>
  <si>
    <t>Revenue per built up seat</t>
  </si>
  <si>
    <t>Mumbai</t>
  </si>
  <si>
    <t>Pune</t>
  </si>
  <si>
    <t>Gurgaon</t>
  </si>
  <si>
    <t>India</t>
  </si>
  <si>
    <t>Srilanka</t>
  </si>
  <si>
    <t>REVENUE ANALYSIS (%)</t>
  </si>
  <si>
    <t>Bangalore</t>
  </si>
  <si>
    <t>Total India</t>
  </si>
  <si>
    <t>US</t>
  </si>
  <si>
    <t>HEADCOUNT BREAK-DOWN BY LOCATION</t>
  </si>
  <si>
    <t>Average headcount for the period</t>
  </si>
  <si>
    <t>- with revenue &gt;= 5 million &lt; 10 million</t>
  </si>
  <si>
    <t>- with revenue &gt;= 1 million &lt; 5 million</t>
  </si>
  <si>
    <t>- with revenue &gt; 10 million</t>
  </si>
  <si>
    <t>Cost of revenue less repair payments</t>
  </si>
  <si>
    <t>% to Revenue less repair payments</t>
  </si>
  <si>
    <t>Romania</t>
  </si>
  <si>
    <t>- with revenue &lt; 1 million</t>
  </si>
  <si>
    <t>- with revenue &gt;= 20 million</t>
  </si>
  <si>
    <t>% Revenue Top 1 customer</t>
  </si>
  <si>
    <t>Numerator:</t>
  </si>
  <si>
    <t>Denominator</t>
  </si>
  <si>
    <t>BASIC &amp; DILUTED NUMBER OF SHARES AND EPS</t>
  </si>
  <si>
    <t>DSO</t>
  </si>
  <si>
    <t>Attrition %</t>
  </si>
  <si>
    <t>Amortization of intangible assets</t>
  </si>
  <si>
    <t>EURO</t>
  </si>
  <si>
    <t>Seat utilization used seats</t>
  </si>
  <si>
    <t>Seat utilization Built up seats</t>
  </si>
  <si>
    <t>Revenue per employee (annualized)</t>
  </si>
  <si>
    <t>Inter Segment</t>
  </si>
  <si>
    <t>NON-CASH ADJUSTMENTS $K</t>
  </si>
  <si>
    <t>BALANCE SHEET $K</t>
  </si>
  <si>
    <t>CASH FLOW STATEMENT $K</t>
  </si>
  <si>
    <t>QUARTERLY INCOME STATEMENT</t>
  </si>
  <si>
    <t>By Geography</t>
  </si>
  <si>
    <t>By Currency</t>
  </si>
  <si>
    <t>By Client Concentration</t>
  </si>
  <si>
    <t>No of Customers</t>
  </si>
  <si>
    <t>EXCHANGE RATES</t>
  </si>
  <si>
    <t>Basic EPS ($)</t>
  </si>
  <si>
    <t>Dilutive EPS ($)</t>
  </si>
  <si>
    <t>DAYS SALES OUTSTANDING</t>
  </si>
  <si>
    <t>SEGMENT INCOME STATEMENT</t>
  </si>
  <si>
    <t>Attrition</t>
  </si>
  <si>
    <t>Basic Weighted Average Shares Outstanding</t>
  </si>
  <si>
    <t>Diluted Weighted Average Shares Outstanding</t>
  </si>
  <si>
    <t xml:space="preserve">Contents  </t>
  </si>
  <si>
    <t xml:space="preserve">Income Statement </t>
  </si>
  <si>
    <t xml:space="preserve">Balance Sheet </t>
  </si>
  <si>
    <t xml:space="preserve">Cash Flow Statement </t>
  </si>
  <si>
    <t xml:space="preserve">Revenue Analysis </t>
  </si>
  <si>
    <t xml:space="preserve">Head Count and Attrition </t>
  </si>
  <si>
    <t xml:space="preserve">Segment Income Statement </t>
  </si>
  <si>
    <t xml:space="preserve">Exchange Rates </t>
  </si>
  <si>
    <t xml:space="preserve">EPS And DSO </t>
  </si>
  <si>
    <t>Sheet</t>
  </si>
  <si>
    <t>KEY FINANCIAL AND OPERATING METRICS</t>
  </si>
  <si>
    <t>Back</t>
  </si>
  <si>
    <t>Chennai</t>
  </si>
  <si>
    <t>Phillippines</t>
  </si>
  <si>
    <t>China</t>
  </si>
  <si>
    <t xml:space="preserve">Operating Metrics </t>
  </si>
  <si>
    <t>OPERATING METRICS</t>
  </si>
  <si>
    <t>Adjusted Net Income ($M)</t>
  </si>
  <si>
    <t>Stock compensation</t>
  </si>
  <si>
    <t>Other liabilities</t>
  </si>
  <si>
    <t>Long term debt</t>
  </si>
  <si>
    <t>Deferred revenue</t>
  </si>
  <si>
    <t>Deferred tax liabilities</t>
  </si>
  <si>
    <t>Deferred tax assets</t>
  </si>
  <si>
    <t>Other income (expenses), net</t>
  </si>
  <si>
    <t>Current portion of long term debt</t>
  </si>
  <si>
    <t>Costa Rica</t>
  </si>
  <si>
    <t>USD-INR</t>
  </si>
  <si>
    <t>GBP-USD</t>
  </si>
  <si>
    <t>EUR-USD</t>
  </si>
  <si>
    <t>CAD-USD</t>
  </si>
  <si>
    <t>LKR-USD</t>
  </si>
  <si>
    <t>QE Jun-10</t>
  </si>
  <si>
    <t>QE Sep-10</t>
  </si>
  <si>
    <t>QE Dec-10</t>
  </si>
  <si>
    <t>QE Mar-11</t>
  </si>
  <si>
    <t>FY 2010-11</t>
  </si>
  <si>
    <t>Three months ending Jun-10</t>
  </si>
  <si>
    <t>Three months ending Sep-10</t>
  </si>
  <si>
    <t>Three months ending Dec-10</t>
  </si>
  <si>
    <t>Three months ending Mar-11</t>
  </si>
  <si>
    <t>Yr 10-11</t>
  </si>
  <si>
    <t>Six months ending Sep-10</t>
  </si>
  <si>
    <t>Nine months ending Dec-10</t>
  </si>
  <si>
    <t>Twelve months ending Mar-11</t>
  </si>
  <si>
    <t>Net cash (used in) provided by financing activities</t>
  </si>
  <si>
    <t>Revenue from external customers</t>
  </si>
  <si>
    <t>Subscription of shares in a non-profit organisation</t>
  </si>
  <si>
    <t>Investments</t>
  </si>
  <si>
    <t>QE Jun-11</t>
  </si>
  <si>
    <t>QE Sep-11</t>
  </si>
  <si>
    <t>QE Dec-11</t>
  </si>
  <si>
    <t>QE Mar-12</t>
  </si>
  <si>
    <t>FY 2011-12</t>
  </si>
  <si>
    <t xml:space="preserve">General and Administrative </t>
  </si>
  <si>
    <t>Foreign Exhange losses / (Gains)</t>
  </si>
  <si>
    <t>Finance Expense</t>
  </si>
  <si>
    <t>Other (Income) expenses, net</t>
  </si>
  <si>
    <t>Current assets:</t>
  </si>
  <si>
    <t>Bank deposits and marketable securities</t>
  </si>
  <si>
    <t>Unbilled revenue</t>
  </si>
  <si>
    <t>Prepayment and other current assets</t>
  </si>
  <si>
    <t>Current tax assets</t>
  </si>
  <si>
    <t>Intangible assets</t>
  </si>
  <si>
    <t>Property and equipment</t>
  </si>
  <si>
    <t>Current liabilities:</t>
  </si>
  <si>
    <t>Trade payables</t>
  </si>
  <si>
    <t>Pension and other employee obligations</t>
  </si>
  <si>
    <t>Retained earnings</t>
  </si>
  <si>
    <t>Other components of equity</t>
  </si>
  <si>
    <t>As of 30-Sep-11</t>
  </si>
  <si>
    <t>As of 31-Dec-11</t>
  </si>
  <si>
    <t>As of 31-Mar-12</t>
  </si>
  <si>
    <t>Three months ending Jun-11</t>
  </si>
  <si>
    <t>Six months ending Sep-11</t>
  </si>
  <si>
    <t>Nine months ending Dec-11</t>
  </si>
  <si>
    <t>Twelve months ending Mar-12</t>
  </si>
  <si>
    <t>Net cash provided by operating activities</t>
  </si>
  <si>
    <t>Travel and leisure</t>
  </si>
  <si>
    <t>Insurance</t>
  </si>
  <si>
    <t>HealthCare</t>
  </si>
  <si>
    <t>Utilities</t>
  </si>
  <si>
    <t>Banking &amp; financial services</t>
  </si>
  <si>
    <t>Mfg, retail, consumer produts, telecom &amp; diversified business</t>
  </si>
  <si>
    <t>Consulting &amp; professional services</t>
  </si>
  <si>
    <t>Shipping &amp; logistics</t>
  </si>
  <si>
    <t>Yr 11-12</t>
  </si>
  <si>
    <t>Three months ending Sep-11</t>
  </si>
  <si>
    <t>Three months ending Dec-11</t>
  </si>
  <si>
    <t>Three months ending Mar-12</t>
  </si>
  <si>
    <t>* Only customers with revenue more than $10000</t>
  </si>
  <si>
    <t>BUILT UP SEAT BREAK-DOWN BY LOCATION</t>
  </si>
  <si>
    <t>Builtup seat</t>
  </si>
  <si>
    <t>Nashik</t>
  </si>
  <si>
    <t>Total Builtup seat</t>
  </si>
  <si>
    <t>USED SEAT BREAK-DOWN BY LOCATION</t>
  </si>
  <si>
    <t>Used Seat</t>
  </si>
  <si>
    <t>Total Used Seat</t>
  </si>
  <si>
    <t>SEGMENTAL P&amp;L DETAILED</t>
  </si>
  <si>
    <t>Less:</t>
  </si>
  <si>
    <t>Repair payments</t>
  </si>
  <si>
    <t>Cost of revenue excluding ESOP and depn cost</t>
  </si>
  <si>
    <t>Depreciation cost</t>
  </si>
  <si>
    <t>ESOP cost</t>
  </si>
  <si>
    <t>Selling &amp; Marketing</t>
  </si>
  <si>
    <t xml:space="preserve"> - ESOP Cost</t>
  </si>
  <si>
    <t xml:space="preserve"> - Depreciation cost</t>
  </si>
  <si>
    <t xml:space="preserve"> - Other SGA cost</t>
  </si>
  <si>
    <t xml:space="preserve"> - Amortisation of intangible assets</t>
  </si>
  <si>
    <t xml:space="preserve"> - Other G&amp;A cost</t>
  </si>
  <si>
    <t>Other (income)/ expense net</t>
  </si>
  <si>
    <t>Net income / (loss)</t>
  </si>
  <si>
    <t>Inter Seg</t>
  </si>
  <si>
    <t>Interest paid</t>
  </si>
  <si>
    <t>Interest received</t>
  </si>
  <si>
    <t>Additions to non-current assets</t>
  </si>
  <si>
    <t>Trade receivables</t>
  </si>
  <si>
    <t>Derivative assets</t>
  </si>
  <si>
    <t>Derivative liabilities</t>
  </si>
  <si>
    <t>Other non-current assets</t>
  </si>
  <si>
    <t>LIABILITIES AND EQUITY</t>
  </si>
  <si>
    <t>ASSETS</t>
  </si>
  <si>
    <t>Non-current assets:</t>
  </si>
  <si>
    <t>Total non-current assets</t>
  </si>
  <si>
    <t>Short term line of credit</t>
  </si>
  <si>
    <t>Non-current liabilities:</t>
  </si>
  <si>
    <t>Other non-current liabilities</t>
  </si>
  <si>
    <t>Share capital</t>
  </si>
  <si>
    <t>Share premium</t>
  </si>
  <si>
    <t>Shareholders equity</t>
  </si>
  <si>
    <t>Total non-current liabilities</t>
  </si>
  <si>
    <t>TOTAL ASSETS</t>
  </si>
  <si>
    <t>TOTAL LIABILITIES</t>
  </si>
  <si>
    <t>Total shareholders equity</t>
  </si>
  <si>
    <t>TOTAL LIABILITIES AND EQUITY</t>
  </si>
  <si>
    <t>Income tax paid</t>
  </si>
  <si>
    <t>Proceeds from sale of property and equipment, net</t>
  </si>
  <si>
    <t>Marketable securities and deposits sold (purchased), net</t>
  </si>
  <si>
    <t>Net cash used in investing activities</t>
  </si>
  <si>
    <t>Proceeds from exercise of stock options</t>
  </si>
  <si>
    <t xml:space="preserve">Excess tax benefits from share based compensation </t>
  </si>
  <si>
    <t>Repayment of long term debt</t>
  </si>
  <si>
    <t>Payment of debt issuance cost</t>
  </si>
  <si>
    <t>Proceeds from long term debt</t>
  </si>
  <si>
    <t>Net change in cash and cash equivalents</t>
  </si>
  <si>
    <t>Condensed statement of cash flows</t>
  </si>
  <si>
    <t>Profit/(loss)</t>
  </si>
  <si>
    <t>Profit/(loss) before income taxes</t>
  </si>
  <si>
    <t>Selling and marketing expenses</t>
  </si>
  <si>
    <t>General and administrative expenses</t>
  </si>
  <si>
    <t>Amortisation of intangible assets</t>
  </si>
  <si>
    <t>Adjusted net income excluding stock compensation &amp; amortization of intangible assets</t>
  </si>
  <si>
    <t>Adjusted operating profit excluding stock compensation &amp; amortization of intangible assets</t>
  </si>
  <si>
    <t>GROSS REVENUES $K</t>
  </si>
  <si>
    <t>NET REVENUE $K</t>
  </si>
  <si>
    <t>Net revenue per employee and per seat</t>
  </si>
  <si>
    <t>Segment operating profit/(loss)</t>
  </si>
  <si>
    <t>Finance expense</t>
  </si>
  <si>
    <t>Segment profit/(loss) before income taxes</t>
  </si>
  <si>
    <t>Share based compensation expense</t>
  </si>
  <si>
    <t>Profit /(loss)</t>
  </si>
  <si>
    <t>Total assets, net of eliminations</t>
  </si>
  <si>
    <t>Total liabilities, net of eliminations</t>
  </si>
  <si>
    <t>Segment profit /(loss)</t>
  </si>
  <si>
    <t>By Vertical</t>
  </si>
  <si>
    <t>Profit/(loss) ($M)</t>
  </si>
  <si>
    <t>Adjusted net income excluding stock compensation, amortization of intangible assets and the impact of IFRS hedge accounting</t>
  </si>
  <si>
    <t>As at 1-Apr-10</t>
  </si>
  <si>
    <t>As at 30-Jun-10</t>
  </si>
  <si>
    <t>As at 30-Sep-10</t>
  </si>
  <si>
    <t>As at 31-Dec-10</t>
  </si>
  <si>
    <t>As at 31-Mar-11</t>
  </si>
  <si>
    <t>As at 30-Jun-11</t>
  </si>
  <si>
    <t>REVENUE</t>
  </si>
  <si>
    <t>REVENUE LESS REPAIR PAYMENTS</t>
  </si>
  <si>
    <t>Purchase of property and equipment</t>
  </si>
  <si>
    <t>UAE</t>
  </si>
  <si>
    <t>Operating profit</t>
  </si>
  <si>
    <t>Exchange difference on cash and cash equivalents</t>
  </si>
  <si>
    <t>Cash and cash equivalents at the beginning of the period</t>
  </si>
  <si>
    <t>Cash and cash equivalents at the end of the period</t>
  </si>
  <si>
    <t>Cashflows from operating activities</t>
  </si>
  <si>
    <t>Net income/(loss)</t>
  </si>
  <si>
    <t>Depreciation and amortization</t>
  </si>
  <si>
    <t>Share-based compensation</t>
  </si>
  <si>
    <t>Amortisation of Transition Premium</t>
  </si>
  <si>
    <t>Allowance for doubtful accounts</t>
  </si>
  <si>
    <t>Income Tax Expense</t>
  </si>
  <si>
    <t>Loss/(gain) on sale of property and equipment</t>
  </si>
  <si>
    <t>Deferred income taxes</t>
  </si>
  <si>
    <t>Unrealised (gain) loss on Derivative Instruments</t>
  </si>
  <si>
    <t>Excess tax benefit from share based compensation (Reclass)</t>
  </si>
  <si>
    <t>Other current assets</t>
  </si>
  <si>
    <t>Accounts payable</t>
  </si>
  <si>
    <t>Other current liabilities</t>
  </si>
  <si>
    <t>Cash generated from Operating activities before interest and income taxes</t>
  </si>
  <si>
    <t>Short term (repayments) borrowing, net</t>
  </si>
  <si>
    <t xml:space="preserve"> </t>
  </si>
  <si>
    <t>By Horizontal</t>
  </si>
  <si>
    <t>Contact Center</t>
  </si>
  <si>
    <t>Autoclaim</t>
  </si>
  <si>
    <t>Philippines</t>
  </si>
  <si>
    <t>South Africa</t>
  </si>
  <si>
    <t xml:space="preserve">By Location of Delivery Center </t>
  </si>
  <si>
    <t>Full-Time-Equivalent</t>
  </si>
  <si>
    <t>Transaction</t>
  </si>
  <si>
    <t xml:space="preserve">Fixed Price </t>
  </si>
  <si>
    <t>Outcome-Based</t>
  </si>
  <si>
    <t>By Contract Type</t>
  </si>
  <si>
    <t>Purchase of Intangibles</t>
  </si>
  <si>
    <t>Industry specific</t>
  </si>
  <si>
    <t>Finance &amp; accounting</t>
  </si>
  <si>
    <t>Research &amp; analytics</t>
  </si>
  <si>
    <t>Technology services</t>
  </si>
  <si>
    <t>Legal services</t>
  </si>
  <si>
    <t>Foreign exhange (gain) loss</t>
  </si>
  <si>
    <t>Provisions and accrued expenses</t>
  </si>
  <si>
    <t>Amortisation of debt issue cost</t>
  </si>
  <si>
    <t>Interest expense</t>
  </si>
  <si>
    <t>Interest income</t>
  </si>
  <si>
    <t>Deferred rent</t>
  </si>
  <si>
    <t>Accounts receivable and unbilled revenue</t>
  </si>
  <si>
    <t>Adjustments to reconcile profit to net cash generated from operating activities:</t>
  </si>
  <si>
    <t>Changes in operating assets and liabilities:</t>
  </si>
  <si>
    <t>Purchase of remaining(35%) share of noncontrolling interest</t>
  </si>
  <si>
    <t>Exchange (Gain) loss</t>
  </si>
  <si>
    <t>Ordinary shares issued and subscribed</t>
  </si>
  <si>
    <t>Direct cost incurred in relation to intial public offering</t>
  </si>
  <si>
    <t>Dividend income</t>
  </si>
  <si>
    <t>Dividends received</t>
  </si>
  <si>
    <t>Payment of Dividend</t>
  </si>
  <si>
    <t>Investment in Subsidiaries</t>
  </si>
  <si>
    <t>Public Sector</t>
  </si>
  <si>
    <t>QE Jun-12</t>
  </si>
  <si>
    <t>QE Sep-12</t>
  </si>
  <si>
    <t>QE Dec-12</t>
  </si>
  <si>
    <t>QE Mar-13</t>
  </si>
  <si>
    <t>FY 2012-13</t>
  </si>
  <si>
    <t>As at 30-Jun-12</t>
  </si>
  <si>
    <t>As of 30-Sep-12</t>
  </si>
  <si>
    <t>As of 31-Dec-12</t>
  </si>
  <si>
    <t>As of 31-Mar-13</t>
  </si>
  <si>
    <t>Three months ending Jun-12</t>
  </si>
  <si>
    <t>Six months ending Sep-12</t>
  </si>
  <si>
    <t>Nine months ending Dec-12</t>
  </si>
  <si>
    <t>Twelve months ending Mar-13</t>
  </si>
  <si>
    <t>Yr 12-13</t>
  </si>
  <si>
    <t>Three months ending Sep-12</t>
  </si>
  <si>
    <t>Three months ending Dec-12</t>
  </si>
  <si>
    <t>Three months ending Mar-13</t>
  </si>
  <si>
    <t>Purchase Price Pending Allocation</t>
  </si>
  <si>
    <t>Acquisition / Earn out payment</t>
  </si>
  <si>
    <t>HRO</t>
  </si>
  <si>
    <t>Vizag</t>
  </si>
  <si>
    <t>QE sep-12</t>
  </si>
  <si>
    <t>Poland</t>
  </si>
  <si>
    <t>Brazil</t>
  </si>
  <si>
    <t>Government Grants Received</t>
  </si>
  <si>
    <t>Investments in FMP</t>
  </si>
  <si>
    <t>Income tax assets - non current</t>
  </si>
  <si>
    <t>MTM on FMP</t>
  </si>
  <si>
    <t>FMP Purchased</t>
  </si>
  <si>
    <t>QE Jun-13</t>
  </si>
  <si>
    <t>As at 30-Jun-13</t>
  </si>
  <si>
    <t>Three months ending Jun-13</t>
  </si>
  <si>
    <t>FY 2013-14</t>
  </si>
  <si>
    <t>QE Sep-13</t>
  </si>
  <si>
    <t>As at 30-Sep-13</t>
  </si>
  <si>
    <t>Six months ending Sep-13</t>
  </si>
  <si>
    <t>ZAR</t>
  </si>
  <si>
    <t>AUD</t>
  </si>
  <si>
    <t>Singapore</t>
  </si>
  <si>
    <t>Yr 13-14</t>
  </si>
  <si>
    <t>Three months ending Sep-13</t>
  </si>
  <si>
    <t>USD-ZAR</t>
  </si>
  <si>
    <t>AUD-USD</t>
  </si>
</sst>
</file>

<file path=xl/styles.xml><?xml version="1.0" encoding="utf-8"?>
<styleSheet xmlns="http://schemas.openxmlformats.org/spreadsheetml/2006/main">
  <numFmts count="49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.0_);_(* \(#,##0.0\);_(* &quot;-&quot;?_);_(@_)"/>
    <numFmt numFmtId="166" formatCode="_(* #,##0.000_);_(* \(#,##0.000\);_(* &quot;-&quot;???_);_(@_)"/>
    <numFmt numFmtId="167" formatCode="_(* #,##0_);_(* \(#,##0\);_(* &quot;-&quot;??_);_(@_)"/>
    <numFmt numFmtId="168" formatCode="#,##0.0"/>
    <numFmt numFmtId="169" formatCode="_(* #,##0.000_);_(* \(#,##0.000\);_(* &quot;-&quot;?????_);_(@_)"/>
    <numFmt numFmtId="170" formatCode="_(* #,##0.000_);_(* \(#,##0.000\);_(* &quot;-&quot;??_);_(@_)"/>
    <numFmt numFmtId="171" formatCode="0.000000000"/>
    <numFmt numFmtId="172" formatCode="0_);\(0\)"/>
    <numFmt numFmtId="173" formatCode="_(&quot;$&quot;* #,##0.000_);_(&quot;$&quot;* \(#,##0.000\);_(&quot;$&quot;* &quot;-&quot;??_);_(@_)"/>
    <numFmt numFmtId="174" formatCode="_-[$€-2]* #,##0.00_-;\-[$€-2]* #,##0.00_-;_-[$€-2]* &quot;-&quot;??_-"/>
    <numFmt numFmtId="175" formatCode="_(&quot;$&quot;* #,##0_);_(&quot;$&quot;* \(#,##0\);_(&quot;$&quot;* &quot;-&quot;??_);_(@_)"/>
    <numFmt numFmtId="176" formatCode="#,##0.0_);[Red]\(#,##0.0\)"/>
    <numFmt numFmtId="177" formatCode="#,##0.0_);\(#,##0.0\)"/>
    <numFmt numFmtId="178" formatCode="#,##0_%_);\(#,##0\)_%;#,##0_%_);@_%_)"/>
    <numFmt numFmtId="179" formatCode="#,##0.00_%_);\(#,##0.00\)_%;#,##0.00_%_);@_%_)"/>
    <numFmt numFmtId="180" formatCode="&quot;$&quot;#,##0.00_%_);\(&quot;$&quot;#,##0.00\)_%;&quot;$&quot;#,##0.00_%_);@_%_)"/>
    <numFmt numFmtId="181" formatCode="0_%_);\(0\)_%;0_%_);@_%_)"/>
    <numFmt numFmtId="182" formatCode="0.0\x_)_);&quot;NM&quot;_x_)_);0.0\x_)_);@_%_)"/>
    <numFmt numFmtId="183" formatCode="m/d/yy_%_)"/>
    <numFmt numFmtId="184" formatCode="0.0\%_);\(0.0\%\);0.0\%_);@_%_)"/>
    <numFmt numFmtId="185" formatCode="&quot;$&quot;#,##0_%_);\(&quot;$&quot;#,##0\)_%;&quot;$&quot;#,##0_%_);@_%_)"/>
    <numFmt numFmtId="186" formatCode="\¥#,##0_);\(\¥#,##0\)"/>
    <numFmt numFmtId="187" formatCode="\£#,##0_);\(\£#,##0\)"/>
    <numFmt numFmtId="188" formatCode="#,##0.00\ ;[Red]\(#,##0.00\)"/>
    <numFmt numFmtId="189" formatCode="#,##0.00\x_);&quot;NM&quot;"/>
    <numFmt numFmtId="190" formatCode="#,##0.00_x;\(#,##0.00\)\x"/>
    <numFmt numFmtId="191" formatCode="#,###"/>
    <numFmt numFmtId="192" formatCode="mm/sd/yy"/>
    <numFmt numFmtId="193" formatCode="0.0\ "/>
    <numFmt numFmtId="194" formatCode="_-* #,##0\ &quot;DM&quot;_-;\-* #,##0\ &quot;DM&quot;_-;_-* &quot;-&quot;\ &quot;DM&quot;_-;_-@_-"/>
    <numFmt numFmtId="195" formatCode="_-* #,##0\ _D_M_-;\-* #,##0\ _D_M_-;_-* &quot;-&quot;\ _D_M_-;_-@_-"/>
    <numFmt numFmtId="196" formatCode="_-* #,##0.00\ &quot;DM&quot;_-;\-* #,##0.00\ &quot;DM&quot;_-;_-* &quot;-&quot;??\ &quot;DM&quot;_-;_-@_-"/>
    <numFmt numFmtId="197" formatCode="_-* #,##0.00\ _D_M_-;\-* #,##0.00\ _D_M_-;_-* &quot;-&quot;??\ _D_M_-;_-@_-"/>
    <numFmt numFmtId="198" formatCode="_-* #,##0\ &quot;F&quot;_-;\-* #,##0\ &quot;F&quot;_-;_-* &quot;-&quot;\ &quot;F&quot;_-;_-@_-"/>
    <numFmt numFmtId="199" formatCode="_-* #,##0\ _F_-;\-* #,##0\ _F_-;_-* &quot;-&quot;\ _F_-;_-@_-"/>
    <numFmt numFmtId="200" formatCode="_-* #,##0.00\ &quot;F&quot;_-;\-* #,##0.00\ &quot;F&quot;_-;_-* &quot;-&quot;??\ &quot;F&quot;_-;_-@_-"/>
    <numFmt numFmtId="201" formatCode="_-* #,##0.00\ _F_-;\-* #,##0.00\ _F_-;_-* &quot;-&quot;??\ _F_-;_-@_-"/>
    <numFmt numFmtId="202" formatCode="0.00000000%"/>
    <numFmt numFmtId="203" formatCode="_(* #,##0.00_);_(* \(#,##0.00\);_(* &quot;-&quot;_);_(@_)"/>
    <numFmt numFmtId="204" formatCode="_(* #,##0.00_);_(* \(#,##0.00\);_(* &quot;-&quot;?_);_(@_)"/>
    <numFmt numFmtId="205" formatCode="_(* #,##0.0_);_(* \(#,##0.0\);_(* &quot;-&quot;_);_(@_)"/>
    <numFmt numFmtId="206" formatCode="_(* #,##0.00000_);_(* \(#,##0.00000\);_(* &quot;-&quot;_);_(@_)"/>
    <numFmt numFmtId="207" formatCode="_(* #,##0.0000000000000_);_(* \(#,##0.0000000000000\);_(* &quot;-&quot;_);_(@_)"/>
    <numFmt numFmtId="208" formatCode="_(* #,##0.000_);_(* \(#,##0.000\);_(* &quot;-&quot;_);_(@_)"/>
  </numFmts>
  <fonts count="73">
    <font>
      <sz val="10"/>
      <name val="Arial"/>
    </font>
    <font>
      <sz val="10"/>
      <name val="Arial"/>
      <family val="2"/>
    </font>
    <font>
      <sz val="8"/>
      <name val="Verdana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Helv"/>
    </font>
    <font>
      <sz val="11"/>
      <name val="Times New Roman"/>
      <family val="1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2"/>
      <name val="Arial"/>
      <family val="2"/>
    </font>
    <font>
      <sz val="10"/>
      <color indexed="20"/>
      <name val="Verdana"/>
      <family val="2"/>
    </font>
    <font>
      <sz val="8"/>
      <name val="Geneva"/>
    </font>
    <font>
      <sz val="10"/>
      <color indexed="12"/>
      <name val="MS Sans Serif"/>
      <family val="2"/>
    </font>
    <font>
      <sz val="10"/>
      <name val="Times New Roman"/>
      <family val="1"/>
    </font>
    <font>
      <b/>
      <sz val="12"/>
      <name val="Times New Roman"/>
      <family val="1"/>
    </font>
    <font>
      <u val="singleAccounting"/>
      <sz val="10"/>
      <name val="Arial"/>
      <family val="2"/>
    </font>
    <font>
      <b/>
      <sz val="10"/>
      <color indexed="8"/>
      <name val="Times New Roman"/>
      <family val="1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sz val="8"/>
      <name val="Palatino"/>
      <family val="1"/>
    </font>
    <font>
      <sz val="12"/>
      <name val="Times New Roman"/>
      <family val="1"/>
    </font>
    <font>
      <u val="doubleAccounting"/>
      <sz val="10"/>
      <name val="Arial"/>
      <family val="2"/>
    </font>
    <font>
      <sz val="12"/>
      <color indexed="8"/>
      <name val="Times New Roman"/>
      <family val="1"/>
    </font>
    <font>
      <sz val="8"/>
      <name val="Bookman Old Style"/>
      <family val="1"/>
    </font>
    <font>
      <i/>
      <sz val="10"/>
      <color indexed="23"/>
      <name val="Verdana"/>
      <family val="2"/>
    </font>
    <font>
      <b/>
      <i/>
      <sz val="14"/>
      <name val="Tms Rmn"/>
    </font>
    <font>
      <sz val="7"/>
      <name val="Palatino"/>
      <family val="1"/>
    </font>
    <font>
      <sz val="11"/>
      <name val="Arial"/>
      <family val="2"/>
    </font>
    <font>
      <sz val="10"/>
      <color indexed="17"/>
      <name val="Verdana"/>
      <family val="2"/>
    </font>
    <font>
      <sz val="8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5"/>
      <color indexed="56"/>
      <name val="Verdana"/>
      <family val="2"/>
    </font>
    <font>
      <sz val="18"/>
      <name val="Helvetica-Black"/>
    </font>
    <font>
      <i/>
      <sz val="14"/>
      <name val="Palatino"/>
      <family val="1"/>
    </font>
    <font>
      <b/>
      <sz val="11"/>
      <color indexed="56"/>
      <name val="Verdana"/>
      <family val="2"/>
    </font>
    <font>
      <sz val="8"/>
      <color indexed="12"/>
      <name val="Arial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strike/>
      <sz val="9"/>
      <name val="Helv"/>
    </font>
    <font>
      <sz val="10"/>
      <name val="Verdana"/>
      <family val="2"/>
    </font>
    <font>
      <b/>
      <sz val="10"/>
      <color indexed="63"/>
      <name val="Verdana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6"/>
      <name val="Helvetica-Black"/>
    </font>
    <font>
      <sz val="8"/>
      <name val="Helv"/>
    </font>
    <font>
      <b/>
      <sz val="10"/>
      <name val="MS Sans Serif"/>
      <family val="2"/>
    </font>
    <font>
      <sz val="10"/>
      <color indexed="8"/>
      <name val="Times New Roman"/>
      <family val="1"/>
    </font>
    <font>
      <sz val="10"/>
      <name val="Helv"/>
      <charset val="204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u/>
      <sz val="8"/>
      <name val="Helv"/>
    </font>
    <font>
      <sz val="10"/>
      <color indexed="10"/>
      <name val="Verdana"/>
      <family val="2"/>
    </font>
    <font>
      <b/>
      <u/>
      <sz val="10"/>
      <name val="Verdana"/>
      <family val="2"/>
    </font>
    <font>
      <i/>
      <sz val="10"/>
      <name val="Verdana"/>
      <family val="2"/>
    </font>
    <font>
      <b/>
      <sz val="12"/>
      <color indexed="9"/>
      <name val="Verdana"/>
      <family val="2"/>
    </font>
    <font>
      <u/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color indexed="9"/>
      <name val="Verdana"/>
      <family val="2"/>
    </font>
    <font>
      <sz val="12"/>
      <color indexed="8"/>
      <name val="Verdana"/>
      <family val="2"/>
    </font>
    <font>
      <sz val="10"/>
      <color indexed="9"/>
      <name val="Verdana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</fills>
  <borders count="1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ck">
        <color indexed="9"/>
      </bottom>
      <diagonal/>
    </border>
    <border>
      <left style="medium">
        <color indexed="9"/>
      </left>
      <right style="medium">
        <color indexed="9"/>
      </right>
      <top style="thick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22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22"/>
      </bottom>
      <diagonal/>
    </border>
    <border>
      <left/>
      <right style="hair">
        <color indexed="64"/>
      </right>
      <top style="hair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22"/>
      </bottom>
      <diagonal/>
    </border>
    <border>
      <left style="hair">
        <color indexed="64"/>
      </left>
      <right style="hair">
        <color indexed="64"/>
      </right>
      <top/>
      <bottom style="hair">
        <color indexed="22"/>
      </bottom>
      <diagonal/>
    </border>
    <border>
      <left style="hair">
        <color indexed="64"/>
      </left>
      <right style="thin">
        <color indexed="64"/>
      </right>
      <top/>
      <bottom style="hair">
        <color indexed="22"/>
      </bottom>
      <diagonal/>
    </border>
    <border>
      <left style="thin">
        <color indexed="64"/>
      </left>
      <right style="hair">
        <color indexed="64"/>
      </right>
      <top style="hair">
        <color indexed="22"/>
      </top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22"/>
      </top>
      <bottom style="hair">
        <color indexed="22"/>
      </bottom>
      <diagonal/>
    </border>
    <border>
      <left style="hair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hair">
        <color indexed="64"/>
      </right>
      <top style="hair">
        <color indexed="22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22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22"/>
      </bottom>
      <diagonal/>
    </border>
    <border>
      <left style="hair">
        <color indexed="64"/>
      </left>
      <right/>
      <top style="hair">
        <color indexed="22"/>
      </top>
      <bottom style="hair">
        <color indexed="22"/>
      </bottom>
      <diagonal/>
    </border>
    <border>
      <left style="hair">
        <color indexed="64"/>
      </left>
      <right style="thin">
        <color indexed="64"/>
      </right>
      <top style="hair">
        <color indexed="22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22"/>
      </bottom>
      <diagonal/>
    </border>
    <border>
      <left style="hair">
        <color indexed="64"/>
      </left>
      <right/>
      <top style="thin">
        <color indexed="64"/>
      </top>
      <bottom style="hair">
        <color indexed="2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hair">
        <color indexed="64"/>
      </right>
      <top style="hair">
        <color indexed="22"/>
      </top>
      <bottom/>
      <diagonal/>
    </border>
    <border>
      <left style="hair">
        <color indexed="64"/>
      </left>
      <right style="hair">
        <color indexed="64"/>
      </right>
      <top style="hair">
        <color indexed="22"/>
      </top>
      <bottom/>
      <diagonal/>
    </border>
    <border>
      <left style="hair">
        <color indexed="64"/>
      </left>
      <right/>
      <top style="hair">
        <color indexed="22"/>
      </top>
      <bottom/>
      <diagonal/>
    </border>
    <border>
      <left style="hair">
        <color indexed="64"/>
      </left>
      <right/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22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hair">
        <color indexed="64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22"/>
      </bottom>
      <diagonal/>
    </border>
    <border>
      <left/>
      <right style="hair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hair">
        <color indexed="64"/>
      </right>
      <top style="hair">
        <color indexed="22"/>
      </top>
      <bottom style="hair">
        <color indexed="22"/>
      </bottom>
      <diagonal/>
    </border>
    <border>
      <left/>
      <right style="hair">
        <color indexed="64"/>
      </right>
      <top style="hair">
        <color indexed="2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22"/>
      </bottom>
      <diagonal/>
    </border>
    <border>
      <left/>
      <right style="hair">
        <color indexed="64"/>
      </right>
      <top/>
      <bottom style="hair">
        <color indexed="22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22"/>
      </bottom>
      <diagonal/>
    </border>
    <border>
      <left style="medium">
        <color indexed="64"/>
      </left>
      <right style="hair">
        <color indexed="64"/>
      </right>
      <top style="hair">
        <color indexed="22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22"/>
      </bottom>
      <diagonal/>
    </border>
    <border>
      <left style="hair">
        <color indexed="64"/>
      </left>
      <right style="medium">
        <color indexed="64"/>
      </right>
      <top/>
      <bottom style="hair">
        <color indexed="22"/>
      </bottom>
      <diagonal/>
    </border>
    <border>
      <left style="hair">
        <color indexed="64"/>
      </left>
      <right style="medium">
        <color indexed="64"/>
      </right>
      <top style="hair">
        <color indexed="22"/>
      </top>
      <bottom/>
      <diagonal/>
    </border>
    <border>
      <left style="medium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/>
      <top style="dashed">
        <color indexed="64"/>
      </top>
      <bottom/>
      <diagonal/>
    </border>
    <border>
      <left style="hair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/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/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 style="thin">
        <color indexed="64"/>
      </right>
      <top/>
      <bottom style="hair">
        <color indexed="22"/>
      </bottom>
      <diagonal/>
    </border>
    <border>
      <left/>
      <right style="thin">
        <color indexed="64"/>
      </right>
      <top style="hair">
        <color indexed="22"/>
      </top>
      <bottom style="hair">
        <color indexed="22"/>
      </bottom>
      <diagonal/>
    </border>
    <border>
      <left/>
      <right style="thin">
        <color indexed="64"/>
      </right>
      <top style="hair">
        <color indexed="22"/>
      </top>
      <bottom/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22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</borders>
  <cellStyleXfs count="854">
    <xf numFmtId="0" fontId="0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73" fontId="5" fillId="0" borderId="0">
      <alignment horizontal="left"/>
    </xf>
    <xf numFmtId="172" fontId="5" fillId="0" borderId="0">
      <alignment horizontal="left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14" fillId="0" borderId="0"/>
    <xf numFmtId="0" fontId="15" fillId="0" borderId="0"/>
    <xf numFmtId="0" fontId="16" fillId="0" borderId="1" applyNumberFormat="0" applyFill="0" applyAlignment="0" applyProtection="0"/>
    <xf numFmtId="187" fontId="17" fillId="0" borderId="0" applyFont="0" applyFill="0" applyBorder="0" applyAlignment="0" applyProtection="0"/>
    <xf numFmtId="193" fontId="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20" borderId="2" applyNumberFormat="0" applyAlignment="0" applyProtection="0"/>
    <xf numFmtId="0" fontId="20" fillId="21" borderId="3" applyNumberFormat="0" applyAlignment="0" applyProtection="0"/>
    <xf numFmtId="43" fontId="1" fillId="0" borderId="0" applyFont="0" applyFill="0" applyBorder="0" applyAlignment="0" applyProtection="0"/>
    <xf numFmtId="178" fontId="22" fillId="0" borderId="0" applyFont="0" applyFill="0" applyBorder="0" applyAlignment="0" applyProtection="0">
      <alignment horizontal="right"/>
    </xf>
    <xf numFmtId="190" fontId="5" fillId="0" borderId="0" applyFont="0" applyFill="0" applyBorder="0" applyAlignment="0" applyProtection="0"/>
    <xf numFmtId="189" fontId="5" fillId="0" borderId="0" applyFont="0" applyFill="0" applyBorder="0" applyAlignment="0" applyProtection="0">
      <alignment horizontal="right"/>
    </xf>
    <xf numFmtId="179" fontId="22" fillId="0" borderId="0" applyFont="0" applyFill="0" applyBorder="0" applyAlignment="0" applyProtection="0">
      <alignment horizontal="right"/>
    </xf>
    <xf numFmtId="42" fontId="5" fillId="0" borderId="0">
      <alignment horizontal="right"/>
    </xf>
    <xf numFmtId="185" fontId="22" fillId="0" borderId="0" applyFont="0" applyFill="0" applyBorder="0" applyAlignment="0" applyProtection="0">
      <alignment horizontal="right"/>
    </xf>
    <xf numFmtId="180" fontId="22" fillId="0" borderId="0" applyFont="0" applyFill="0" applyBorder="0" applyAlignment="0" applyProtection="0">
      <alignment horizontal="right"/>
    </xf>
    <xf numFmtId="0" fontId="23" fillId="0" borderId="0" applyFont="0" applyFill="0" applyBorder="0" applyAlignment="0" applyProtection="0"/>
    <xf numFmtId="14" fontId="8" fillId="0" borderId="0" applyFont="0" applyFill="0" applyBorder="0" applyAlignment="0" applyProtection="0"/>
    <xf numFmtId="183" fontId="22" fillId="0" borderId="0" applyFont="0" applyFill="0" applyBorder="0" applyAlignment="0" applyProtection="0"/>
    <xf numFmtId="181" fontId="22" fillId="0" borderId="4" applyNumberFormat="0" applyFont="0" applyFill="0" applyAlignment="0" applyProtection="0"/>
    <xf numFmtId="42" fontId="24" fillId="0" borderId="0" applyFill="0" applyBorder="0" applyAlignment="0" applyProtection="0"/>
    <xf numFmtId="168" fontId="25" fillId="22" borderId="0">
      <alignment horizontal="center" vertical="center"/>
    </xf>
    <xf numFmtId="174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/>
    <xf numFmtId="0" fontId="29" fillId="0" borderId="0" applyFill="0" applyBorder="0" applyProtection="0">
      <alignment horizontal="left"/>
    </xf>
    <xf numFmtId="0" fontId="30" fillId="0" borderId="0">
      <alignment horizontal="left"/>
    </xf>
    <xf numFmtId="0" fontId="31" fillId="4" borderId="0" applyNumberFormat="0" applyBorder="0" applyAlignment="0" applyProtection="0"/>
    <xf numFmtId="38" fontId="32" fillId="23" borderId="0" applyNumberFormat="0" applyBorder="0" applyAlignment="0" applyProtection="0"/>
    <xf numFmtId="184" fontId="22" fillId="0" borderId="0" applyFont="0" applyFill="0" applyBorder="0" applyAlignment="0" applyProtection="0">
      <alignment horizontal="right"/>
    </xf>
    <xf numFmtId="0" fontId="33" fillId="0" borderId="0" applyProtection="0">
      <alignment horizontal="right"/>
    </xf>
    <xf numFmtId="0" fontId="34" fillId="0" borderId="5" applyNumberFormat="0" applyAlignment="0" applyProtection="0">
      <alignment horizontal="left" vertical="center"/>
    </xf>
    <xf numFmtId="0" fontId="34" fillId="0" borderId="6">
      <alignment horizontal="left" vertical="center"/>
    </xf>
    <xf numFmtId="0" fontId="35" fillId="0" borderId="7" applyNumberFormat="0" applyFill="0" applyAlignment="0" applyProtection="0"/>
    <xf numFmtId="0" fontId="36" fillId="0" borderId="0" applyProtection="0">
      <alignment horizontal="left"/>
    </xf>
    <xf numFmtId="0" fontId="37" fillId="0" borderId="0" applyProtection="0">
      <alignment horizontal="left"/>
    </xf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 applyAlignment="0">
      <protection locked="0"/>
    </xf>
    <xf numFmtId="10" fontId="32" fillId="24" borderId="8" applyNumberFormat="0" applyBorder="0" applyAlignment="0" applyProtection="0"/>
    <xf numFmtId="0" fontId="39" fillId="0" borderId="0" applyNumberFormat="0" applyFill="0" applyBorder="0" applyAlignment="0">
      <protection locked="0"/>
    </xf>
    <xf numFmtId="175" fontId="5" fillId="0" borderId="0" applyFont="0" applyFill="0" applyBorder="0" applyAlignment="0" applyProtection="0"/>
    <xf numFmtId="0" fontId="40" fillId="0" borderId="9" applyNumberFormat="0" applyFill="0" applyAlignment="0" applyProtection="0"/>
    <xf numFmtId="195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182" fontId="22" fillId="0" borderId="0" applyFont="0" applyFill="0" applyBorder="0" applyAlignment="0" applyProtection="0">
      <alignment horizontal="right"/>
    </xf>
    <xf numFmtId="0" fontId="41" fillId="25" borderId="0" applyNumberFormat="0" applyBorder="0" applyAlignment="0" applyProtection="0"/>
    <xf numFmtId="171" fontId="5" fillId="0" borderId="0"/>
    <xf numFmtId="0" fontId="7" fillId="0" borderId="0"/>
    <xf numFmtId="0" fontId="7" fillId="0" borderId="0"/>
    <xf numFmtId="37" fontId="42" fillId="0" borderId="10">
      <alignment horizontal="left"/>
    </xf>
    <xf numFmtId="0" fontId="43" fillId="26" borderId="11" applyNumberFormat="0" applyFont="0" applyAlignment="0" applyProtection="0"/>
    <xf numFmtId="0" fontId="44" fillId="20" borderId="12" applyNumberFormat="0" applyAlignment="0" applyProtection="0"/>
    <xf numFmtId="40" fontId="45" fillId="22" borderId="0">
      <alignment horizontal="right"/>
    </xf>
    <xf numFmtId="0" fontId="46" fillId="22" borderId="0">
      <alignment horizontal="right"/>
    </xf>
    <xf numFmtId="0" fontId="47" fillId="22" borderId="13"/>
    <xf numFmtId="0" fontId="47" fillId="0" borderId="0" applyBorder="0">
      <alignment horizontal="centerContinuous"/>
    </xf>
    <xf numFmtId="0" fontId="48" fillId="0" borderId="0" applyBorder="0">
      <alignment horizontal="centerContinuous"/>
    </xf>
    <xf numFmtId="0" fontId="23" fillId="27" borderId="0" applyNumberFormat="0" applyFont="0" applyBorder="0" applyAlignment="0"/>
    <xf numFmtId="1" fontId="49" fillId="0" borderId="0" applyProtection="0">
      <alignment horizontal="right" vertical="center"/>
    </xf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8" fontId="50" fillId="0" borderId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51" fillId="0" borderId="14">
      <alignment horizontal="center"/>
    </xf>
    <xf numFmtId="3" fontId="6" fillId="0" borderId="0" applyFont="0" applyFill="0" applyBorder="0" applyAlignment="0" applyProtection="0"/>
    <xf numFmtId="0" fontId="6" fillId="28" borderId="0" applyNumberFormat="0" applyFont="0" applyBorder="0" applyAlignment="0" applyProtection="0"/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77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protection locked="0"/>
    </xf>
    <xf numFmtId="177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7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protection locked="0"/>
    </xf>
    <xf numFmtId="177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6" fontId="8" fillId="1" borderId="0" applyNumberFormat="0" applyFont="0" applyBorder="0" applyAlignment="0" applyProtection="0"/>
    <xf numFmtId="42" fontId="17" fillId="0" borderId="0" applyFill="0" applyBorder="0" applyAlignment="0" applyProtection="0"/>
    <xf numFmtId="0" fontId="53" fillId="0" borderId="0"/>
    <xf numFmtId="0" fontId="54" fillId="0" borderId="0" applyBorder="0" applyProtection="0">
      <alignment vertical="center"/>
    </xf>
    <xf numFmtId="181" fontId="54" fillId="0" borderId="1" applyBorder="0" applyProtection="0">
      <alignment horizontal="right" vertical="center"/>
    </xf>
    <xf numFmtId="0" fontId="55" fillId="29" borderId="0" applyBorder="0" applyProtection="0">
      <alignment horizontal="centerContinuous" vertical="center"/>
    </xf>
    <xf numFmtId="0" fontId="55" fillId="30" borderId="1" applyBorder="0" applyProtection="0">
      <alignment horizontal="centerContinuous" vertical="center"/>
    </xf>
    <xf numFmtId="0" fontId="56" fillId="0" borderId="0" applyFill="0" applyBorder="0" applyProtection="0">
      <alignment horizontal="left"/>
    </xf>
    <xf numFmtId="0" fontId="29" fillId="0" borderId="16" applyFill="0" applyBorder="0" applyProtection="0">
      <alignment horizontal="left" vertical="top"/>
    </xf>
    <xf numFmtId="0" fontId="57" fillId="0" borderId="0">
      <alignment horizontal="centerContinuous"/>
    </xf>
    <xf numFmtId="0" fontId="58" fillId="0" borderId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0" fontId="59" fillId="0" borderId="0"/>
    <xf numFmtId="0" fontId="60" fillId="0" borderId="0" applyNumberFormat="0" applyFill="0" applyBorder="0" applyAlignment="0" applyProtection="0"/>
    <xf numFmtId="0" fontId="61" fillId="0" borderId="17" applyNumberFormat="0" applyFill="0" applyAlignment="0" applyProtection="0"/>
    <xf numFmtId="40" fontId="50" fillId="0" borderId="0"/>
    <xf numFmtId="188" fontId="62" fillId="0" borderId="0"/>
    <xf numFmtId="0" fontId="63" fillId="0" borderId="0" applyNumberFormat="0" applyFill="0" applyBorder="0" applyAlignment="0" applyProtection="0"/>
    <xf numFmtId="186" fontId="1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06">
    <xf numFmtId="0" fontId="0" fillId="0" borderId="0" xfId="0"/>
    <xf numFmtId="0" fontId="2" fillId="0" borderId="0" xfId="0" applyFont="1"/>
    <xf numFmtId="0" fontId="21" fillId="0" borderId="0" xfId="0" applyFont="1"/>
    <xf numFmtId="43" fontId="21" fillId="0" borderId="0" xfId="0" applyNumberFormat="1" applyFont="1"/>
    <xf numFmtId="0" fontId="64" fillId="0" borderId="0" xfId="0" applyFont="1" applyBorder="1"/>
    <xf numFmtId="0" fontId="21" fillId="0" borderId="0" xfId="0" applyFont="1" applyBorder="1"/>
    <xf numFmtId="0" fontId="65" fillId="0" borderId="0" xfId="0" applyFont="1" applyAlignment="1">
      <alignment horizontal="right"/>
    </xf>
    <xf numFmtId="41" fontId="21" fillId="0" borderId="0" xfId="0" applyNumberFormat="1" applyFont="1"/>
    <xf numFmtId="0" fontId="21" fillId="0" borderId="18" xfId="0" applyFont="1" applyBorder="1"/>
    <xf numFmtId="0" fontId="21" fillId="0" borderId="20" xfId="0" applyFont="1" applyBorder="1"/>
    <xf numFmtId="0" fontId="65" fillId="0" borderId="21" xfId="0" applyFont="1" applyBorder="1"/>
    <xf numFmtId="0" fontId="21" fillId="0" borderId="21" xfId="0" applyFont="1" applyBorder="1"/>
    <xf numFmtId="41" fontId="21" fillId="0" borderId="18" xfId="0" applyNumberFormat="1" applyFont="1" applyBorder="1"/>
    <xf numFmtId="0" fontId="65" fillId="0" borderId="19" xfId="0" applyFont="1" applyFill="1" applyBorder="1"/>
    <xf numFmtId="41" fontId="15" fillId="0" borderId="19" xfId="0" applyNumberFormat="1" applyFont="1" applyFill="1" applyBorder="1"/>
    <xf numFmtId="41" fontId="15" fillId="0" borderId="22" xfId="0" applyNumberFormat="1" applyFont="1" applyFill="1" applyBorder="1"/>
    <xf numFmtId="41" fontId="21" fillId="0" borderId="19" xfId="0" applyNumberFormat="1" applyFont="1" applyFill="1" applyBorder="1"/>
    <xf numFmtId="43" fontId="21" fillId="0" borderId="19" xfId="0" applyNumberFormat="1" applyFont="1" applyBorder="1"/>
    <xf numFmtId="41" fontId="21" fillId="0" borderId="20" xfId="0" applyNumberFormat="1" applyFont="1" applyBorder="1"/>
    <xf numFmtId="43" fontId="21" fillId="0" borderId="19" xfId="0" applyNumberFormat="1" applyFont="1" applyFill="1" applyBorder="1" applyAlignment="1">
      <alignment horizontal="center"/>
    </xf>
    <xf numFmtId="0" fontId="70" fillId="31" borderId="23" xfId="0" applyFont="1" applyFill="1" applyBorder="1" applyAlignment="1">
      <alignment horizontal="left" vertical="top" wrapText="1" readingOrder="1"/>
    </xf>
    <xf numFmtId="0" fontId="71" fillId="24" borderId="24" xfId="0" applyFont="1" applyFill="1" applyBorder="1" applyAlignment="1">
      <alignment horizontal="left" vertical="top" wrapText="1" readingOrder="1"/>
    </xf>
    <xf numFmtId="0" fontId="71" fillId="22" borderId="25" xfId="0" applyFont="1" applyFill="1" applyBorder="1" applyAlignment="1">
      <alignment horizontal="left" vertical="top" wrapText="1" readingOrder="1"/>
    </xf>
    <xf numFmtId="0" fontId="71" fillId="24" borderId="25" xfId="0" applyFont="1" applyFill="1" applyBorder="1" applyAlignment="1">
      <alignment horizontal="left" vertical="top" wrapText="1" readingOrder="1"/>
    </xf>
    <xf numFmtId="0" fontId="70" fillId="31" borderId="23" xfId="0" applyFont="1" applyFill="1" applyBorder="1" applyAlignment="1">
      <alignment horizontal="center" vertical="center" wrapText="1" readingOrder="1"/>
    </xf>
    <xf numFmtId="0" fontId="67" fillId="0" borderId="0" xfId="0" applyFont="1"/>
    <xf numFmtId="0" fontId="20" fillId="32" borderId="0" xfId="0" applyFont="1" applyFill="1" applyAlignment="1">
      <alignment vertical="center"/>
    </xf>
    <xf numFmtId="0" fontId="64" fillId="0" borderId="0" xfId="0" applyFont="1" applyAlignment="1">
      <alignment vertical="center"/>
    </xf>
    <xf numFmtId="0" fontId="68" fillId="0" borderId="26" xfId="0" applyFont="1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41" fontId="21" fillId="0" borderId="26" xfId="0" applyNumberFormat="1" applyFont="1" applyFill="1" applyBorder="1"/>
    <xf numFmtId="0" fontId="21" fillId="0" borderId="27" xfId="0" applyFont="1" applyBorder="1"/>
    <xf numFmtId="41" fontId="21" fillId="0" borderId="27" xfId="0" applyNumberFormat="1" applyFont="1" applyBorder="1"/>
    <xf numFmtId="0" fontId="68" fillId="31" borderId="8" xfId="0" applyFont="1" applyFill="1" applyBorder="1" applyAlignment="1">
      <alignment vertical="center"/>
    </xf>
    <xf numFmtId="41" fontId="68" fillId="31" borderId="8" xfId="0" applyNumberFormat="1" applyFont="1" applyFill="1" applyBorder="1" applyAlignment="1">
      <alignment vertical="center"/>
    </xf>
    <xf numFmtId="41" fontId="68" fillId="0" borderId="28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1" fontId="21" fillId="0" borderId="18" xfId="0" applyNumberFormat="1" applyFont="1" applyBorder="1" applyAlignment="1">
      <alignment horizontal="center"/>
    </xf>
    <xf numFmtId="0" fontId="68" fillId="0" borderId="19" xfId="0" applyFont="1" applyBorder="1"/>
    <xf numFmtId="41" fontId="68" fillId="0" borderId="19" xfId="0" applyNumberFormat="1" applyFont="1" applyBorder="1"/>
    <xf numFmtId="41" fontId="68" fillId="0" borderId="26" xfId="0" applyNumberFormat="1" applyFont="1" applyFill="1" applyBorder="1"/>
    <xf numFmtId="0" fontId="21" fillId="0" borderId="19" xfId="0" applyFont="1" applyBorder="1"/>
    <xf numFmtId="41" fontId="21" fillId="0" borderId="19" xfId="0" applyNumberFormat="1" applyFont="1" applyBorder="1"/>
    <xf numFmtId="41" fontId="68" fillId="0" borderId="18" xfId="0" applyNumberFormat="1" applyFont="1" applyBorder="1"/>
    <xf numFmtId="41" fontId="21" fillId="0" borderId="0" xfId="0" applyNumberFormat="1" applyFont="1" applyFill="1" applyBorder="1"/>
    <xf numFmtId="164" fontId="21" fillId="0" borderId="0" xfId="0" applyNumberFormat="1" applyFont="1"/>
    <xf numFmtId="0" fontId="69" fillId="0" borderId="0" xfId="0" applyFont="1" applyAlignment="1">
      <alignment horizontal="right"/>
    </xf>
    <xf numFmtId="0" fontId="68" fillId="0" borderId="0" xfId="0" applyFont="1" applyBorder="1"/>
    <xf numFmtId="41" fontId="68" fillId="0" borderId="0" xfId="0" applyNumberFormat="1" applyFont="1" applyFill="1" applyBorder="1"/>
    <xf numFmtId="0" fontId="21" fillId="0" borderId="0" xfId="0" applyFont="1" applyFill="1"/>
    <xf numFmtId="41" fontId="21" fillId="0" borderId="29" xfId="0" applyNumberFormat="1" applyFont="1" applyBorder="1"/>
    <xf numFmtId="41" fontId="21" fillId="0" borderId="22" xfId="0" applyNumberFormat="1" applyFont="1" applyFill="1" applyBorder="1"/>
    <xf numFmtId="0" fontId="21" fillId="0" borderId="0" xfId="0" applyFont="1" applyFill="1" applyBorder="1"/>
    <xf numFmtId="41" fontId="21" fillId="0" borderId="27" xfId="0" applyNumberFormat="1" applyFont="1" applyFill="1" applyBorder="1"/>
    <xf numFmtId="41" fontId="21" fillId="0" borderId="30" xfId="0" applyNumberFormat="1" applyFont="1" applyFill="1" applyBorder="1"/>
    <xf numFmtId="0" fontId="68" fillId="31" borderId="31" xfId="0" applyFont="1" applyFill="1" applyBorder="1" applyAlignment="1">
      <alignment vertical="center"/>
    </xf>
    <xf numFmtId="164" fontId="21" fillId="0" borderId="32" xfId="0" applyNumberFormat="1" applyFont="1" applyBorder="1"/>
    <xf numFmtId="164" fontId="21" fillId="0" borderId="33" xfId="0" applyNumberFormat="1" applyFont="1" applyBorder="1"/>
    <xf numFmtId="164" fontId="21" fillId="0" borderId="0" xfId="0" applyNumberFormat="1" applyFont="1" applyBorder="1"/>
    <xf numFmtId="0" fontId="21" fillId="0" borderId="19" xfId="0" applyFont="1" applyFill="1" applyBorder="1"/>
    <xf numFmtId="0" fontId="21" fillId="0" borderId="20" xfId="0" applyFont="1" applyFill="1" applyBorder="1"/>
    <xf numFmtId="165" fontId="21" fillId="0" borderId="0" xfId="0" applyNumberFormat="1" applyFont="1"/>
    <xf numFmtId="165" fontId="21" fillId="22" borderId="0" xfId="0" applyNumberFormat="1" applyFont="1" applyFill="1"/>
    <xf numFmtId="0" fontId="20" fillId="22" borderId="0" xfId="0" applyFont="1" applyFill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65" fontId="21" fillId="0" borderId="0" xfId="0" applyNumberFormat="1" applyFont="1" applyAlignment="1">
      <alignment horizontal="center" vertical="center" wrapText="1"/>
    </xf>
    <xf numFmtId="41" fontId="21" fillId="0" borderId="0" xfId="0" applyNumberFormat="1" applyFont="1" applyBorder="1" applyAlignment="1">
      <alignment horizontal="center"/>
    </xf>
    <xf numFmtId="41" fontId="21" fillId="0" borderId="34" xfId="0" applyNumberFormat="1" applyFont="1" applyBorder="1" applyAlignment="1">
      <alignment horizontal="center"/>
    </xf>
    <xf numFmtId="41" fontId="21" fillId="0" borderId="35" xfId="0" applyNumberFormat="1" applyFont="1" applyBorder="1" applyAlignment="1">
      <alignment horizontal="center"/>
    </xf>
    <xf numFmtId="41" fontId="21" fillId="0" borderId="36" xfId="0" applyNumberFormat="1" applyFont="1" applyBorder="1"/>
    <xf numFmtId="41" fontId="21" fillId="0" borderId="0" xfId="0" applyNumberFormat="1" applyFont="1" applyBorder="1"/>
    <xf numFmtId="43" fontId="21" fillId="0" borderId="37" xfId="0" applyNumberFormat="1" applyFont="1" applyBorder="1"/>
    <xf numFmtId="43" fontId="21" fillId="0" borderId="38" xfId="0" applyNumberFormat="1" applyFont="1" applyBorder="1"/>
    <xf numFmtId="43" fontId="21" fillId="0" borderId="19" xfId="173" applyFont="1" applyBorder="1"/>
    <xf numFmtId="41" fontId="21" fillId="0" borderId="37" xfId="0" applyNumberFormat="1" applyFont="1" applyBorder="1"/>
    <xf numFmtId="41" fontId="21" fillId="0" borderId="38" xfId="0" applyNumberFormat="1" applyFont="1" applyBorder="1"/>
    <xf numFmtId="166" fontId="21" fillId="0" borderId="19" xfId="0" applyNumberFormat="1" applyFont="1" applyBorder="1"/>
    <xf numFmtId="166" fontId="21" fillId="0" borderId="0" xfId="0" applyNumberFormat="1" applyFont="1" applyBorder="1"/>
    <xf numFmtId="166" fontId="21" fillId="0" borderId="0" xfId="0" applyNumberFormat="1" applyFont="1"/>
    <xf numFmtId="166" fontId="21" fillId="0" borderId="37" xfId="0" applyNumberFormat="1" applyFont="1" applyBorder="1"/>
    <xf numFmtId="166" fontId="21" fillId="0" borderId="38" xfId="0" applyNumberFormat="1" applyFont="1" applyBorder="1"/>
    <xf numFmtId="170" fontId="21" fillId="0" borderId="19" xfId="173" applyNumberFormat="1" applyFont="1" applyBorder="1"/>
    <xf numFmtId="169" fontId="21" fillId="0" borderId="38" xfId="0" applyNumberFormat="1" applyFont="1" applyBorder="1"/>
    <xf numFmtId="169" fontId="21" fillId="0" borderId="0" xfId="0" applyNumberFormat="1" applyFont="1" applyBorder="1"/>
    <xf numFmtId="41" fontId="21" fillId="0" borderId="40" xfId="0" applyNumberFormat="1" applyFont="1" applyBorder="1"/>
    <xf numFmtId="41" fontId="21" fillId="0" borderId="41" xfId="0" applyNumberFormat="1" applyFont="1" applyBorder="1"/>
    <xf numFmtId="41" fontId="21" fillId="0" borderId="42" xfId="0" applyNumberFormat="1" applyFont="1" applyBorder="1"/>
    <xf numFmtId="41" fontId="21" fillId="0" borderId="34" xfId="0" applyNumberFormat="1" applyFont="1" applyBorder="1"/>
    <xf numFmtId="41" fontId="21" fillId="0" borderId="35" xfId="0" applyNumberFormat="1" applyFont="1" applyBorder="1"/>
    <xf numFmtId="41" fontId="21" fillId="0" borderId="21" xfId="0" applyNumberFormat="1" applyFont="1" applyBorder="1"/>
    <xf numFmtId="41" fontId="21" fillId="0" borderId="0" xfId="0" applyNumberFormat="1" applyFont="1" applyAlignment="1">
      <alignment horizontal="center" vertical="center"/>
    </xf>
    <xf numFmtId="41" fontId="21" fillId="0" borderId="0" xfId="0" applyNumberFormat="1" applyFont="1" applyBorder="1" applyAlignment="1">
      <alignment horizontal="center" vertical="center"/>
    </xf>
    <xf numFmtId="41" fontId="21" fillId="0" borderId="0" xfId="0" applyNumberFormat="1" applyFont="1" applyAlignment="1">
      <alignment vertical="center"/>
    </xf>
    <xf numFmtId="41" fontId="21" fillId="0" borderId="43" xfId="0" applyNumberFormat="1" applyFont="1" applyBorder="1"/>
    <xf numFmtId="41" fontId="21" fillId="0" borderId="44" xfId="0" applyNumberFormat="1" applyFont="1" applyBorder="1"/>
    <xf numFmtId="41" fontId="21" fillId="0" borderId="39" xfId="0" applyNumberFormat="1" applyFont="1" applyBorder="1"/>
    <xf numFmtId="41" fontId="21" fillId="0" borderId="46" xfId="0" applyNumberFormat="1" applyFont="1" applyBorder="1"/>
    <xf numFmtId="41" fontId="21" fillId="0" borderId="47" xfId="0" applyNumberFormat="1" applyFont="1" applyBorder="1"/>
    <xf numFmtId="41" fontId="21" fillId="0" borderId="48" xfId="0" applyNumberFormat="1" applyFont="1" applyBorder="1"/>
    <xf numFmtId="41" fontId="21" fillId="0" borderId="49" xfId="0" applyNumberFormat="1" applyFont="1" applyBorder="1"/>
    <xf numFmtId="167" fontId="21" fillId="0" borderId="0" xfId="173" applyNumberFormat="1" applyFont="1" applyFill="1" applyBorder="1"/>
    <xf numFmtId="167" fontId="21" fillId="0" borderId="0" xfId="173" applyNumberFormat="1" applyFont="1"/>
    <xf numFmtId="167" fontId="21" fillId="0" borderId="50" xfId="173" applyNumberFormat="1" applyFont="1" applyBorder="1"/>
    <xf numFmtId="167" fontId="21" fillId="0" borderId="51" xfId="173" applyNumberFormat="1" applyFont="1" applyBorder="1"/>
    <xf numFmtId="167" fontId="21" fillId="0" borderId="52" xfId="173" applyNumberFormat="1" applyFont="1" applyBorder="1"/>
    <xf numFmtId="167" fontId="21" fillId="0" borderId="45" xfId="173" applyNumberFormat="1" applyFont="1" applyBorder="1"/>
    <xf numFmtId="167" fontId="68" fillId="31" borderId="8" xfId="173" applyNumberFormat="1" applyFont="1" applyFill="1" applyBorder="1" applyAlignment="1">
      <alignment vertical="center"/>
    </xf>
    <xf numFmtId="41" fontId="21" fillId="0" borderId="53" xfId="0" applyNumberFormat="1" applyFont="1" applyBorder="1"/>
    <xf numFmtId="41" fontId="21" fillId="0" borderId="0" xfId="0" applyNumberFormat="1" applyFont="1" applyFill="1"/>
    <xf numFmtId="164" fontId="21" fillId="0" borderId="0" xfId="0" applyNumberFormat="1" applyFont="1" applyFill="1" applyBorder="1"/>
    <xf numFmtId="164" fontId="21" fillId="0" borderId="8" xfId="0" applyNumberFormat="1" applyFont="1" applyBorder="1"/>
    <xf numFmtId="41" fontId="68" fillId="0" borderId="0" xfId="0" applyNumberFormat="1" applyFont="1" applyAlignment="1">
      <alignment horizontal="right"/>
    </xf>
    <xf numFmtId="41" fontId="21" fillId="0" borderId="37" xfId="0" applyNumberFormat="1" applyFont="1" applyFill="1" applyBorder="1"/>
    <xf numFmtId="41" fontId="21" fillId="0" borderId="54" xfId="0" applyNumberFormat="1" applyFont="1" applyBorder="1"/>
    <xf numFmtId="9" fontId="21" fillId="0" borderId="19" xfId="231" applyFont="1" applyFill="1" applyBorder="1"/>
    <xf numFmtId="41" fontId="21" fillId="0" borderId="55" xfId="0" applyNumberFormat="1" applyFont="1" applyBorder="1"/>
    <xf numFmtId="41" fontId="21" fillId="0" borderId="20" xfId="0" applyNumberFormat="1" applyFont="1" applyFill="1" applyBorder="1"/>
    <xf numFmtId="0" fontId="64" fillId="0" borderId="0" xfId="0" applyFont="1" applyFill="1"/>
    <xf numFmtId="0" fontId="21" fillId="0" borderId="21" xfId="0" applyFont="1" applyFill="1" applyBorder="1"/>
    <xf numFmtId="167" fontId="21" fillId="0" borderId="19" xfId="173" applyNumberFormat="1" applyFont="1" applyFill="1" applyBorder="1"/>
    <xf numFmtId="0" fontId="68" fillId="0" borderId="0" xfId="0" applyFont="1" applyFill="1"/>
    <xf numFmtId="0" fontId="68" fillId="0" borderId="20" xfId="0" applyFont="1" applyFill="1" applyBorder="1"/>
    <xf numFmtId="41" fontId="68" fillId="0" borderId="20" xfId="0" applyNumberFormat="1" applyFont="1" applyFill="1" applyBorder="1"/>
    <xf numFmtId="167" fontId="68" fillId="0" borderId="20" xfId="173" applyNumberFormat="1" applyFont="1" applyFill="1" applyBorder="1"/>
    <xf numFmtId="41" fontId="21" fillId="0" borderId="21" xfId="0" applyNumberFormat="1" applyFont="1" applyFill="1" applyBorder="1"/>
    <xf numFmtId="167" fontId="21" fillId="0" borderId="21" xfId="173" applyNumberFormat="1" applyFont="1" applyFill="1" applyBorder="1"/>
    <xf numFmtId="167" fontId="21" fillId="0" borderId="20" xfId="173" applyNumberFormat="1" applyFont="1" applyFill="1" applyBorder="1"/>
    <xf numFmtId="41" fontId="67" fillId="0" borderId="0" xfId="0" applyNumberFormat="1" applyFont="1"/>
    <xf numFmtId="41" fontId="21" fillId="0" borderId="0" xfId="0" applyNumberFormat="1" applyFont="1" applyBorder="1" applyAlignment="1">
      <alignment vertical="center"/>
    </xf>
    <xf numFmtId="41" fontId="21" fillId="33" borderId="56" xfId="0" applyNumberFormat="1" applyFont="1" applyFill="1" applyBorder="1" applyAlignment="1">
      <alignment horizontal="center" vertical="center"/>
    </xf>
    <xf numFmtId="41" fontId="21" fillId="33" borderId="8" xfId="0" applyNumberFormat="1" applyFont="1" applyFill="1" applyBorder="1" applyAlignment="1">
      <alignment horizontal="center" vertical="center"/>
    </xf>
    <xf numFmtId="9" fontId="21" fillId="0" borderId="18" xfId="0" applyNumberFormat="1" applyFont="1" applyBorder="1"/>
    <xf numFmtId="9" fontId="21" fillId="0" borderId="0" xfId="0" applyNumberFormat="1" applyFont="1" applyBorder="1"/>
    <xf numFmtId="164" fontId="21" fillId="0" borderId="27" xfId="0" applyNumberFormat="1" applyFont="1" applyBorder="1"/>
    <xf numFmtId="41" fontId="21" fillId="0" borderId="8" xfId="0" applyNumberFormat="1" applyFont="1" applyBorder="1"/>
    <xf numFmtId="164" fontId="21" fillId="0" borderId="19" xfId="0" applyNumberFormat="1" applyFont="1" applyBorder="1"/>
    <xf numFmtId="41" fontId="21" fillId="0" borderId="19" xfId="0" quotePrefix="1" applyNumberFormat="1" applyFont="1" applyBorder="1"/>
    <xf numFmtId="41" fontId="64" fillId="0" borderId="0" xfId="0" applyNumberFormat="1" applyFont="1" applyFill="1"/>
    <xf numFmtId="41" fontId="21" fillId="0" borderId="0" xfId="0" applyNumberFormat="1" applyFont="1" applyFill="1" applyAlignment="1">
      <alignment horizontal="center" vertical="center" wrapText="1"/>
    </xf>
    <xf numFmtId="41" fontId="21" fillId="0" borderId="18" xfId="0" applyNumberFormat="1" applyFont="1" applyFill="1" applyBorder="1"/>
    <xf numFmtId="41" fontId="68" fillId="33" borderId="8" xfId="0" applyNumberFormat="1" applyFont="1" applyFill="1" applyBorder="1" applyAlignment="1">
      <alignment vertical="center"/>
    </xf>
    <xf numFmtId="0" fontId="68" fillId="0" borderId="19" xfId="0" applyFont="1" applyFill="1" applyBorder="1" applyAlignment="1">
      <alignment wrapText="1"/>
    </xf>
    <xf numFmtId="0" fontId="21" fillId="0" borderId="19" xfId="0" applyFont="1" applyFill="1" applyBorder="1" applyAlignment="1">
      <alignment wrapText="1"/>
    </xf>
    <xf numFmtId="0" fontId="21" fillId="0" borderId="27" xfId="0" applyFont="1" applyFill="1" applyBorder="1" applyAlignment="1">
      <alignment wrapText="1"/>
    </xf>
    <xf numFmtId="0" fontId="68" fillId="0" borderId="19" xfId="0" applyFont="1" applyFill="1" applyBorder="1"/>
    <xf numFmtId="0" fontId="21" fillId="0" borderId="19" xfId="0" applyFont="1" applyFill="1" applyBorder="1" applyAlignment="1"/>
    <xf numFmtId="0" fontId="21" fillId="0" borderId="27" xfId="0" applyFont="1" applyFill="1" applyBorder="1" applyAlignment="1"/>
    <xf numFmtId="0" fontId="21" fillId="0" borderId="21" xfId="0" applyFont="1" applyFill="1" applyBorder="1" applyAlignment="1"/>
    <xf numFmtId="0" fontId="21" fillId="0" borderId="27" xfId="0" applyFont="1" applyFill="1" applyBorder="1"/>
    <xf numFmtId="0" fontId="68" fillId="33" borderId="8" xfId="0" applyFont="1" applyFill="1" applyBorder="1" applyAlignment="1">
      <alignment vertical="center"/>
    </xf>
    <xf numFmtId="41" fontId="21" fillId="0" borderId="0" xfId="0" applyNumberFormat="1" applyFont="1" applyFill="1" applyAlignment="1">
      <alignment vertical="center"/>
    </xf>
    <xf numFmtId="0" fontId="21" fillId="0" borderId="18" xfId="0" applyFont="1" applyFill="1" applyBorder="1"/>
    <xf numFmtId="0" fontId="21" fillId="0" borderId="19" xfId="0" applyFont="1" applyFill="1" applyBorder="1" applyAlignment="1">
      <alignment horizontal="left" indent="2"/>
    </xf>
    <xf numFmtId="0" fontId="68" fillId="34" borderId="8" xfId="0" applyFont="1" applyFill="1" applyBorder="1" applyAlignment="1">
      <alignment vertical="center"/>
    </xf>
    <xf numFmtId="0" fontId="68" fillId="34" borderId="8" xfId="0" applyFont="1" applyFill="1" applyBorder="1" applyAlignment="1">
      <alignment horizontal="center" vertical="center"/>
    </xf>
    <xf numFmtId="0" fontId="68" fillId="34" borderId="8" xfId="0" applyFont="1" applyFill="1" applyBorder="1" applyAlignment="1">
      <alignment horizontal="center" vertical="center" wrapText="1"/>
    </xf>
    <xf numFmtId="0" fontId="68" fillId="34" borderId="31" xfId="0" applyFont="1" applyFill="1" applyBorder="1" applyAlignment="1">
      <alignment vertical="center"/>
    </xf>
    <xf numFmtId="0" fontId="68" fillId="34" borderId="8" xfId="0" applyFont="1" applyFill="1" applyBorder="1" applyAlignment="1">
      <alignment vertical="center" wrapText="1"/>
    </xf>
    <xf numFmtId="0" fontId="4" fillId="24" borderId="25" xfId="202" applyFill="1" applyBorder="1" applyAlignment="1" applyProtection="1">
      <alignment horizontal="center" vertical="top" wrapText="1" readingOrder="1"/>
    </xf>
    <xf numFmtId="0" fontId="4" fillId="22" borderId="25" xfId="202" applyFill="1" applyBorder="1" applyAlignment="1" applyProtection="1">
      <alignment horizontal="center" vertical="top" wrapText="1" readingOrder="1"/>
    </xf>
    <xf numFmtId="0" fontId="4" fillId="35" borderId="8" xfId="202" applyFill="1" applyBorder="1" applyAlignment="1" applyProtection="1">
      <alignment horizontal="center" vertical="center"/>
    </xf>
    <xf numFmtId="170" fontId="21" fillId="0" borderId="37" xfId="0" applyNumberFormat="1" applyFont="1" applyBorder="1"/>
    <xf numFmtId="167" fontId="21" fillId="0" borderId="19" xfId="173" applyNumberFormat="1" applyFont="1" applyFill="1" applyBorder="1" applyAlignment="1">
      <alignment horizontal="center"/>
    </xf>
    <xf numFmtId="164" fontId="21" fillId="36" borderId="19" xfId="0" applyNumberFormat="1" applyFont="1" applyFill="1" applyBorder="1"/>
    <xf numFmtId="164" fontId="21" fillId="36" borderId="8" xfId="0" applyNumberFormat="1" applyFont="1" applyFill="1" applyBorder="1"/>
    <xf numFmtId="164" fontId="21" fillId="36" borderId="0" xfId="0" applyNumberFormat="1" applyFont="1" applyFill="1" applyBorder="1"/>
    <xf numFmtId="9" fontId="21" fillId="36" borderId="0" xfId="0" applyNumberFormat="1" applyFont="1" applyFill="1" applyBorder="1"/>
    <xf numFmtId="167" fontId="21" fillId="36" borderId="19" xfId="173" applyNumberFormat="1" applyFont="1" applyFill="1" applyBorder="1"/>
    <xf numFmtId="41" fontId="2" fillId="0" borderId="0" xfId="0" applyNumberFormat="1" applyFont="1"/>
    <xf numFmtId="0" fontId="21" fillId="0" borderId="0" xfId="0" applyFont="1" applyBorder="1" applyAlignment="1">
      <alignment horizontal="center" vertical="center"/>
    </xf>
    <xf numFmtId="202" fontId="21" fillId="0" borderId="0" xfId="231" applyNumberFormat="1" applyFont="1"/>
    <xf numFmtId="202" fontId="21" fillId="0" borderId="0" xfId="0" applyNumberFormat="1" applyFont="1"/>
    <xf numFmtId="203" fontId="21" fillId="0" borderId="0" xfId="0" applyNumberFormat="1" applyFont="1" applyFill="1" applyBorder="1"/>
    <xf numFmtId="203" fontId="21" fillId="0" borderId="0" xfId="0" applyNumberFormat="1" applyFont="1" applyFill="1"/>
    <xf numFmtId="41" fontId="21" fillId="0" borderId="19" xfId="0" applyNumberFormat="1" applyFont="1" applyBorder="1" applyAlignment="1">
      <alignment wrapText="1"/>
    </xf>
    <xf numFmtId="204" fontId="21" fillId="0" borderId="19" xfId="0" applyNumberFormat="1" applyFont="1" applyFill="1" applyBorder="1"/>
    <xf numFmtId="204" fontId="68" fillId="0" borderId="0" xfId="0" applyNumberFormat="1" applyFont="1" applyFill="1"/>
    <xf numFmtId="43" fontId="21" fillId="0" borderId="19" xfId="173" applyNumberFormat="1" applyFont="1" applyFill="1" applyBorder="1"/>
    <xf numFmtId="43" fontId="21" fillId="0" borderId="39" xfId="0" applyNumberFormat="1" applyFont="1" applyBorder="1"/>
    <xf numFmtId="166" fontId="21" fillId="0" borderId="39" xfId="0" applyNumberFormat="1" applyFont="1" applyBorder="1"/>
    <xf numFmtId="169" fontId="21" fillId="0" borderId="39" xfId="0" applyNumberFormat="1" applyFont="1" applyBorder="1"/>
    <xf numFmtId="170" fontId="21" fillId="0" borderId="38" xfId="0" applyNumberFormat="1" applyFont="1" applyBorder="1"/>
    <xf numFmtId="170" fontId="21" fillId="0" borderId="39" xfId="0" applyNumberFormat="1" applyFont="1" applyBorder="1"/>
    <xf numFmtId="205" fontId="68" fillId="0" borderId="0" xfId="0" applyNumberFormat="1" applyFont="1" applyFill="1" applyBorder="1"/>
    <xf numFmtId="41" fontId="21" fillId="0" borderId="16" xfId="0" applyNumberFormat="1" applyFont="1" applyBorder="1"/>
    <xf numFmtId="164" fontId="21" fillId="0" borderId="13" xfId="0" applyNumberFormat="1" applyFont="1" applyBorder="1"/>
    <xf numFmtId="41" fontId="21" fillId="0" borderId="59" xfId="0" applyNumberFormat="1" applyFont="1" applyBorder="1"/>
    <xf numFmtId="164" fontId="21" fillId="0" borderId="60" xfId="0" applyNumberFormat="1" applyFont="1" applyBorder="1"/>
    <xf numFmtId="41" fontId="21" fillId="33" borderId="58" xfId="0" applyNumberFormat="1" applyFont="1" applyFill="1" applyBorder="1" applyAlignment="1">
      <alignment horizontal="center" vertical="center"/>
    </xf>
    <xf numFmtId="164" fontId="21" fillId="0" borderId="22" xfId="0" applyNumberFormat="1" applyFont="1" applyBorder="1"/>
    <xf numFmtId="164" fontId="21" fillId="0" borderId="56" xfId="0" applyNumberFormat="1" applyFont="1" applyBorder="1"/>
    <xf numFmtId="41" fontId="68" fillId="0" borderId="0" xfId="0" applyNumberFormat="1" applyFont="1" applyBorder="1"/>
    <xf numFmtId="43" fontId="21" fillId="0" borderId="19" xfId="0" applyNumberFormat="1" applyFont="1" applyFill="1" applyBorder="1"/>
    <xf numFmtId="167" fontId="21" fillId="0" borderId="19" xfId="0" applyNumberFormat="1" applyFont="1" applyFill="1" applyBorder="1"/>
    <xf numFmtId="41" fontId="68" fillId="0" borderId="61" xfId="849" applyNumberFormat="1" applyFont="1" applyBorder="1"/>
    <xf numFmtId="41" fontId="21" fillId="0" borderId="0" xfId="849" applyNumberFormat="1"/>
    <xf numFmtId="41" fontId="21" fillId="0" borderId="69" xfId="849" applyNumberFormat="1" applyBorder="1"/>
    <xf numFmtId="41" fontId="21" fillId="0" borderId="70" xfId="849" applyNumberFormat="1" applyBorder="1"/>
    <xf numFmtId="41" fontId="21" fillId="0" borderId="70" xfId="849" applyNumberFormat="1" applyFont="1" applyBorder="1"/>
    <xf numFmtId="41" fontId="21" fillId="0" borderId="74" xfId="849" applyNumberFormat="1" applyFont="1" applyBorder="1"/>
    <xf numFmtId="41" fontId="64" fillId="0" borderId="0" xfId="849" applyNumberFormat="1" applyFont="1"/>
    <xf numFmtId="41" fontId="0" fillId="0" borderId="0" xfId="0" applyNumberFormat="1"/>
    <xf numFmtId="41" fontId="68" fillId="0" borderId="0" xfId="849" applyNumberFormat="1" applyFont="1" applyAlignment="1">
      <alignment horizontal="right"/>
    </xf>
    <xf numFmtId="41" fontId="21" fillId="0" borderId="72" xfId="849" applyNumberFormat="1" applyFont="1" applyBorder="1"/>
    <xf numFmtId="41" fontId="21" fillId="0" borderId="75" xfId="849" applyNumberFormat="1" applyFont="1" applyBorder="1"/>
    <xf numFmtId="41" fontId="21" fillId="0" borderId="61" xfId="849" applyNumberFormat="1" applyFont="1" applyBorder="1"/>
    <xf numFmtId="41" fontId="21" fillId="0" borderId="73" xfId="849" applyNumberFormat="1" applyFont="1" applyBorder="1"/>
    <xf numFmtId="41" fontId="21" fillId="0" borderId="75" xfId="0" applyNumberFormat="1" applyFont="1" applyBorder="1"/>
    <xf numFmtId="41" fontId="21" fillId="0" borderId="61" xfId="0" applyNumberFormat="1" applyFont="1" applyBorder="1"/>
    <xf numFmtId="41" fontId="21" fillId="0" borderId="73" xfId="0" applyNumberFormat="1" applyFont="1" applyBorder="1"/>
    <xf numFmtId="41" fontId="21" fillId="0" borderId="72" xfId="0" applyNumberFormat="1" applyFont="1" applyBorder="1"/>
    <xf numFmtId="41" fontId="21" fillId="0" borderId="62" xfId="849" applyNumberFormat="1" applyBorder="1"/>
    <xf numFmtId="41" fontId="21" fillId="0" borderId="78" xfId="849" applyNumberFormat="1" applyBorder="1"/>
    <xf numFmtId="41" fontId="21" fillId="0" borderId="63" xfId="849" applyNumberFormat="1" applyBorder="1"/>
    <xf numFmtId="41" fontId="0" fillId="0" borderId="78" xfId="0" applyNumberFormat="1" applyBorder="1"/>
    <xf numFmtId="41" fontId="0" fillId="0" borderId="63" xfId="0" applyNumberFormat="1" applyBorder="1"/>
    <xf numFmtId="41" fontId="0" fillId="0" borderId="62" xfId="0" applyNumberFormat="1" applyBorder="1"/>
    <xf numFmtId="41" fontId="21" fillId="0" borderId="79" xfId="849" applyNumberFormat="1" applyFill="1" applyBorder="1"/>
    <xf numFmtId="41" fontId="21" fillId="0" borderId="80" xfId="849" applyNumberFormat="1" applyFill="1" applyBorder="1"/>
    <xf numFmtId="41" fontId="21" fillId="0" borderId="38" xfId="849" applyNumberFormat="1" applyFill="1" applyBorder="1"/>
    <xf numFmtId="41" fontId="21" fillId="0" borderId="30" xfId="849" applyNumberFormat="1" applyFill="1" applyBorder="1"/>
    <xf numFmtId="41" fontId="21" fillId="0" borderId="81" xfId="849" applyNumberFormat="1" applyFill="1" applyBorder="1"/>
    <xf numFmtId="41" fontId="21" fillId="0" borderId="82" xfId="849" applyNumberFormat="1" applyFont="1" applyBorder="1"/>
    <xf numFmtId="41" fontId="21" fillId="0" borderId="83" xfId="849" applyNumberFormat="1" applyFill="1" applyBorder="1"/>
    <xf numFmtId="41" fontId="21" fillId="0" borderId="84" xfId="849" applyNumberFormat="1" applyBorder="1"/>
    <xf numFmtId="41" fontId="21" fillId="0" borderId="47" xfId="849" applyNumberFormat="1" applyBorder="1"/>
    <xf numFmtId="41" fontId="21" fillId="0" borderId="80" xfId="849" applyNumberFormat="1" applyBorder="1"/>
    <xf numFmtId="41" fontId="21" fillId="0" borderId="38" xfId="849" applyNumberFormat="1" applyBorder="1"/>
    <xf numFmtId="41" fontId="21" fillId="0" borderId="74" xfId="849" applyNumberFormat="1" applyBorder="1"/>
    <xf numFmtId="41" fontId="21" fillId="0" borderId="85" xfId="849" applyNumberFormat="1" applyBorder="1"/>
    <xf numFmtId="41" fontId="21" fillId="0" borderId="51" xfId="849" applyNumberFormat="1" applyBorder="1"/>
    <xf numFmtId="41" fontId="21" fillId="0" borderId="30" xfId="849" applyNumberFormat="1" applyBorder="1"/>
    <xf numFmtId="41" fontId="0" fillId="0" borderId="85" xfId="0" applyNumberFormat="1" applyBorder="1"/>
    <xf numFmtId="41" fontId="0" fillId="0" borderId="51" xfId="0" applyNumberFormat="1" applyBorder="1"/>
    <xf numFmtId="41" fontId="0" fillId="0" borderId="30" xfId="0" applyNumberFormat="1" applyBorder="1"/>
    <xf numFmtId="41" fontId="68" fillId="0" borderId="75" xfId="849" applyNumberFormat="1" applyFont="1" applyBorder="1"/>
    <xf numFmtId="41" fontId="0" fillId="0" borderId="5" xfId="0" applyNumberFormat="1" applyBorder="1"/>
    <xf numFmtId="41" fontId="68" fillId="0" borderId="75" xfId="0" applyNumberFormat="1" applyFont="1" applyBorder="1"/>
    <xf numFmtId="41" fontId="68" fillId="0" borderId="61" xfId="0" applyNumberFormat="1" applyFont="1" applyBorder="1"/>
    <xf numFmtId="41" fontId="21" fillId="0" borderId="48" xfId="849" applyNumberFormat="1" applyBorder="1"/>
    <xf numFmtId="41" fontId="64" fillId="0" borderId="65" xfId="849" applyNumberFormat="1" applyFont="1" applyBorder="1"/>
    <xf numFmtId="41" fontId="21" fillId="0" borderId="66" xfId="849" applyNumberFormat="1" applyBorder="1"/>
    <xf numFmtId="41" fontId="21" fillId="0" borderId="76" xfId="849" applyNumberFormat="1" applyBorder="1"/>
    <xf numFmtId="0" fontId="21" fillId="0" borderId="76" xfId="849" applyFont="1" applyBorder="1"/>
    <xf numFmtId="0" fontId="67" fillId="0" borderId="76" xfId="849" applyFont="1" applyBorder="1"/>
    <xf numFmtId="0" fontId="68" fillId="0" borderId="77" xfId="849" applyFont="1" applyBorder="1"/>
    <xf numFmtId="0" fontId="21" fillId="0" borderId="86" xfId="849" applyFont="1" applyBorder="1"/>
    <xf numFmtId="0" fontId="68" fillId="0" borderId="70" xfId="849" applyFont="1" applyBorder="1"/>
    <xf numFmtId="0" fontId="21" fillId="0" borderId="70" xfId="849" applyFont="1" applyBorder="1"/>
    <xf numFmtId="0" fontId="21" fillId="0" borderId="74" xfId="849" applyFont="1" applyBorder="1"/>
    <xf numFmtId="0" fontId="68" fillId="0" borderId="86" xfId="849" applyFont="1" applyBorder="1"/>
    <xf numFmtId="0" fontId="68" fillId="0" borderId="87" xfId="849" applyFont="1" applyBorder="1"/>
    <xf numFmtId="41" fontId="21" fillId="0" borderId="88" xfId="849" applyNumberFormat="1" applyFont="1" applyBorder="1" applyAlignment="1">
      <alignment horizontal="centerContinuous"/>
    </xf>
    <xf numFmtId="41" fontId="21" fillId="0" borderId="89" xfId="849" applyNumberFormat="1" applyBorder="1" applyAlignment="1">
      <alignment horizontal="centerContinuous"/>
    </xf>
    <xf numFmtId="41" fontId="21" fillId="0" borderId="90" xfId="849" applyNumberFormat="1" applyBorder="1" applyAlignment="1">
      <alignment horizontal="centerContinuous"/>
    </xf>
    <xf numFmtId="41" fontId="21" fillId="0" borderId="88" xfId="849" applyNumberFormat="1" applyFont="1" applyFill="1" applyBorder="1" applyAlignment="1">
      <alignment horizontal="centerContinuous"/>
    </xf>
    <xf numFmtId="41" fontId="21" fillId="0" borderId="89" xfId="849" applyNumberFormat="1" applyFill="1" applyBorder="1" applyAlignment="1">
      <alignment horizontal="centerContinuous"/>
    </xf>
    <xf numFmtId="41" fontId="21" fillId="0" borderId="90" xfId="849" applyNumberFormat="1" applyFill="1" applyBorder="1" applyAlignment="1">
      <alignment horizontal="centerContinuous"/>
    </xf>
    <xf numFmtId="41" fontId="21" fillId="0" borderId="94" xfId="849" applyNumberFormat="1" applyBorder="1"/>
    <xf numFmtId="41" fontId="21" fillId="0" borderId="95" xfId="849" applyNumberFormat="1" applyBorder="1"/>
    <xf numFmtId="41" fontId="21" fillId="0" borderId="96" xfId="849" applyNumberFormat="1" applyBorder="1"/>
    <xf numFmtId="41" fontId="21" fillId="0" borderId="97" xfId="849" applyNumberFormat="1" applyBorder="1"/>
    <xf numFmtId="41" fontId="21" fillId="0" borderId="98" xfId="849" applyNumberFormat="1" applyBorder="1"/>
    <xf numFmtId="41" fontId="21" fillId="0" borderId="64" xfId="849" applyNumberFormat="1" applyBorder="1"/>
    <xf numFmtId="41" fontId="21" fillId="0" borderId="68" xfId="849" applyNumberFormat="1" applyBorder="1"/>
    <xf numFmtId="41" fontId="21" fillId="0" borderId="67" xfId="849" applyNumberFormat="1" applyBorder="1"/>
    <xf numFmtId="41" fontId="21" fillId="0" borderId="99" xfId="849" applyNumberFormat="1" applyBorder="1"/>
    <xf numFmtId="41" fontId="21" fillId="0" borderId="35" xfId="849" applyNumberFormat="1" applyBorder="1"/>
    <xf numFmtId="41" fontId="21" fillId="0" borderId="43" xfId="849" applyNumberFormat="1" applyBorder="1"/>
    <xf numFmtId="41" fontId="21" fillId="0" borderId="100" xfId="849" applyNumberFormat="1" applyBorder="1"/>
    <xf numFmtId="41" fontId="21" fillId="0" borderId="71" xfId="849" applyNumberFormat="1" applyBorder="1"/>
    <xf numFmtId="41" fontId="21" fillId="0" borderId="44" xfId="849" applyNumberFormat="1" applyBorder="1"/>
    <xf numFmtId="41" fontId="21" fillId="0" borderId="101" xfId="849" applyNumberFormat="1" applyBorder="1"/>
    <xf numFmtId="41" fontId="21" fillId="0" borderId="52" xfId="849" applyNumberFormat="1" applyBorder="1"/>
    <xf numFmtId="41" fontId="21" fillId="0" borderId="102" xfId="849" applyNumberFormat="1" applyBorder="1"/>
    <xf numFmtId="41" fontId="21" fillId="0" borderId="103" xfId="849" applyNumberFormat="1" applyBorder="1"/>
    <xf numFmtId="41" fontId="21" fillId="0" borderId="104" xfId="849" applyNumberFormat="1" applyBorder="1"/>
    <xf numFmtId="41" fontId="21" fillId="0" borderId="105" xfId="849" applyNumberFormat="1" applyBorder="1"/>
    <xf numFmtId="41" fontId="21" fillId="0" borderId="106" xfId="849" applyNumberFormat="1" applyBorder="1"/>
    <xf numFmtId="41" fontId="21" fillId="0" borderId="28" xfId="849" applyNumberFormat="1" applyBorder="1"/>
    <xf numFmtId="41" fontId="21" fillId="0" borderId="107" xfId="849" applyNumberFormat="1" applyBorder="1"/>
    <xf numFmtId="41" fontId="21" fillId="0" borderId="71" xfId="849" applyNumberFormat="1" applyFont="1" applyFill="1" applyBorder="1"/>
    <xf numFmtId="41" fontId="21" fillId="36" borderId="44" xfId="849" applyNumberFormat="1" applyFill="1" applyBorder="1"/>
    <xf numFmtId="41" fontId="21" fillId="0" borderId="108" xfId="849" applyNumberFormat="1" applyBorder="1"/>
    <xf numFmtId="41" fontId="21" fillId="0" borderId="109" xfId="849" applyNumberFormat="1" applyBorder="1"/>
    <xf numFmtId="41" fontId="21" fillId="0" borderId="110" xfId="849" applyNumberFormat="1" applyBorder="1"/>
    <xf numFmtId="41" fontId="21" fillId="0" borderId="111" xfId="849" applyNumberFormat="1" applyBorder="1"/>
    <xf numFmtId="41" fontId="21" fillId="0" borderId="0" xfId="849" applyNumberFormat="1" applyBorder="1"/>
    <xf numFmtId="41" fontId="21" fillId="37" borderId="8" xfId="849" applyNumberFormat="1" applyFill="1" applyBorder="1"/>
    <xf numFmtId="41" fontId="21" fillId="0" borderId="31" xfId="0" applyNumberFormat="1" applyFont="1" applyBorder="1"/>
    <xf numFmtId="164" fontId="21" fillId="0" borderId="58" xfId="0" applyNumberFormat="1" applyFont="1" applyBorder="1"/>
    <xf numFmtId="41" fontId="21" fillId="0" borderId="0" xfId="0" applyNumberFormat="1" applyFont="1" applyFill="1" applyAlignment="1">
      <alignment horizontal="center" wrapText="1"/>
    </xf>
    <xf numFmtId="41" fontId="21" fillId="0" borderId="8" xfId="0" applyNumberFormat="1" applyFont="1" applyFill="1" applyBorder="1"/>
    <xf numFmtId="0" fontId="68" fillId="0" borderId="8" xfId="0" applyFont="1" applyFill="1" applyBorder="1"/>
    <xf numFmtId="41" fontId="21" fillId="0" borderId="56" xfId="0" applyNumberFormat="1" applyFont="1" applyFill="1" applyBorder="1"/>
    <xf numFmtId="41" fontId="21" fillId="0" borderId="112" xfId="0" applyNumberFormat="1" applyFont="1" applyFill="1" applyBorder="1"/>
    <xf numFmtId="0" fontId="68" fillId="31" borderId="8" xfId="0" applyFont="1" applyFill="1" applyBorder="1" applyAlignment="1">
      <alignment vertical="center" wrapText="1"/>
    </xf>
    <xf numFmtId="167" fontId="21" fillId="0" borderId="22" xfId="173" applyNumberFormat="1" applyFont="1" applyBorder="1"/>
    <xf numFmtId="167" fontId="21" fillId="0" borderId="8" xfId="173" applyNumberFormat="1" applyFont="1" applyBorder="1"/>
    <xf numFmtId="167" fontId="21" fillId="0" borderId="113" xfId="173" applyNumberFormat="1" applyFont="1" applyBorder="1"/>
    <xf numFmtId="167" fontId="21" fillId="0" borderId="28" xfId="173" applyNumberFormat="1" applyFont="1" applyBorder="1"/>
    <xf numFmtId="167" fontId="21" fillId="0" borderId="107" xfId="173" applyNumberFormat="1" applyFont="1" applyBorder="1"/>
    <xf numFmtId="167" fontId="21" fillId="0" borderId="114" xfId="173" applyNumberFormat="1" applyFont="1" applyBorder="1"/>
    <xf numFmtId="167" fontId="21" fillId="0" borderId="115" xfId="173" applyNumberFormat="1" applyFont="1" applyBorder="1"/>
    <xf numFmtId="167" fontId="21" fillId="0" borderId="116" xfId="173" applyNumberFormat="1" applyFont="1" applyBorder="1"/>
    <xf numFmtId="167" fontId="21" fillId="0" borderId="117" xfId="173" applyNumberFormat="1" applyFont="1" applyBorder="1"/>
    <xf numFmtId="167" fontId="21" fillId="0" borderId="118" xfId="173" applyNumberFormat="1" applyFont="1" applyBorder="1"/>
    <xf numFmtId="41" fontId="21" fillId="0" borderId="46" xfId="849" applyNumberFormat="1" applyBorder="1"/>
    <xf numFmtId="41" fontId="21" fillId="0" borderId="49" xfId="849" applyNumberFormat="1" applyBorder="1"/>
    <xf numFmtId="41" fontId="21" fillId="0" borderId="18" xfId="0" applyNumberFormat="1" applyFont="1" applyFill="1" applyBorder="1" applyAlignment="1">
      <alignment wrapText="1"/>
    </xf>
    <xf numFmtId="41" fontId="68" fillId="0" borderId="18" xfId="0" applyNumberFormat="1" applyFont="1" applyFill="1" applyBorder="1" applyAlignment="1">
      <alignment wrapText="1"/>
    </xf>
    <xf numFmtId="41" fontId="21" fillId="0" borderId="22" xfId="0" applyNumberFormat="1" applyFont="1" applyFill="1" applyBorder="1" applyAlignment="1">
      <alignment wrapText="1"/>
    </xf>
    <xf numFmtId="206" fontId="21" fillId="0" borderId="0" xfId="0" applyNumberFormat="1" applyFont="1" applyFill="1"/>
    <xf numFmtId="207" fontId="21" fillId="0" borderId="0" xfId="0" applyNumberFormat="1" applyFont="1" applyFill="1"/>
    <xf numFmtId="167" fontId="21" fillId="0" borderId="19" xfId="173" applyNumberFormat="1" applyFont="1" applyFill="1" applyBorder="1" applyAlignment="1">
      <alignment horizontal="center" vertical="center"/>
    </xf>
    <xf numFmtId="41" fontId="21" fillId="0" borderId="20" xfId="0" applyNumberFormat="1" applyFont="1" applyBorder="1" applyAlignment="1">
      <alignment horizontal="center" vertical="center"/>
    </xf>
    <xf numFmtId="41" fontId="21" fillId="0" borderId="119" xfId="0" applyNumberFormat="1" applyFont="1" applyBorder="1"/>
    <xf numFmtId="164" fontId="21" fillId="0" borderId="31" xfId="0" applyNumberFormat="1" applyFont="1" applyBorder="1"/>
    <xf numFmtId="164" fontId="21" fillId="0" borderId="6" xfId="0" applyNumberFormat="1" applyFont="1" applyBorder="1"/>
    <xf numFmtId="164" fontId="21" fillId="36" borderId="22" xfId="0" applyNumberFormat="1" applyFont="1" applyFill="1" applyBorder="1"/>
    <xf numFmtId="41" fontId="21" fillId="0" borderId="22" xfId="0" applyNumberFormat="1" applyFont="1" applyBorder="1"/>
    <xf numFmtId="208" fontId="21" fillId="0" borderId="0" xfId="0" applyNumberFormat="1" applyFont="1"/>
    <xf numFmtId="41" fontId="21" fillId="0" borderId="63" xfId="849" applyNumberFormat="1" applyFont="1" applyBorder="1"/>
    <xf numFmtId="41" fontId="21" fillId="0" borderId="120" xfId="0" applyNumberFormat="1" applyFont="1" applyFill="1" applyBorder="1"/>
    <xf numFmtId="0" fontId="21" fillId="0" borderId="56" xfId="0" applyFont="1" applyFill="1" applyBorder="1"/>
    <xf numFmtId="41" fontId="21" fillId="0" borderId="1" xfId="0" applyNumberFormat="1" applyFont="1" applyFill="1" applyBorder="1"/>
    <xf numFmtId="167" fontId="21" fillId="0" borderId="20" xfId="173" applyNumberFormat="1" applyFont="1" applyFill="1" applyBorder="1" applyAlignment="1">
      <alignment horizontal="center"/>
    </xf>
    <xf numFmtId="41" fontId="21" fillId="0" borderId="54" xfId="0" applyNumberFormat="1" applyFont="1" applyFill="1" applyBorder="1"/>
    <xf numFmtId="9" fontId="21" fillId="0" borderId="54" xfId="231" applyFont="1" applyFill="1" applyBorder="1"/>
    <xf numFmtId="41" fontId="21" fillId="33" borderId="54" xfId="0" applyNumberFormat="1" applyFont="1" applyFill="1" applyBorder="1" applyAlignment="1">
      <alignment horizontal="center" vertical="center"/>
    </xf>
    <xf numFmtId="164" fontId="21" fillId="36" borderId="54" xfId="0" applyNumberFormat="1" applyFont="1" applyFill="1" applyBorder="1"/>
    <xf numFmtId="164" fontId="21" fillId="36" borderId="121" xfId="0" applyNumberFormat="1" applyFont="1" applyFill="1" applyBorder="1"/>
    <xf numFmtId="164" fontId="21" fillId="36" borderId="31" xfId="0" applyNumberFormat="1" applyFont="1" applyFill="1" applyBorder="1"/>
    <xf numFmtId="164" fontId="21" fillId="0" borderId="101" xfId="849" applyNumberFormat="1" applyBorder="1"/>
    <xf numFmtId="0" fontId="21" fillId="0" borderId="70" xfId="849" applyFont="1" applyFill="1" applyBorder="1" applyAlignment="1">
      <alignment wrapText="1"/>
    </xf>
    <xf numFmtId="0" fontId="21" fillId="0" borderId="19" xfId="0" applyFont="1" applyBorder="1" applyAlignment="1">
      <alignment wrapText="1"/>
    </xf>
    <xf numFmtId="165" fontId="21" fillId="36" borderId="0" xfId="0" applyNumberFormat="1" applyFont="1" applyFill="1"/>
    <xf numFmtId="41" fontId="21" fillId="0" borderId="122" xfId="0" applyNumberFormat="1" applyFont="1" applyFill="1" applyBorder="1"/>
    <xf numFmtId="41" fontId="21" fillId="36" borderId="0" xfId="0" applyNumberFormat="1" applyFont="1" applyFill="1"/>
    <xf numFmtId="167" fontId="21" fillId="0" borderId="18" xfId="0" applyNumberFormat="1" applyFont="1" applyFill="1" applyBorder="1"/>
    <xf numFmtId="164" fontId="21" fillId="0" borderId="38" xfId="849" applyNumberFormat="1" applyFill="1" applyBorder="1"/>
    <xf numFmtId="164" fontId="21" fillId="0" borderId="71" xfId="849" applyNumberFormat="1" applyFill="1" applyBorder="1"/>
    <xf numFmtId="164" fontId="21" fillId="0" borderId="38" xfId="853" applyNumberFormat="1" applyFill="1" applyBorder="1"/>
    <xf numFmtId="164" fontId="21" fillId="0" borderId="44" xfId="849" applyNumberFormat="1" applyFill="1" applyBorder="1"/>
    <xf numFmtId="41" fontId="21" fillId="33" borderId="60" xfId="0" applyNumberFormat="1" applyFont="1" applyFill="1" applyBorder="1" applyAlignment="1">
      <alignment horizontal="center" vertical="center"/>
    </xf>
    <xf numFmtId="9" fontId="21" fillId="0" borderId="123" xfId="0" applyNumberFormat="1" applyFont="1" applyBorder="1"/>
    <xf numFmtId="164" fontId="21" fillId="36" borderId="124" xfId="0" applyNumberFormat="1" applyFont="1" applyFill="1" applyBorder="1"/>
    <xf numFmtId="164" fontId="21" fillId="0" borderId="124" xfId="0" applyNumberFormat="1" applyFont="1" applyBorder="1"/>
    <xf numFmtId="164" fontId="21" fillId="0" borderId="125" xfId="0" applyNumberFormat="1" applyFont="1" applyBorder="1"/>
    <xf numFmtId="164" fontId="21" fillId="0" borderId="37" xfId="849" applyNumberFormat="1" applyFill="1" applyBorder="1"/>
    <xf numFmtId="164" fontId="21" fillId="0" borderId="39" xfId="849" applyNumberFormat="1" applyFill="1" applyBorder="1"/>
    <xf numFmtId="164" fontId="21" fillId="0" borderId="79" xfId="849" applyNumberFormat="1" applyFont="1" applyFill="1" applyBorder="1"/>
    <xf numFmtId="41" fontId="21" fillId="33" borderId="59" xfId="0" applyNumberFormat="1" applyFont="1" applyFill="1" applyBorder="1" applyAlignment="1">
      <alignment horizontal="center" vertical="center"/>
    </xf>
    <xf numFmtId="9" fontId="21" fillId="0" borderId="29" xfId="0" applyNumberFormat="1" applyFont="1" applyBorder="1"/>
    <xf numFmtId="164" fontId="21" fillId="0" borderId="54" xfId="0" applyNumberFormat="1" applyFont="1" applyBorder="1"/>
    <xf numFmtId="164" fontId="21" fillId="0" borderId="121" xfId="0" applyNumberFormat="1" applyFont="1" applyBorder="1"/>
    <xf numFmtId="164" fontId="21" fillId="0" borderId="124" xfId="849" applyNumberFormat="1" applyFill="1" applyBorder="1"/>
    <xf numFmtId="164" fontId="21" fillId="0" borderId="19" xfId="849" applyNumberFormat="1" applyFill="1" applyBorder="1"/>
    <xf numFmtId="41" fontId="21" fillId="33" borderId="1" xfId="0" applyNumberFormat="1" applyFont="1" applyFill="1" applyBorder="1" applyAlignment="1">
      <alignment horizontal="center" vertical="center"/>
    </xf>
    <xf numFmtId="9" fontId="21" fillId="0" borderId="126" xfId="0" applyNumberFormat="1" applyFont="1" applyBorder="1"/>
    <xf numFmtId="164" fontId="21" fillId="36" borderId="122" xfId="0" applyNumberFormat="1" applyFont="1" applyFill="1" applyBorder="1"/>
    <xf numFmtId="164" fontId="21" fillId="0" borderId="122" xfId="849" applyNumberFormat="1" applyFill="1" applyBorder="1"/>
    <xf numFmtId="164" fontId="21" fillId="0" borderId="122" xfId="0" applyNumberFormat="1" applyFont="1" applyBorder="1"/>
    <xf numFmtId="164" fontId="21" fillId="0" borderId="127" xfId="0" applyNumberFormat="1" applyFont="1" applyBorder="1"/>
    <xf numFmtId="0" fontId="4" fillId="36" borderId="0" xfId="202" applyFill="1" applyBorder="1" applyAlignment="1" applyProtection="1">
      <alignment horizontal="center" vertical="center"/>
    </xf>
    <xf numFmtId="41" fontId="21" fillId="36" borderId="0" xfId="0" applyNumberFormat="1" applyFont="1" applyFill="1" applyBorder="1"/>
    <xf numFmtId="0" fontId="4" fillId="35" borderId="58" xfId="202" applyFill="1" applyBorder="1" applyAlignment="1" applyProtection="1">
      <alignment horizontal="center" vertical="center"/>
    </xf>
    <xf numFmtId="166" fontId="21" fillId="0" borderId="27" xfId="0" applyNumberFormat="1" applyFont="1" applyBorder="1"/>
    <xf numFmtId="170" fontId="21" fillId="0" borderId="50" xfId="0" applyNumberFormat="1" applyFont="1" applyBorder="1"/>
    <xf numFmtId="169" fontId="21" fillId="0" borderId="51" xfId="0" applyNumberFormat="1" applyFont="1" applyBorder="1"/>
    <xf numFmtId="169" fontId="21" fillId="0" borderId="45" xfId="0" applyNumberFormat="1" applyFont="1" applyBorder="1"/>
    <xf numFmtId="170" fontId="21" fillId="0" borderId="27" xfId="173" applyNumberFormat="1" applyFont="1" applyBorder="1"/>
    <xf numFmtId="170" fontId="21" fillId="0" borderId="51" xfId="0" applyNumberFormat="1" applyFont="1" applyBorder="1"/>
    <xf numFmtId="170" fontId="21" fillId="0" borderId="45" xfId="0" applyNumberFormat="1" applyFont="1" applyBorder="1"/>
    <xf numFmtId="0" fontId="68" fillId="34" borderId="58" xfId="0" applyFont="1" applyFill="1" applyBorder="1" applyAlignment="1">
      <alignment horizontal="center" vertical="center" wrapText="1"/>
    </xf>
    <xf numFmtId="41" fontId="21" fillId="0" borderId="123" xfId="0" applyNumberFormat="1" applyFont="1" applyBorder="1"/>
    <xf numFmtId="41" fontId="21" fillId="0" borderId="128" xfId="0" applyNumberFormat="1" applyFont="1" applyBorder="1"/>
    <xf numFmtId="164" fontId="21" fillId="0" borderId="54" xfId="849" applyNumberFormat="1" applyFont="1" applyFill="1" applyBorder="1"/>
    <xf numFmtId="170" fontId="21" fillId="0" borderId="19" xfId="0" applyNumberFormat="1" applyFont="1" applyBorder="1"/>
    <xf numFmtId="170" fontId="21" fillId="0" borderId="124" xfId="0" applyNumberFormat="1" applyFont="1" applyBorder="1"/>
    <xf numFmtId="170" fontId="21" fillId="0" borderId="0" xfId="0" applyNumberFormat="1" applyFont="1"/>
    <xf numFmtId="170" fontId="21" fillId="0" borderId="0" xfId="0" applyNumberFormat="1" applyFont="1" applyBorder="1"/>
    <xf numFmtId="170" fontId="21" fillId="0" borderId="27" xfId="0" applyNumberFormat="1" applyFont="1" applyBorder="1"/>
    <xf numFmtId="170" fontId="21" fillId="0" borderId="125" xfId="0" applyNumberFormat="1" applyFont="1" applyBorder="1"/>
    <xf numFmtId="0" fontId="66" fillId="32" borderId="0" xfId="0" applyFont="1" applyFill="1" applyAlignment="1">
      <alignment horizontal="center" vertical="center"/>
    </xf>
    <xf numFmtId="0" fontId="10" fillId="29" borderId="31" xfId="0" applyFont="1" applyFill="1" applyBorder="1" applyAlignment="1">
      <alignment horizontal="center" vertical="center"/>
    </xf>
    <xf numFmtId="0" fontId="72" fillId="29" borderId="6" xfId="0" applyFont="1" applyFill="1" applyBorder="1" applyAlignment="1">
      <alignment horizontal="center" vertical="center"/>
    </xf>
    <xf numFmtId="0" fontId="72" fillId="29" borderId="58" xfId="0" applyFont="1" applyFill="1" applyBorder="1" applyAlignment="1">
      <alignment horizontal="center" vertical="center"/>
    </xf>
    <xf numFmtId="0" fontId="68" fillId="34" borderId="57" xfId="0" applyFont="1" applyFill="1" applyBorder="1" applyAlignment="1">
      <alignment horizontal="center" vertical="center"/>
    </xf>
    <xf numFmtId="0" fontId="68" fillId="34" borderId="56" xfId="0" applyFont="1" applyFill="1" applyBorder="1" applyAlignment="1">
      <alignment horizontal="center" vertical="center"/>
    </xf>
    <xf numFmtId="0" fontId="10" fillId="29" borderId="6" xfId="0" applyFont="1" applyFill="1" applyBorder="1" applyAlignment="1">
      <alignment horizontal="center" vertical="center"/>
    </xf>
    <xf numFmtId="0" fontId="20" fillId="32" borderId="0" xfId="0" applyFont="1" applyFill="1" applyAlignment="1">
      <alignment horizontal="center" vertical="center"/>
    </xf>
    <xf numFmtId="0" fontId="68" fillId="34" borderId="21" xfId="0" applyFont="1" applyFill="1" applyBorder="1" applyAlignment="1">
      <alignment horizontal="center" vertical="center"/>
    </xf>
    <xf numFmtId="0" fontId="68" fillId="34" borderId="19" xfId="0" applyFont="1" applyFill="1" applyBorder="1" applyAlignment="1">
      <alignment horizontal="center" vertical="center"/>
    </xf>
    <xf numFmtId="0" fontId="68" fillId="34" borderId="20" xfId="0" applyFont="1" applyFill="1" applyBorder="1" applyAlignment="1">
      <alignment horizontal="center" vertical="center"/>
    </xf>
    <xf numFmtId="0" fontId="68" fillId="34" borderId="22" xfId="0" applyFont="1" applyFill="1" applyBorder="1" applyAlignment="1">
      <alignment horizontal="center" vertical="center"/>
    </xf>
    <xf numFmtId="0" fontId="68" fillId="34" borderId="57" xfId="0" applyFont="1" applyFill="1" applyBorder="1" applyAlignment="1">
      <alignment horizontal="left" vertical="center" wrapText="1"/>
    </xf>
    <xf numFmtId="0" fontId="68" fillId="34" borderId="22" xfId="0" applyFont="1" applyFill="1" applyBorder="1" applyAlignment="1">
      <alignment horizontal="left" vertical="center" wrapText="1"/>
    </xf>
    <xf numFmtId="0" fontId="68" fillId="34" borderId="56" xfId="0" applyFont="1" applyFill="1" applyBorder="1" applyAlignment="1">
      <alignment horizontal="left" vertical="center" wrapText="1"/>
    </xf>
    <xf numFmtId="0" fontId="68" fillId="34" borderId="31" xfId="0" applyFont="1" applyFill="1" applyBorder="1" applyAlignment="1">
      <alignment horizontal="center" vertical="center"/>
    </xf>
    <xf numFmtId="0" fontId="68" fillId="34" borderId="6" xfId="0" applyFont="1" applyFill="1" applyBorder="1" applyAlignment="1">
      <alignment horizontal="center" vertical="center"/>
    </xf>
    <xf numFmtId="0" fontId="68" fillId="34" borderId="58" xfId="0" applyFont="1" applyFill="1" applyBorder="1" applyAlignment="1">
      <alignment horizontal="center" vertical="center"/>
    </xf>
    <xf numFmtId="41" fontId="21" fillId="38" borderId="91" xfId="849" applyNumberFormat="1" applyFont="1" applyFill="1" applyBorder="1" applyAlignment="1">
      <alignment horizontal="center"/>
    </xf>
    <xf numFmtId="41" fontId="21" fillId="38" borderId="92" xfId="849" applyNumberFormat="1" applyFill="1" applyBorder="1" applyAlignment="1">
      <alignment horizontal="center"/>
    </xf>
    <xf numFmtId="41" fontId="21" fillId="38" borderId="93" xfId="849" applyNumberFormat="1" applyFill="1" applyBorder="1" applyAlignment="1">
      <alignment horizontal="center"/>
    </xf>
  </cellXfs>
  <cellStyles count="854">
    <cellStyle name="%" xfId="1"/>
    <cellStyle name="%_Book2" xfId="2"/>
    <cellStyle name="%_Estimates-07-08-Aug-07-V18" xfId="3"/>
    <cellStyle name="%_Estimates-07-08-Aug-07-V19" xfId="4"/>
    <cellStyle name="%_Estimates-07-08-Dec-07-V03" xfId="5"/>
    <cellStyle name="%_Estimates-07-08-Dec-07-V04" xfId="6"/>
    <cellStyle name="%_Estimates-07-08-Jan-08-V14" xfId="7"/>
    <cellStyle name="%_Estimates-07-08-Oct-07-V02" xfId="8"/>
    <cellStyle name="%_Estimates-07-08-Sep-07-V15" xfId="9"/>
    <cellStyle name="%_Estimates-07-08-Sep-07-V16" xfId="10"/>
    <cellStyle name="%_Fx Model" xfId="11"/>
    <cellStyle name="-*                                           v-----------\[" xfId="12"/>
    <cellStyle name="_Feb Exp - Nidhi" xfId="13"/>
    <cellStyle name="£ BP" xfId="14"/>
    <cellStyle name="¥ JY" xfId="15"/>
    <cellStyle name="0000" xfId="16"/>
    <cellStyle name="000000" xfId="17"/>
    <cellStyle name="20% - Accent1" xfId="18" builtinId="30" customBuiltin="1"/>
    <cellStyle name="20% - Accent2" xfId="19" builtinId="34" customBuiltin="1"/>
    <cellStyle name="20% - Accent3" xfId="20" builtinId="38" customBuiltin="1"/>
    <cellStyle name="20% - Accent4" xfId="21" builtinId="42" customBuiltin="1"/>
    <cellStyle name="20% - Accent5" xfId="22" builtinId="46" customBuiltin="1"/>
    <cellStyle name="20% - Accent6" xfId="23" builtinId="50" customBuiltin="1"/>
    <cellStyle name="40% - Accent1" xfId="24" builtinId="31" customBuiltin="1"/>
    <cellStyle name="40% - Accent2" xfId="25" builtinId="35" customBuiltin="1"/>
    <cellStyle name="40% - Accent3" xfId="26" builtinId="39" customBuiltin="1"/>
    <cellStyle name="40% - Accent4" xfId="27" builtinId="43" customBuiltin="1"/>
    <cellStyle name="40% - Accent5" xfId="28" builtinId="47" customBuiltin="1"/>
    <cellStyle name="40% - Accent6" xfId="29" builtinId="51" customBuiltin="1"/>
    <cellStyle name="60% - Accent1" xfId="30" builtinId="32" customBuiltin="1"/>
    <cellStyle name="60% - Accent2" xfId="31" builtinId="36" customBuiltin="1"/>
    <cellStyle name="60% - Accent3" xfId="32" builtinId="40" customBuiltin="1"/>
    <cellStyle name="60% - Accent4" xfId="33" builtinId="44" customBuiltin="1"/>
    <cellStyle name="60% - Accent5" xfId="34" builtinId="48" customBuiltin="1"/>
    <cellStyle name="60% - Accent6" xfId="35" builtinId="52" customBuiltin="1"/>
    <cellStyle name="Accent1" xfId="36" builtinId="29" customBuiltin="1"/>
    <cellStyle name="Accent2" xfId="37" builtinId="33" customBuiltin="1"/>
    <cellStyle name="Accent3" xfId="38" builtinId="37" customBuiltin="1"/>
    <cellStyle name="Accent4" xfId="39" builtinId="41" customBuiltin="1"/>
    <cellStyle name="Accent5" xfId="40" builtinId="45" customBuiltin="1"/>
    <cellStyle name="Accent6" xfId="41" builtinId="49" customBuiltin="1"/>
    <cellStyle name="Arial 10" xfId="42"/>
    <cellStyle name="Arial 12" xfId="43"/>
    <cellStyle name="Bad" xfId="44" builtinId="27" customBuiltin="1"/>
    <cellStyle name="blank" xfId="45"/>
    <cellStyle name="Blue Font" xfId="46"/>
    <cellStyle name="Body_$Dollars" xfId="47"/>
    <cellStyle name="Bold/Border" xfId="48"/>
    <cellStyle name="British Pound" xfId="49"/>
    <cellStyle name="Bullet" xfId="50"/>
    <cellStyle name="c" xfId="51"/>
    <cellStyle name="c_Bal Sheets" xfId="52"/>
    <cellStyle name="c_Bal Sheets_covered amounts - July 2007" xfId="53"/>
    <cellStyle name="c_Bal Sheets_covered amounts - July 2007_Book2" xfId="54"/>
    <cellStyle name="c_Bal Sheets_covered amounts - July 2007_Estimates-07-08-Aug-07-V18" xfId="55"/>
    <cellStyle name="c_Bal Sheets_covered amounts - July 2007_Estimates-07-08-Aug-07-V19" xfId="56"/>
    <cellStyle name="c_Bal Sheets_covered amounts - July 2007_Estimates-07-08-Dec-07-V03" xfId="57"/>
    <cellStyle name="c_Bal Sheets_covered amounts - July 2007_Estimates-07-08-Dec-07-V04" xfId="58"/>
    <cellStyle name="c_Bal Sheets_covered amounts - July 2007_Estimates-07-08-Jan-08-V14" xfId="59"/>
    <cellStyle name="c_Bal Sheets_covered amounts - July 2007_Estimates-07-08-Oct-07-V02" xfId="60"/>
    <cellStyle name="c_Bal Sheets_covered amounts - July 2007_Estimates-07-08-Sep-07-V15" xfId="61"/>
    <cellStyle name="c_Bal Sheets_covered amounts - July 2007_Estimates-07-08-Sep-07-V16" xfId="62"/>
    <cellStyle name="c_Bal Sheets_covered amounts - July 2007_Fx Model" xfId="63"/>
    <cellStyle name="c_covered amounts - July 2007" xfId="64"/>
    <cellStyle name="c_covered amounts - July 2007_Book2" xfId="65"/>
    <cellStyle name="c_covered amounts - July 2007_Estimates-07-08-Aug-07-V18" xfId="66"/>
    <cellStyle name="c_covered amounts - July 2007_Estimates-07-08-Aug-07-V19" xfId="67"/>
    <cellStyle name="c_covered amounts - July 2007_Estimates-07-08-Dec-07-V03" xfId="68"/>
    <cellStyle name="c_covered amounts - July 2007_Estimates-07-08-Dec-07-V04" xfId="69"/>
    <cellStyle name="c_covered amounts - July 2007_Estimates-07-08-Jan-08-V14" xfId="70"/>
    <cellStyle name="c_covered amounts - July 2007_Estimates-07-08-Oct-07-V02" xfId="71"/>
    <cellStyle name="c_covered amounts - July 2007_Estimates-07-08-Sep-07-V15" xfId="72"/>
    <cellStyle name="c_covered amounts - July 2007_Estimates-07-08-Sep-07-V16" xfId="73"/>
    <cellStyle name="c_covered amounts - July 2007_Fx Model" xfId="74"/>
    <cellStyle name="c_Credit (2)" xfId="75"/>
    <cellStyle name="c_Credit (2)_covered amounts - July 2007" xfId="76"/>
    <cellStyle name="c_Credit (2)_covered amounts - July 2007_Book2" xfId="77"/>
    <cellStyle name="c_Credit (2)_covered amounts - July 2007_Estimates-07-08-Aug-07-V18" xfId="78"/>
    <cellStyle name="c_Credit (2)_covered amounts - July 2007_Estimates-07-08-Aug-07-V19" xfId="79"/>
    <cellStyle name="c_Credit (2)_covered amounts - July 2007_Estimates-07-08-Dec-07-V03" xfId="80"/>
    <cellStyle name="c_Credit (2)_covered amounts - July 2007_Estimates-07-08-Dec-07-V04" xfId="81"/>
    <cellStyle name="c_Credit (2)_covered amounts - July 2007_Estimates-07-08-Jan-08-V14" xfId="82"/>
    <cellStyle name="c_Credit (2)_covered amounts - July 2007_Estimates-07-08-Oct-07-V02" xfId="83"/>
    <cellStyle name="c_Credit (2)_covered amounts - July 2007_Estimates-07-08-Sep-07-V15" xfId="84"/>
    <cellStyle name="c_Credit (2)_covered amounts - July 2007_Estimates-07-08-Sep-07-V16" xfId="85"/>
    <cellStyle name="c_Credit (2)_covered amounts - July 2007_Fx Model" xfId="86"/>
    <cellStyle name="c_Earnings" xfId="87"/>
    <cellStyle name="c_Earnings (2)" xfId="88"/>
    <cellStyle name="c_Earnings (2)_covered amounts - July 2007" xfId="89"/>
    <cellStyle name="c_Earnings (2)_covered amounts - July 2007_Book2" xfId="90"/>
    <cellStyle name="c_Earnings (2)_covered amounts - July 2007_Estimates-07-08-Aug-07-V18" xfId="91"/>
    <cellStyle name="c_Earnings (2)_covered amounts - July 2007_Estimates-07-08-Aug-07-V19" xfId="92"/>
    <cellStyle name="c_Earnings (2)_covered amounts - July 2007_Estimates-07-08-Dec-07-V03" xfId="93"/>
    <cellStyle name="c_Earnings (2)_covered amounts - July 2007_Estimates-07-08-Dec-07-V04" xfId="94"/>
    <cellStyle name="c_Earnings (2)_covered amounts - July 2007_Estimates-07-08-Jan-08-V14" xfId="95"/>
    <cellStyle name="c_Earnings (2)_covered amounts - July 2007_Estimates-07-08-Oct-07-V02" xfId="96"/>
    <cellStyle name="c_Earnings (2)_covered amounts - July 2007_Estimates-07-08-Sep-07-V15" xfId="97"/>
    <cellStyle name="c_Earnings (2)_covered amounts - July 2007_Estimates-07-08-Sep-07-V16" xfId="98"/>
    <cellStyle name="c_Earnings (2)_covered amounts - July 2007_Fx Model" xfId="99"/>
    <cellStyle name="c_Earnings_covered amounts - July 2007" xfId="100"/>
    <cellStyle name="c_Earnings_covered amounts - July 2007_Book2" xfId="101"/>
    <cellStyle name="c_Earnings_covered amounts - July 2007_Estimates-07-08-Aug-07-V18" xfId="102"/>
    <cellStyle name="c_Earnings_covered amounts - July 2007_Estimates-07-08-Aug-07-V19" xfId="103"/>
    <cellStyle name="c_Earnings_covered amounts - July 2007_Estimates-07-08-Dec-07-V03" xfId="104"/>
    <cellStyle name="c_Earnings_covered amounts - July 2007_Estimates-07-08-Dec-07-V04" xfId="105"/>
    <cellStyle name="c_Earnings_covered amounts - July 2007_Estimates-07-08-Jan-08-V14" xfId="106"/>
    <cellStyle name="c_Earnings_covered amounts - July 2007_Estimates-07-08-Oct-07-V02" xfId="107"/>
    <cellStyle name="c_Earnings_covered amounts - July 2007_Estimates-07-08-Sep-07-V15" xfId="108"/>
    <cellStyle name="c_Earnings_covered amounts - July 2007_Estimates-07-08-Sep-07-V16" xfId="109"/>
    <cellStyle name="c_Earnings_covered amounts - July 2007_Fx Model" xfId="110"/>
    <cellStyle name="c_Hist Inputs (2)" xfId="111"/>
    <cellStyle name="c_Hist Inputs (2)_covered amounts - July 2007" xfId="112"/>
    <cellStyle name="c_Hist Inputs (2)_covered amounts - July 2007_Book2" xfId="113"/>
    <cellStyle name="c_Hist Inputs (2)_covered amounts - July 2007_Estimates-07-08-Aug-07-V18" xfId="114"/>
    <cellStyle name="c_Hist Inputs (2)_covered amounts - July 2007_Estimates-07-08-Aug-07-V19" xfId="115"/>
    <cellStyle name="c_Hist Inputs (2)_covered amounts - July 2007_Estimates-07-08-Dec-07-V03" xfId="116"/>
    <cellStyle name="c_Hist Inputs (2)_covered amounts - July 2007_Estimates-07-08-Dec-07-V04" xfId="117"/>
    <cellStyle name="c_Hist Inputs (2)_covered amounts - July 2007_Estimates-07-08-Jan-08-V14" xfId="118"/>
    <cellStyle name="c_Hist Inputs (2)_covered amounts - July 2007_Estimates-07-08-Oct-07-V02" xfId="119"/>
    <cellStyle name="c_Hist Inputs (2)_covered amounts - July 2007_Estimates-07-08-Sep-07-V15" xfId="120"/>
    <cellStyle name="c_Hist Inputs (2)_covered amounts - July 2007_Estimates-07-08-Sep-07-V16" xfId="121"/>
    <cellStyle name="c_Hist Inputs (2)_covered amounts - July 2007_Fx Model" xfId="122"/>
    <cellStyle name="c_LBO Summary" xfId="123"/>
    <cellStyle name="c_LBO Summary_covered amounts - July 2007" xfId="124"/>
    <cellStyle name="c_LBO Summary_covered amounts - July 2007_Book2" xfId="125"/>
    <cellStyle name="c_LBO Summary_covered amounts - July 2007_Estimates-07-08-Aug-07-V18" xfId="126"/>
    <cellStyle name="c_LBO Summary_covered amounts - July 2007_Estimates-07-08-Aug-07-V19" xfId="127"/>
    <cellStyle name="c_LBO Summary_covered amounts - July 2007_Estimates-07-08-Dec-07-V03" xfId="128"/>
    <cellStyle name="c_LBO Summary_covered amounts - July 2007_Estimates-07-08-Dec-07-V04" xfId="129"/>
    <cellStyle name="c_LBO Summary_covered amounts - July 2007_Estimates-07-08-Jan-08-V14" xfId="130"/>
    <cellStyle name="c_LBO Summary_covered amounts - July 2007_Estimates-07-08-Oct-07-V02" xfId="131"/>
    <cellStyle name="c_LBO Summary_covered amounts - July 2007_Estimates-07-08-Sep-07-V15" xfId="132"/>
    <cellStyle name="c_LBO Summary_covered amounts - July 2007_Estimates-07-08-Sep-07-V16" xfId="133"/>
    <cellStyle name="c_LBO Summary_covered amounts - July 2007_Fx Model" xfId="134"/>
    <cellStyle name="c_Schedules" xfId="135"/>
    <cellStyle name="c_Schedules_covered amounts - July 2007" xfId="136"/>
    <cellStyle name="c_Schedules_covered amounts - July 2007_Book2" xfId="137"/>
    <cellStyle name="c_Schedules_covered amounts - July 2007_Estimates-07-08-Aug-07-V18" xfId="138"/>
    <cellStyle name="c_Schedules_covered amounts - July 2007_Estimates-07-08-Aug-07-V19" xfId="139"/>
    <cellStyle name="c_Schedules_covered amounts - July 2007_Estimates-07-08-Dec-07-V03" xfId="140"/>
    <cellStyle name="c_Schedules_covered amounts - July 2007_Estimates-07-08-Dec-07-V04" xfId="141"/>
    <cellStyle name="c_Schedules_covered amounts - July 2007_Estimates-07-08-Jan-08-V14" xfId="142"/>
    <cellStyle name="c_Schedules_covered amounts - July 2007_Estimates-07-08-Oct-07-V02" xfId="143"/>
    <cellStyle name="c_Schedules_covered amounts - July 2007_Estimates-07-08-Sep-07-V15" xfId="144"/>
    <cellStyle name="c_Schedules_covered amounts - July 2007_Estimates-07-08-Sep-07-V16" xfId="145"/>
    <cellStyle name="c_Schedules_covered amounts - July 2007_Fx Model" xfId="146"/>
    <cellStyle name="c_Trans Assump (2)" xfId="147"/>
    <cellStyle name="c_Trans Assump (2)_covered amounts - July 2007" xfId="148"/>
    <cellStyle name="c_Trans Assump (2)_covered amounts - July 2007_Book2" xfId="149"/>
    <cellStyle name="c_Trans Assump (2)_covered amounts - July 2007_Estimates-07-08-Aug-07-V18" xfId="150"/>
    <cellStyle name="c_Trans Assump (2)_covered amounts - July 2007_Estimates-07-08-Aug-07-V19" xfId="151"/>
    <cellStyle name="c_Trans Assump (2)_covered amounts - July 2007_Estimates-07-08-Dec-07-V03" xfId="152"/>
    <cellStyle name="c_Trans Assump (2)_covered amounts - July 2007_Estimates-07-08-Dec-07-V04" xfId="153"/>
    <cellStyle name="c_Trans Assump (2)_covered amounts - July 2007_Estimates-07-08-Jan-08-V14" xfId="154"/>
    <cellStyle name="c_Trans Assump (2)_covered amounts - July 2007_Estimates-07-08-Oct-07-V02" xfId="155"/>
    <cellStyle name="c_Trans Assump (2)_covered amounts - July 2007_Estimates-07-08-Sep-07-V15" xfId="156"/>
    <cellStyle name="c_Trans Assump (2)_covered amounts - July 2007_Estimates-07-08-Sep-07-V16" xfId="157"/>
    <cellStyle name="c_Trans Assump (2)_covered amounts - July 2007_Fx Model" xfId="158"/>
    <cellStyle name="c_Unit Price Sen. (2)" xfId="159"/>
    <cellStyle name="c_Unit Price Sen. (2)_covered amounts - July 2007" xfId="160"/>
    <cellStyle name="c_Unit Price Sen. (2)_covered amounts - July 2007_Book2" xfId="161"/>
    <cellStyle name="c_Unit Price Sen. (2)_covered amounts - July 2007_Estimates-07-08-Aug-07-V18" xfId="162"/>
    <cellStyle name="c_Unit Price Sen. (2)_covered amounts - July 2007_Estimates-07-08-Aug-07-V19" xfId="163"/>
    <cellStyle name="c_Unit Price Sen. (2)_covered amounts - July 2007_Estimates-07-08-Dec-07-V03" xfId="164"/>
    <cellStyle name="c_Unit Price Sen. (2)_covered amounts - July 2007_Estimates-07-08-Dec-07-V04" xfId="165"/>
    <cellStyle name="c_Unit Price Sen. (2)_covered amounts - July 2007_Estimates-07-08-Jan-08-V14" xfId="166"/>
    <cellStyle name="c_Unit Price Sen. (2)_covered amounts - July 2007_Estimates-07-08-Oct-07-V02" xfId="167"/>
    <cellStyle name="c_Unit Price Sen. (2)_covered amounts - July 2007_Estimates-07-08-Sep-07-V15" xfId="168"/>
    <cellStyle name="c_Unit Price Sen. (2)_covered amounts - July 2007_Estimates-07-08-Sep-07-V16" xfId="169"/>
    <cellStyle name="c_Unit Price Sen. (2)_covered amounts - July 2007_Fx Model" xfId="170"/>
    <cellStyle name="Calculation" xfId="171" builtinId="22" customBuiltin="1"/>
    <cellStyle name="Check Cell" xfId="172" builtinId="23" customBuiltin="1"/>
    <cellStyle name="Comma" xfId="173" builtinId="3"/>
    <cellStyle name="Comma 0" xfId="174"/>
    <cellStyle name="Comma 0*" xfId="175"/>
    <cellStyle name="Comma 0_1124668" xfId="176"/>
    <cellStyle name="Comma 2" xfId="177"/>
    <cellStyle name="Comma 2 2" xfId="851"/>
    <cellStyle name="Currency [0.00]" xfId="178"/>
    <cellStyle name="Currency 0" xfId="179"/>
    <cellStyle name="Currency 2" xfId="180"/>
    <cellStyle name="Dash" xfId="181"/>
    <cellStyle name="Date" xfId="182"/>
    <cellStyle name="Date Aligned" xfId="183"/>
    <cellStyle name="Dotted Line" xfId="184"/>
    <cellStyle name="Double Accounting" xfId="185"/>
    <cellStyle name="dp*NumberGeneral" xfId="186"/>
    <cellStyle name="Euro" xfId="187"/>
    <cellStyle name="Explanatory Text" xfId="188" builtinId="53" customBuiltin="1"/>
    <cellStyle name="FOOTER - Style1" xfId="189"/>
    <cellStyle name="Footnote" xfId="190"/>
    <cellStyle name="general" xfId="191"/>
    <cellStyle name="Good" xfId="192" builtinId="26" customBuiltin="1"/>
    <cellStyle name="Grey" xfId="193"/>
    <cellStyle name="Hard Percent" xfId="194"/>
    <cellStyle name="Header" xfId="195"/>
    <cellStyle name="Header1" xfId="196"/>
    <cellStyle name="Header2" xfId="197"/>
    <cellStyle name="Heading 1" xfId="198" builtinId="16" customBuiltin="1"/>
    <cellStyle name="Heading 2" xfId="199" builtinId="17" customBuiltin="1"/>
    <cellStyle name="Heading 3" xfId="200" builtinId="18" customBuiltin="1"/>
    <cellStyle name="Heading 4" xfId="201" builtinId="19" customBuiltin="1"/>
    <cellStyle name="Hyperlink" xfId="202" builtinId="8"/>
    <cellStyle name="Input" xfId="203" builtinId="20" customBuiltin="1"/>
    <cellStyle name="Input [yellow]" xfId="204"/>
    <cellStyle name="InputBlueFont" xfId="205"/>
    <cellStyle name="Invisible" xfId="206"/>
    <cellStyle name="Linked Cell" xfId="207" builtinId="24" customBuiltin="1"/>
    <cellStyle name="Millares [0]_pldt" xfId="208"/>
    <cellStyle name="Millares_pldt" xfId="209"/>
    <cellStyle name="Milliers [0]_EDYAN" xfId="210"/>
    <cellStyle name="Milliers_EDYAN" xfId="211"/>
    <cellStyle name="Moneda [0]_pldt" xfId="212"/>
    <cellStyle name="Moneda_pldt" xfId="213"/>
    <cellStyle name="Monétaire [0]_EDYAN" xfId="214"/>
    <cellStyle name="Monétaire_EDYAN" xfId="215"/>
    <cellStyle name="Multiple" xfId="216"/>
    <cellStyle name="Neutral" xfId="217" builtinId="28" customBuiltin="1"/>
    <cellStyle name="Normal" xfId="0" builtinId="0"/>
    <cellStyle name="Normal - Style1" xfId="218"/>
    <cellStyle name="Normal - Style2" xfId="219"/>
    <cellStyle name="Normal 2" xfId="852"/>
    <cellStyle name="Normal 2 7" xfId="849"/>
    <cellStyle name="Normal 2 7 2" xfId="853"/>
    <cellStyle name="normální_laroux" xfId="220"/>
    <cellStyle name="NormalPERET956" xfId="221"/>
    <cellStyle name="Note" xfId="222" builtinId="10" customBuiltin="1"/>
    <cellStyle name="Output" xfId="223" builtinId="21" customBuiltin="1"/>
    <cellStyle name="Output Amounts" xfId="224"/>
    <cellStyle name="Output Column Headings" xfId="225"/>
    <cellStyle name="Output Line Items" xfId="226"/>
    <cellStyle name="Output Report Heading" xfId="227"/>
    <cellStyle name="Output Report Title" xfId="228"/>
    <cellStyle name="Output1_Back" xfId="229"/>
    <cellStyle name="Page Number" xfId="230"/>
    <cellStyle name="Percent" xfId="231" builtinId="5"/>
    <cellStyle name="Percent (0)" xfId="232"/>
    <cellStyle name="Percent [2]" xfId="233"/>
    <cellStyle name="Percent 2" xfId="850"/>
    <cellStyle name="Pershare" xfId="234"/>
    <cellStyle name="PSChar" xfId="235"/>
    <cellStyle name="PSDate" xfId="236"/>
    <cellStyle name="PSDec" xfId="237"/>
    <cellStyle name="PSHeading" xfId="238"/>
    <cellStyle name="PSInt" xfId="239"/>
    <cellStyle name="PSSpacer" xfId="240"/>
    <cellStyle name="s" xfId="241"/>
    <cellStyle name="s_Bal Sheets" xfId="242"/>
    <cellStyle name="s_Bal Sheets_1" xfId="243"/>
    <cellStyle name="s_Bal Sheets_1_covered amounts - July 2007" xfId="244"/>
    <cellStyle name="s_Bal Sheets_1_covered amounts - July 2007_Book2" xfId="245"/>
    <cellStyle name="s_Bal Sheets_1_covered amounts - July 2007_Estimates-07-08-Aug-07-V18" xfId="246"/>
    <cellStyle name="s_Bal Sheets_1_covered amounts - July 2007_Estimates-07-08-Aug-07-V19" xfId="247"/>
    <cellStyle name="s_Bal Sheets_1_covered amounts - July 2007_Estimates-07-08-Dec-07-V03" xfId="248"/>
    <cellStyle name="s_Bal Sheets_1_covered amounts - July 2007_Estimates-07-08-Dec-07-V04" xfId="249"/>
    <cellStyle name="s_Bal Sheets_1_covered amounts - July 2007_Estimates-07-08-Jan-08-V14" xfId="250"/>
    <cellStyle name="s_Bal Sheets_1_covered amounts - July 2007_Estimates-07-08-Oct-07-V02" xfId="251"/>
    <cellStyle name="s_Bal Sheets_1_covered amounts - July 2007_Estimates-07-08-Sep-07-V15" xfId="252"/>
    <cellStyle name="s_Bal Sheets_1_covered amounts - July 2007_Estimates-07-08-Sep-07-V16" xfId="253"/>
    <cellStyle name="s_Bal Sheets_1_covered amounts - July 2007_Fx Model" xfId="254"/>
    <cellStyle name="s_Bal Sheets_2" xfId="255"/>
    <cellStyle name="s_Bal Sheets_2_covered amounts - July 2007" xfId="256"/>
    <cellStyle name="s_Bal Sheets_2_covered amounts - July 2007_Book2" xfId="257"/>
    <cellStyle name="s_Bal Sheets_2_covered amounts - July 2007_Estimates-07-08-Aug-07-V18" xfId="258"/>
    <cellStyle name="s_Bal Sheets_2_covered amounts - July 2007_Estimates-07-08-Aug-07-V19" xfId="259"/>
    <cellStyle name="s_Bal Sheets_2_covered amounts - July 2007_Estimates-07-08-Dec-07-V03" xfId="260"/>
    <cellStyle name="s_Bal Sheets_2_covered amounts - July 2007_Estimates-07-08-Dec-07-V04" xfId="261"/>
    <cellStyle name="s_Bal Sheets_2_covered amounts - July 2007_Estimates-07-08-Jan-08-V14" xfId="262"/>
    <cellStyle name="s_Bal Sheets_2_covered amounts - July 2007_Estimates-07-08-Oct-07-V02" xfId="263"/>
    <cellStyle name="s_Bal Sheets_2_covered amounts - July 2007_Estimates-07-08-Sep-07-V15" xfId="264"/>
    <cellStyle name="s_Bal Sheets_2_covered amounts - July 2007_Estimates-07-08-Sep-07-V16" xfId="265"/>
    <cellStyle name="s_Bal Sheets_2_covered amounts - July 2007_Fx Model" xfId="266"/>
    <cellStyle name="s_Bal Sheets_covered amounts - July 2007" xfId="267"/>
    <cellStyle name="s_Bal Sheets_covered amounts - July 2007_Book2" xfId="268"/>
    <cellStyle name="s_Bal Sheets_covered amounts - July 2007_Estimates-07-08-Aug-07-V18" xfId="269"/>
    <cellStyle name="s_Bal Sheets_covered amounts - July 2007_Estimates-07-08-Aug-07-V19" xfId="270"/>
    <cellStyle name="s_Bal Sheets_covered amounts - July 2007_Estimates-07-08-Dec-07-V03" xfId="271"/>
    <cellStyle name="s_Bal Sheets_covered amounts - July 2007_Estimates-07-08-Dec-07-V04" xfId="272"/>
    <cellStyle name="s_Bal Sheets_covered amounts - July 2007_Estimates-07-08-Jan-08-V14" xfId="273"/>
    <cellStyle name="s_Bal Sheets_covered amounts - July 2007_Estimates-07-08-Oct-07-V02" xfId="274"/>
    <cellStyle name="s_Bal Sheets_covered amounts - July 2007_Estimates-07-08-Sep-07-V15" xfId="275"/>
    <cellStyle name="s_Bal Sheets_covered amounts - July 2007_Estimates-07-08-Sep-07-V16" xfId="276"/>
    <cellStyle name="s_Bal Sheets_covered amounts - July 2007_Fx Model" xfId="277"/>
    <cellStyle name="s_Cases" xfId="278"/>
    <cellStyle name="s_Cases_1" xfId="279"/>
    <cellStyle name="s_Cases_1_covered amounts - July 2007" xfId="280"/>
    <cellStyle name="s_Cases_1_covered amounts - July 2007_Book2" xfId="281"/>
    <cellStyle name="s_Cases_1_covered amounts - July 2007_Estimates-07-08-Aug-07-V18" xfId="282"/>
    <cellStyle name="s_Cases_1_covered amounts - July 2007_Estimates-07-08-Aug-07-V19" xfId="283"/>
    <cellStyle name="s_Cases_1_covered amounts - July 2007_Estimates-07-08-Dec-07-V03" xfId="284"/>
    <cellStyle name="s_Cases_1_covered amounts - July 2007_Estimates-07-08-Dec-07-V04" xfId="285"/>
    <cellStyle name="s_Cases_1_covered amounts - July 2007_Estimates-07-08-Jan-08-V14" xfId="286"/>
    <cellStyle name="s_Cases_1_covered amounts - July 2007_Estimates-07-08-Oct-07-V02" xfId="287"/>
    <cellStyle name="s_Cases_1_covered amounts - July 2007_Estimates-07-08-Sep-07-V15" xfId="288"/>
    <cellStyle name="s_Cases_1_covered amounts - July 2007_Estimates-07-08-Sep-07-V16" xfId="289"/>
    <cellStyle name="s_Cases_1_covered amounts - July 2007_Fx Model" xfId="290"/>
    <cellStyle name="s_Cases_covered amounts - July 2007" xfId="291"/>
    <cellStyle name="s_Cases_covered amounts - July 2007_Book2" xfId="292"/>
    <cellStyle name="s_Cases_covered amounts - July 2007_Estimates-07-08-Aug-07-V18" xfId="293"/>
    <cellStyle name="s_Cases_covered amounts - July 2007_Estimates-07-08-Aug-07-V19" xfId="294"/>
    <cellStyle name="s_Cases_covered amounts - July 2007_Estimates-07-08-Dec-07-V03" xfId="295"/>
    <cellStyle name="s_Cases_covered amounts - July 2007_Estimates-07-08-Dec-07-V04" xfId="296"/>
    <cellStyle name="s_Cases_covered amounts - July 2007_Estimates-07-08-Jan-08-V14" xfId="297"/>
    <cellStyle name="s_Cases_covered amounts - July 2007_Estimates-07-08-Oct-07-V02" xfId="298"/>
    <cellStyle name="s_Cases_covered amounts - July 2007_Estimates-07-08-Sep-07-V15" xfId="299"/>
    <cellStyle name="s_Cases_covered amounts - July 2007_Estimates-07-08-Sep-07-V16" xfId="300"/>
    <cellStyle name="s_Cases_covered amounts - July 2007_Fx Model" xfId="301"/>
    <cellStyle name="s_covered amounts - July 2007" xfId="302"/>
    <cellStyle name="s_covered amounts - July 2007_Book2" xfId="303"/>
    <cellStyle name="s_covered amounts - July 2007_Estimates-07-08-Aug-07-V18" xfId="304"/>
    <cellStyle name="s_covered amounts - July 2007_Estimates-07-08-Aug-07-V19" xfId="305"/>
    <cellStyle name="s_covered amounts - July 2007_Estimates-07-08-Dec-07-V03" xfId="306"/>
    <cellStyle name="s_covered amounts - July 2007_Estimates-07-08-Dec-07-V04" xfId="307"/>
    <cellStyle name="s_covered amounts - July 2007_Estimates-07-08-Jan-08-V14" xfId="308"/>
    <cellStyle name="s_covered amounts - July 2007_Estimates-07-08-Oct-07-V02" xfId="309"/>
    <cellStyle name="s_covered amounts - July 2007_Estimates-07-08-Sep-07-V15" xfId="310"/>
    <cellStyle name="s_covered amounts - July 2007_Estimates-07-08-Sep-07-V16" xfId="311"/>
    <cellStyle name="s_covered amounts - July 2007_Fx Model" xfId="312"/>
    <cellStyle name="s_Credit (2)" xfId="313"/>
    <cellStyle name="s_Credit (2)_1" xfId="314"/>
    <cellStyle name="s_Credit (2)_1_covered amounts - July 2007" xfId="315"/>
    <cellStyle name="s_Credit (2)_1_covered amounts - July 2007_Book2" xfId="316"/>
    <cellStyle name="s_Credit (2)_1_covered amounts - July 2007_Estimates-07-08-Aug-07-V18" xfId="317"/>
    <cellStyle name="s_Credit (2)_1_covered amounts - July 2007_Estimates-07-08-Aug-07-V19" xfId="318"/>
    <cellStyle name="s_Credit (2)_1_covered amounts - July 2007_Estimates-07-08-Dec-07-V03" xfId="319"/>
    <cellStyle name="s_Credit (2)_1_covered amounts - July 2007_Estimates-07-08-Dec-07-V04" xfId="320"/>
    <cellStyle name="s_Credit (2)_1_covered amounts - July 2007_Estimates-07-08-Jan-08-V14" xfId="321"/>
    <cellStyle name="s_Credit (2)_1_covered amounts - July 2007_Estimates-07-08-Oct-07-V02" xfId="322"/>
    <cellStyle name="s_Credit (2)_1_covered amounts - July 2007_Estimates-07-08-Sep-07-V15" xfId="323"/>
    <cellStyle name="s_Credit (2)_1_covered amounts - July 2007_Estimates-07-08-Sep-07-V16" xfId="324"/>
    <cellStyle name="s_Credit (2)_1_covered amounts - July 2007_Fx Model" xfId="325"/>
    <cellStyle name="s_Credit (2)_2" xfId="326"/>
    <cellStyle name="s_Credit (2)_2_covered amounts - July 2007" xfId="327"/>
    <cellStyle name="s_Credit (2)_2_covered amounts - July 2007_Book2" xfId="328"/>
    <cellStyle name="s_Credit (2)_2_covered amounts - July 2007_Estimates-07-08-Aug-07-V18" xfId="329"/>
    <cellStyle name="s_Credit (2)_2_covered amounts - July 2007_Estimates-07-08-Aug-07-V19" xfId="330"/>
    <cellStyle name="s_Credit (2)_2_covered amounts - July 2007_Estimates-07-08-Dec-07-V03" xfId="331"/>
    <cellStyle name="s_Credit (2)_2_covered amounts - July 2007_Estimates-07-08-Dec-07-V04" xfId="332"/>
    <cellStyle name="s_Credit (2)_2_covered amounts - July 2007_Estimates-07-08-Jan-08-V14" xfId="333"/>
    <cellStyle name="s_Credit (2)_2_covered amounts - July 2007_Estimates-07-08-Oct-07-V02" xfId="334"/>
    <cellStyle name="s_Credit (2)_2_covered amounts - July 2007_Estimates-07-08-Sep-07-V15" xfId="335"/>
    <cellStyle name="s_Credit (2)_2_covered amounts - July 2007_Estimates-07-08-Sep-07-V16" xfId="336"/>
    <cellStyle name="s_Credit (2)_2_covered amounts - July 2007_Fx Model" xfId="337"/>
    <cellStyle name="s_Credit (2)_covered amounts - July 2007" xfId="338"/>
    <cellStyle name="s_Credit (2)_covered amounts - July 2007_Book2" xfId="339"/>
    <cellStyle name="s_Credit (2)_covered amounts - July 2007_Estimates-07-08-Aug-07-V18" xfId="340"/>
    <cellStyle name="s_Credit (2)_covered amounts - July 2007_Estimates-07-08-Aug-07-V19" xfId="341"/>
    <cellStyle name="s_Credit (2)_covered amounts - July 2007_Estimates-07-08-Dec-07-V03" xfId="342"/>
    <cellStyle name="s_Credit (2)_covered amounts - July 2007_Estimates-07-08-Dec-07-V04" xfId="343"/>
    <cellStyle name="s_Credit (2)_covered amounts - July 2007_Estimates-07-08-Jan-08-V14" xfId="344"/>
    <cellStyle name="s_Credit (2)_covered amounts - July 2007_Estimates-07-08-Oct-07-V02" xfId="345"/>
    <cellStyle name="s_Credit (2)_covered amounts - July 2007_Estimates-07-08-Sep-07-V15" xfId="346"/>
    <cellStyle name="s_Credit (2)_covered amounts - July 2007_Estimates-07-08-Sep-07-V16" xfId="347"/>
    <cellStyle name="s_Credit (2)_covered amounts - July 2007_Fx Model" xfId="348"/>
    <cellStyle name="s_DCF Inputs" xfId="349"/>
    <cellStyle name="s_DCF Inputs_1" xfId="350"/>
    <cellStyle name="s_DCF Inputs_1_covered amounts - July 2007" xfId="351"/>
    <cellStyle name="s_DCF Inputs_1_covered amounts - July 2007_Book2" xfId="352"/>
    <cellStyle name="s_DCF Inputs_1_covered amounts - July 2007_Estimates-07-08-Aug-07-V18" xfId="353"/>
    <cellStyle name="s_DCF Inputs_1_covered amounts - July 2007_Estimates-07-08-Aug-07-V19" xfId="354"/>
    <cellStyle name="s_DCF Inputs_1_covered amounts - July 2007_Estimates-07-08-Dec-07-V03" xfId="355"/>
    <cellStyle name="s_DCF Inputs_1_covered amounts - July 2007_Estimates-07-08-Dec-07-V04" xfId="356"/>
    <cellStyle name="s_DCF Inputs_1_covered amounts - July 2007_Estimates-07-08-Jan-08-V14" xfId="357"/>
    <cellStyle name="s_DCF Inputs_1_covered amounts - July 2007_Estimates-07-08-Oct-07-V02" xfId="358"/>
    <cellStyle name="s_DCF Inputs_1_covered amounts - July 2007_Estimates-07-08-Sep-07-V15" xfId="359"/>
    <cellStyle name="s_DCF Inputs_1_covered amounts - July 2007_Estimates-07-08-Sep-07-V16" xfId="360"/>
    <cellStyle name="s_DCF Inputs_1_covered amounts - July 2007_Fx Model" xfId="361"/>
    <cellStyle name="s_DCF Inputs_2" xfId="362"/>
    <cellStyle name="s_DCF Inputs_2_covered amounts - July 2007" xfId="363"/>
    <cellStyle name="s_DCF Inputs_2_covered amounts - July 2007_Book2" xfId="364"/>
    <cellStyle name="s_DCF Inputs_2_covered amounts - July 2007_Estimates-07-08-Aug-07-V18" xfId="365"/>
    <cellStyle name="s_DCF Inputs_2_covered amounts - July 2007_Estimates-07-08-Aug-07-V19" xfId="366"/>
    <cellStyle name="s_DCF Inputs_2_covered amounts - July 2007_Estimates-07-08-Dec-07-V03" xfId="367"/>
    <cellStyle name="s_DCF Inputs_2_covered amounts - July 2007_Estimates-07-08-Dec-07-V04" xfId="368"/>
    <cellStyle name="s_DCF Inputs_2_covered amounts - July 2007_Estimates-07-08-Jan-08-V14" xfId="369"/>
    <cellStyle name="s_DCF Inputs_2_covered amounts - July 2007_Estimates-07-08-Oct-07-V02" xfId="370"/>
    <cellStyle name="s_DCF Inputs_2_covered amounts - July 2007_Estimates-07-08-Sep-07-V15" xfId="371"/>
    <cellStyle name="s_DCF Inputs_2_covered amounts - July 2007_Estimates-07-08-Sep-07-V16" xfId="372"/>
    <cellStyle name="s_DCF Inputs_2_covered amounts - July 2007_Fx Model" xfId="373"/>
    <cellStyle name="s_DCF Inputs_covered amounts - July 2007" xfId="374"/>
    <cellStyle name="s_DCF Inputs_covered amounts - July 2007_Book2" xfId="375"/>
    <cellStyle name="s_DCF Inputs_covered amounts - July 2007_Estimates-07-08-Aug-07-V18" xfId="376"/>
    <cellStyle name="s_DCF Inputs_covered amounts - July 2007_Estimates-07-08-Aug-07-V19" xfId="377"/>
    <cellStyle name="s_DCF Inputs_covered amounts - July 2007_Estimates-07-08-Dec-07-V03" xfId="378"/>
    <cellStyle name="s_DCF Inputs_covered amounts - July 2007_Estimates-07-08-Dec-07-V04" xfId="379"/>
    <cellStyle name="s_DCF Inputs_covered amounts - July 2007_Estimates-07-08-Jan-08-V14" xfId="380"/>
    <cellStyle name="s_DCF Inputs_covered amounts - July 2007_Estimates-07-08-Oct-07-V02" xfId="381"/>
    <cellStyle name="s_DCF Inputs_covered amounts - July 2007_Estimates-07-08-Sep-07-V15" xfId="382"/>
    <cellStyle name="s_DCF Inputs_covered amounts - July 2007_Estimates-07-08-Sep-07-V16" xfId="383"/>
    <cellStyle name="s_DCF Inputs_covered amounts - July 2007_Fx Model" xfId="384"/>
    <cellStyle name="s_DCF Matrix" xfId="385"/>
    <cellStyle name="s_DCF Matrix_1" xfId="386"/>
    <cellStyle name="s_DCF Matrix_1_covered amounts - July 2007" xfId="387"/>
    <cellStyle name="s_DCF Matrix_1_covered amounts - July 2007_Book2" xfId="388"/>
    <cellStyle name="s_DCF Matrix_1_covered amounts - July 2007_Estimates-07-08-Aug-07-V18" xfId="389"/>
    <cellStyle name="s_DCF Matrix_1_covered amounts - July 2007_Estimates-07-08-Aug-07-V19" xfId="390"/>
    <cellStyle name="s_DCF Matrix_1_covered amounts - July 2007_Estimates-07-08-Dec-07-V03" xfId="391"/>
    <cellStyle name="s_DCF Matrix_1_covered amounts - July 2007_Estimates-07-08-Dec-07-V04" xfId="392"/>
    <cellStyle name="s_DCF Matrix_1_covered amounts - July 2007_Estimates-07-08-Jan-08-V14" xfId="393"/>
    <cellStyle name="s_DCF Matrix_1_covered amounts - July 2007_Estimates-07-08-Oct-07-V02" xfId="394"/>
    <cellStyle name="s_DCF Matrix_1_covered amounts - July 2007_Estimates-07-08-Sep-07-V15" xfId="395"/>
    <cellStyle name="s_DCF Matrix_1_covered amounts - July 2007_Estimates-07-08-Sep-07-V16" xfId="396"/>
    <cellStyle name="s_DCF Matrix_1_covered amounts - July 2007_Fx Model" xfId="397"/>
    <cellStyle name="s_DCF Matrix_1_IPO" xfId="398"/>
    <cellStyle name="s_DCF Matrix_1_IPO_covered amounts - July 2007" xfId="399"/>
    <cellStyle name="s_DCF Matrix_1_IPO_covered amounts - July 2007_Book2" xfId="400"/>
    <cellStyle name="s_DCF Matrix_1_IPO_covered amounts - July 2007_Estimates-07-08-Aug-07-V18" xfId="401"/>
    <cellStyle name="s_DCF Matrix_1_IPO_covered amounts - July 2007_Estimates-07-08-Aug-07-V19" xfId="402"/>
    <cellStyle name="s_DCF Matrix_1_IPO_covered amounts - July 2007_Estimates-07-08-Dec-07-V03" xfId="403"/>
    <cellStyle name="s_DCF Matrix_1_IPO_covered amounts - July 2007_Estimates-07-08-Dec-07-V04" xfId="404"/>
    <cellStyle name="s_DCF Matrix_1_IPO_covered amounts - July 2007_Estimates-07-08-Jan-08-V14" xfId="405"/>
    <cellStyle name="s_DCF Matrix_1_IPO_covered amounts - July 2007_Estimates-07-08-Oct-07-V02" xfId="406"/>
    <cellStyle name="s_DCF Matrix_1_IPO_covered amounts - July 2007_Estimates-07-08-Sep-07-V15" xfId="407"/>
    <cellStyle name="s_DCF Matrix_1_IPO_covered amounts - July 2007_Estimates-07-08-Sep-07-V16" xfId="408"/>
    <cellStyle name="s_DCF Matrix_1_IPO_covered amounts - July 2007_Fx Model" xfId="409"/>
    <cellStyle name="s_DCF Matrix_2" xfId="410"/>
    <cellStyle name="s_DCF Matrix_2_covered amounts - July 2007" xfId="411"/>
    <cellStyle name="s_DCF Matrix_2_covered amounts - July 2007_Book2" xfId="412"/>
    <cellStyle name="s_DCF Matrix_2_covered amounts - July 2007_Estimates-07-08-Aug-07-V18" xfId="413"/>
    <cellStyle name="s_DCF Matrix_2_covered amounts - July 2007_Estimates-07-08-Aug-07-V19" xfId="414"/>
    <cellStyle name="s_DCF Matrix_2_covered amounts - July 2007_Estimates-07-08-Dec-07-V03" xfId="415"/>
    <cellStyle name="s_DCF Matrix_2_covered amounts - July 2007_Estimates-07-08-Dec-07-V04" xfId="416"/>
    <cellStyle name="s_DCF Matrix_2_covered amounts - July 2007_Estimates-07-08-Jan-08-V14" xfId="417"/>
    <cellStyle name="s_DCF Matrix_2_covered amounts - July 2007_Estimates-07-08-Oct-07-V02" xfId="418"/>
    <cellStyle name="s_DCF Matrix_2_covered amounts - July 2007_Estimates-07-08-Sep-07-V15" xfId="419"/>
    <cellStyle name="s_DCF Matrix_2_covered amounts - July 2007_Estimates-07-08-Sep-07-V16" xfId="420"/>
    <cellStyle name="s_DCF Matrix_2_covered amounts - July 2007_Fx Model" xfId="421"/>
    <cellStyle name="s_DCF Matrix_covered amounts - July 2007" xfId="422"/>
    <cellStyle name="s_DCF Matrix_covered amounts - July 2007_Book2" xfId="423"/>
    <cellStyle name="s_DCF Matrix_covered amounts - July 2007_Estimates-07-08-Aug-07-V18" xfId="424"/>
    <cellStyle name="s_DCF Matrix_covered amounts - July 2007_Estimates-07-08-Aug-07-V19" xfId="425"/>
    <cellStyle name="s_DCF Matrix_covered amounts - July 2007_Estimates-07-08-Dec-07-V03" xfId="426"/>
    <cellStyle name="s_DCF Matrix_covered amounts - July 2007_Estimates-07-08-Dec-07-V04" xfId="427"/>
    <cellStyle name="s_DCF Matrix_covered amounts - July 2007_Estimates-07-08-Jan-08-V14" xfId="428"/>
    <cellStyle name="s_DCF Matrix_covered amounts - July 2007_Estimates-07-08-Oct-07-V02" xfId="429"/>
    <cellStyle name="s_DCF Matrix_covered amounts - July 2007_Estimates-07-08-Sep-07-V15" xfId="430"/>
    <cellStyle name="s_DCF Matrix_covered amounts - July 2007_Estimates-07-08-Sep-07-V16" xfId="431"/>
    <cellStyle name="s_DCF Matrix_covered amounts - July 2007_Fx Model" xfId="432"/>
    <cellStyle name="s_DCF Matrix_IPO" xfId="433"/>
    <cellStyle name="s_DCF Matrix_IPO_covered amounts - July 2007" xfId="434"/>
    <cellStyle name="s_DCF Matrix_IPO_covered amounts - July 2007_Book2" xfId="435"/>
    <cellStyle name="s_DCF Matrix_IPO_covered amounts - July 2007_Estimates-07-08-Aug-07-V18" xfId="436"/>
    <cellStyle name="s_DCF Matrix_IPO_covered amounts - July 2007_Estimates-07-08-Aug-07-V19" xfId="437"/>
    <cellStyle name="s_DCF Matrix_IPO_covered amounts - July 2007_Estimates-07-08-Dec-07-V03" xfId="438"/>
    <cellStyle name="s_DCF Matrix_IPO_covered amounts - July 2007_Estimates-07-08-Dec-07-V04" xfId="439"/>
    <cellStyle name="s_DCF Matrix_IPO_covered amounts - July 2007_Estimates-07-08-Jan-08-V14" xfId="440"/>
    <cellStyle name="s_DCF Matrix_IPO_covered amounts - July 2007_Estimates-07-08-Oct-07-V02" xfId="441"/>
    <cellStyle name="s_DCF Matrix_IPO_covered amounts - July 2007_Estimates-07-08-Sep-07-V15" xfId="442"/>
    <cellStyle name="s_DCF Matrix_IPO_covered amounts - July 2007_Estimates-07-08-Sep-07-V16" xfId="443"/>
    <cellStyle name="s_DCF Matrix_IPO_covered amounts - July 2007_Fx Model" xfId="444"/>
    <cellStyle name="s_DCFLBO Code" xfId="445"/>
    <cellStyle name="s_DCFLBO Code_1" xfId="446"/>
    <cellStyle name="s_DCFLBO Code_1_covered amounts - July 2007" xfId="447"/>
    <cellStyle name="s_DCFLBO Code_1_covered amounts - July 2007_Book2" xfId="448"/>
    <cellStyle name="s_DCFLBO Code_1_covered amounts - July 2007_Estimates-07-08-Aug-07-V18" xfId="449"/>
    <cellStyle name="s_DCFLBO Code_1_covered amounts - July 2007_Estimates-07-08-Aug-07-V19" xfId="450"/>
    <cellStyle name="s_DCFLBO Code_1_covered amounts - July 2007_Estimates-07-08-Dec-07-V03" xfId="451"/>
    <cellStyle name="s_DCFLBO Code_1_covered amounts - July 2007_Estimates-07-08-Dec-07-V04" xfId="452"/>
    <cellStyle name="s_DCFLBO Code_1_covered amounts - July 2007_Estimates-07-08-Jan-08-V14" xfId="453"/>
    <cellStyle name="s_DCFLBO Code_1_covered amounts - July 2007_Estimates-07-08-Oct-07-V02" xfId="454"/>
    <cellStyle name="s_DCFLBO Code_1_covered amounts - July 2007_Estimates-07-08-Sep-07-V15" xfId="455"/>
    <cellStyle name="s_DCFLBO Code_1_covered amounts - July 2007_Estimates-07-08-Sep-07-V16" xfId="456"/>
    <cellStyle name="s_DCFLBO Code_1_covered amounts - July 2007_Fx Model" xfId="457"/>
    <cellStyle name="s_DCFLBO Code_covered amounts - July 2007" xfId="458"/>
    <cellStyle name="s_DCFLBO Code_covered amounts - July 2007_Book2" xfId="459"/>
    <cellStyle name="s_DCFLBO Code_covered amounts - July 2007_Estimates-07-08-Aug-07-V18" xfId="460"/>
    <cellStyle name="s_DCFLBO Code_covered amounts - July 2007_Estimates-07-08-Aug-07-V19" xfId="461"/>
    <cellStyle name="s_DCFLBO Code_covered amounts - July 2007_Estimates-07-08-Dec-07-V03" xfId="462"/>
    <cellStyle name="s_DCFLBO Code_covered amounts - July 2007_Estimates-07-08-Dec-07-V04" xfId="463"/>
    <cellStyle name="s_DCFLBO Code_covered amounts - July 2007_Estimates-07-08-Jan-08-V14" xfId="464"/>
    <cellStyle name="s_DCFLBO Code_covered amounts - July 2007_Estimates-07-08-Oct-07-V02" xfId="465"/>
    <cellStyle name="s_DCFLBO Code_covered amounts - July 2007_Estimates-07-08-Sep-07-V15" xfId="466"/>
    <cellStyle name="s_DCFLBO Code_covered amounts - July 2007_Estimates-07-08-Sep-07-V16" xfId="467"/>
    <cellStyle name="s_DCFLBO Code_covered amounts - July 2007_Fx Model" xfId="468"/>
    <cellStyle name="s_Earnings" xfId="469"/>
    <cellStyle name="s_Earnings (2)" xfId="470"/>
    <cellStyle name="s_Earnings (2)_1" xfId="471"/>
    <cellStyle name="s_Earnings (2)_1_covered amounts - July 2007" xfId="472"/>
    <cellStyle name="s_Earnings (2)_1_covered amounts - July 2007_Book2" xfId="473"/>
    <cellStyle name="s_Earnings (2)_1_covered amounts - July 2007_Estimates-07-08-Aug-07-V18" xfId="474"/>
    <cellStyle name="s_Earnings (2)_1_covered amounts - July 2007_Estimates-07-08-Aug-07-V19" xfId="475"/>
    <cellStyle name="s_Earnings (2)_1_covered amounts - July 2007_Estimates-07-08-Dec-07-V03" xfId="476"/>
    <cellStyle name="s_Earnings (2)_1_covered amounts - July 2007_Estimates-07-08-Dec-07-V04" xfId="477"/>
    <cellStyle name="s_Earnings (2)_1_covered amounts - July 2007_Estimates-07-08-Jan-08-V14" xfId="478"/>
    <cellStyle name="s_Earnings (2)_1_covered amounts - July 2007_Estimates-07-08-Oct-07-V02" xfId="479"/>
    <cellStyle name="s_Earnings (2)_1_covered amounts - July 2007_Estimates-07-08-Sep-07-V15" xfId="480"/>
    <cellStyle name="s_Earnings (2)_1_covered amounts - July 2007_Estimates-07-08-Sep-07-V16" xfId="481"/>
    <cellStyle name="s_Earnings (2)_1_covered amounts - July 2007_Fx Model" xfId="482"/>
    <cellStyle name="s_Earnings (2)_covered amounts - July 2007" xfId="483"/>
    <cellStyle name="s_Earnings (2)_covered amounts - July 2007_Book2" xfId="484"/>
    <cellStyle name="s_Earnings (2)_covered amounts - July 2007_Estimates-07-08-Aug-07-V18" xfId="485"/>
    <cellStyle name="s_Earnings (2)_covered amounts - July 2007_Estimates-07-08-Aug-07-V19" xfId="486"/>
    <cellStyle name="s_Earnings (2)_covered amounts - July 2007_Estimates-07-08-Dec-07-V03" xfId="487"/>
    <cellStyle name="s_Earnings (2)_covered amounts - July 2007_Estimates-07-08-Dec-07-V04" xfId="488"/>
    <cellStyle name="s_Earnings (2)_covered amounts - July 2007_Estimates-07-08-Jan-08-V14" xfId="489"/>
    <cellStyle name="s_Earnings (2)_covered amounts - July 2007_Estimates-07-08-Oct-07-V02" xfId="490"/>
    <cellStyle name="s_Earnings (2)_covered amounts - July 2007_Estimates-07-08-Sep-07-V15" xfId="491"/>
    <cellStyle name="s_Earnings (2)_covered amounts - July 2007_Estimates-07-08-Sep-07-V16" xfId="492"/>
    <cellStyle name="s_Earnings (2)_covered amounts - July 2007_Fx Model" xfId="493"/>
    <cellStyle name="s_Earnings_1" xfId="494"/>
    <cellStyle name="s_Earnings_1_covered amounts - July 2007" xfId="495"/>
    <cellStyle name="s_Earnings_1_covered amounts - July 2007_Book2" xfId="496"/>
    <cellStyle name="s_Earnings_1_covered amounts - July 2007_Estimates-07-08-Aug-07-V18" xfId="497"/>
    <cellStyle name="s_Earnings_1_covered amounts - July 2007_Estimates-07-08-Aug-07-V19" xfId="498"/>
    <cellStyle name="s_Earnings_1_covered amounts - July 2007_Estimates-07-08-Dec-07-V03" xfId="499"/>
    <cellStyle name="s_Earnings_1_covered amounts - July 2007_Estimates-07-08-Dec-07-V04" xfId="500"/>
    <cellStyle name="s_Earnings_1_covered amounts - July 2007_Estimates-07-08-Jan-08-V14" xfId="501"/>
    <cellStyle name="s_Earnings_1_covered amounts - July 2007_Estimates-07-08-Oct-07-V02" xfId="502"/>
    <cellStyle name="s_Earnings_1_covered amounts - July 2007_Estimates-07-08-Sep-07-V15" xfId="503"/>
    <cellStyle name="s_Earnings_1_covered amounts - July 2007_Estimates-07-08-Sep-07-V16" xfId="504"/>
    <cellStyle name="s_Earnings_1_covered amounts - July 2007_Fx Model" xfId="505"/>
    <cellStyle name="s_Earnings_2" xfId="506"/>
    <cellStyle name="s_Earnings_2_covered amounts - July 2007" xfId="507"/>
    <cellStyle name="s_Earnings_2_covered amounts - July 2007_Book2" xfId="508"/>
    <cellStyle name="s_Earnings_2_covered amounts - July 2007_Estimates-07-08-Aug-07-V18" xfId="509"/>
    <cellStyle name="s_Earnings_2_covered amounts - July 2007_Estimates-07-08-Aug-07-V19" xfId="510"/>
    <cellStyle name="s_Earnings_2_covered amounts - July 2007_Estimates-07-08-Dec-07-V03" xfId="511"/>
    <cellStyle name="s_Earnings_2_covered amounts - July 2007_Estimates-07-08-Dec-07-V04" xfId="512"/>
    <cellStyle name="s_Earnings_2_covered amounts - July 2007_Estimates-07-08-Jan-08-V14" xfId="513"/>
    <cellStyle name="s_Earnings_2_covered amounts - July 2007_Estimates-07-08-Oct-07-V02" xfId="514"/>
    <cellStyle name="s_Earnings_2_covered amounts - July 2007_Estimates-07-08-Sep-07-V15" xfId="515"/>
    <cellStyle name="s_Earnings_2_covered amounts - July 2007_Estimates-07-08-Sep-07-V16" xfId="516"/>
    <cellStyle name="s_Earnings_2_covered amounts - July 2007_Fx Model" xfId="517"/>
    <cellStyle name="s_Earnings_covered amounts - July 2007" xfId="518"/>
    <cellStyle name="s_Earnings_covered amounts - July 2007_Book2" xfId="519"/>
    <cellStyle name="s_Earnings_covered amounts - July 2007_Estimates-07-08-Aug-07-V18" xfId="520"/>
    <cellStyle name="s_Earnings_covered amounts - July 2007_Estimates-07-08-Aug-07-V19" xfId="521"/>
    <cellStyle name="s_Earnings_covered amounts - July 2007_Estimates-07-08-Dec-07-V03" xfId="522"/>
    <cellStyle name="s_Earnings_covered amounts - July 2007_Estimates-07-08-Dec-07-V04" xfId="523"/>
    <cellStyle name="s_Earnings_covered amounts - July 2007_Estimates-07-08-Jan-08-V14" xfId="524"/>
    <cellStyle name="s_Earnings_covered amounts - July 2007_Estimates-07-08-Oct-07-V02" xfId="525"/>
    <cellStyle name="s_Earnings_covered amounts - July 2007_Estimates-07-08-Sep-07-V15" xfId="526"/>
    <cellStyle name="s_Earnings_covered amounts - July 2007_Estimates-07-08-Sep-07-V16" xfId="527"/>
    <cellStyle name="s_Earnings_covered amounts - July 2007_Fx Model" xfId="528"/>
    <cellStyle name="s_Hist Inputs" xfId="529"/>
    <cellStyle name="s_Hist Inputs (2)" xfId="530"/>
    <cellStyle name="s_Hist Inputs (2)_1" xfId="531"/>
    <cellStyle name="s_Hist Inputs (2)_1_covered amounts - July 2007" xfId="532"/>
    <cellStyle name="s_Hist Inputs (2)_1_covered amounts - July 2007_Book2" xfId="533"/>
    <cellStyle name="s_Hist Inputs (2)_1_covered amounts - July 2007_Estimates-07-08-Aug-07-V18" xfId="534"/>
    <cellStyle name="s_Hist Inputs (2)_1_covered amounts - July 2007_Estimates-07-08-Aug-07-V19" xfId="535"/>
    <cellStyle name="s_Hist Inputs (2)_1_covered amounts - July 2007_Estimates-07-08-Dec-07-V03" xfId="536"/>
    <cellStyle name="s_Hist Inputs (2)_1_covered amounts - July 2007_Estimates-07-08-Dec-07-V04" xfId="537"/>
    <cellStyle name="s_Hist Inputs (2)_1_covered amounts - July 2007_Estimates-07-08-Jan-08-V14" xfId="538"/>
    <cellStyle name="s_Hist Inputs (2)_1_covered amounts - July 2007_Estimates-07-08-Oct-07-V02" xfId="539"/>
    <cellStyle name="s_Hist Inputs (2)_1_covered amounts - July 2007_Estimates-07-08-Sep-07-V15" xfId="540"/>
    <cellStyle name="s_Hist Inputs (2)_1_covered amounts - July 2007_Estimates-07-08-Sep-07-V16" xfId="541"/>
    <cellStyle name="s_Hist Inputs (2)_1_covered amounts - July 2007_Fx Model" xfId="542"/>
    <cellStyle name="s_Hist Inputs (2)_covered amounts - July 2007" xfId="543"/>
    <cellStyle name="s_Hist Inputs (2)_covered amounts - July 2007_Book2" xfId="544"/>
    <cellStyle name="s_Hist Inputs (2)_covered amounts - July 2007_Estimates-07-08-Aug-07-V18" xfId="545"/>
    <cellStyle name="s_Hist Inputs (2)_covered amounts - July 2007_Estimates-07-08-Aug-07-V19" xfId="546"/>
    <cellStyle name="s_Hist Inputs (2)_covered amounts - July 2007_Estimates-07-08-Dec-07-V03" xfId="547"/>
    <cellStyle name="s_Hist Inputs (2)_covered amounts - July 2007_Estimates-07-08-Dec-07-V04" xfId="548"/>
    <cellStyle name="s_Hist Inputs (2)_covered amounts - July 2007_Estimates-07-08-Jan-08-V14" xfId="549"/>
    <cellStyle name="s_Hist Inputs (2)_covered amounts - July 2007_Estimates-07-08-Oct-07-V02" xfId="550"/>
    <cellStyle name="s_Hist Inputs (2)_covered amounts - July 2007_Estimates-07-08-Sep-07-V15" xfId="551"/>
    <cellStyle name="s_Hist Inputs (2)_covered amounts - July 2007_Estimates-07-08-Sep-07-V16" xfId="552"/>
    <cellStyle name="s_Hist Inputs (2)_covered amounts - July 2007_Fx Model" xfId="553"/>
    <cellStyle name="s_Hist Inputs_1" xfId="554"/>
    <cellStyle name="s_Hist Inputs_1_covered amounts - July 2007" xfId="555"/>
    <cellStyle name="s_Hist Inputs_1_covered amounts - July 2007_Book2" xfId="556"/>
    <cellStyle name="s_Hist Inputs_1_covered amounts - July 2007_Estimates-07-08-Aug-07-V18" xfId="557"/>
    <cellStyle name="s_Hist Inputs_1_covered amounts - July 2007_Estimates-07-08-Aug-07-V19" xfId="558"/>
    <cellStyle name="s_Hist Inputs_1_covered amounts - July 2007_Estimates-07-08-Dec-07-V03" xfId="559"/>
    <cellStyle name="s_Hist Inputs_1_covered amounts - July 2007_Estimates-07-08-Dec-07-V04" xfId="560"/>
    <cellStyle name="s_Hist Inputs_1_covered amounts - July 2007_Estimates-07-08-Jan-08-V14" xfId="561"/>
    <cellStyle name="s_Hist Inputs_1_covered amounts - July 2007_Estimates-07-08-Oct-07-V02" xfId="562"/>
    <cellStyle name="s_Hist Inputs_1_covered amounts - July 2007_Estimates-07-08-Sep-07-V15" xfId="563"/>
    <cellStyle name="s_Hist Inputs_1_covered amounts - July 2007_Estimates-07-08-Sep-07-V16" xfId="564"/>
    <cellStyle name="s_Hist Inputs_1_covered amounts - July 2007_Fx Model" xfId="565"/>
    <cellStyle name="s_Hist Inputs_covered amounts - July 2007" xfId="566"/>
    <cellStyle name="s_Hist Inputs_covered amounts - July 2007_Book2" xfId="567"/>
    <cellStyle name="s_Hist Inputs_covered amounts - July 2007_Estimates-07-08-Aug-07-V18" xfId="568"/>
    <cellStyle name="s_Hist Inputs_covered amounts - July 2007_Estimates-07-08-Aug-07-V19" xfId="569"/>
    <cellStyle name="s_Hist Inputs_covered amounts - July 2007_Estimates-07-08-Dec-07-V03" xfId="570"/>
    <cellStyle name="s_Hist Inputs_covered amounts - July 2007_Estimates-07-08-Dec-07-V04" xfId="571"/>
    <cellStyle name="s_Hist Inputs_covered amounts - July 2007_Estimates-07-08-Jan-08-V14" xfId="572"/>
    <cellStyle name="s_Hist Inputs_covered amounts - July 2007_Estimates-07-08-Oct-07-V02" xfId="573"/>
    <cellStyle name="s_Hist Inputs_covered amounts - July 2007_Estimates-07-08-Sep-07-V15" xfId="574"/>
    <cellStyle name="s_Hist Inputs_covered amounts - July 2007_Estimates-07-08-Sep-07-V16" xfId="575"/>
    <cellStyle name="s_Hist Inputs_covered amounts - July 2007_Fx Model" xfId="576"/>
    <cellStyle name="s_IPO" xfId="577"/>
    <cellStyle name="s_IPO_covered amounts - July 2007" xfId="578"/>
    <cellStyle name="s_IPO_covered amounts - July 2007_Book2" xfId="579"/>
    <cellStyle name="s_IPO_covered amounts - July 2007_Estimates-07-08-Aug-07-V18" xfId="580"/>
    <cellStyle name="s_IPO_covered amounts - July 2007_Estimates-07-08-Aug-07-V19" xfId="581"/>
    <cellStyle name="s_IPO_covered amounts - July 2007_Estimates-07-08-Dec-07-V03" xfId="582"/>
    <cellStyle name="s_IPO_covered amounts - July 2007_Estimates-07-08-Dec-07-V04" xfId="583"/>
    <cellStyle name="s_IPO_covered amounts - July 2007_Estimates-07-08-Jan-08-V14" xfId="584"/>
    <cellStyle name="s_IPO_covered amounts - July 2007_Estimates-07-08-Oct-07-V02" xfId="585"/>
    <cellStyle name="s_IPO_covered amounts - July 2007_Estimates-07-08-Sep-07-V15" xfId="586"/>
    <cellStyle name="s_IPO_covered amounts - July 2007_Estimates-07-08-Sep-07-V16" xfId="587"/>
    <cellStyle name="s_IPO_covered amounts - July 2007_Fx Model" xfId="588"/>
    <cellStyle name="s_LBO Summary" xfId="589"/>
    <cellStyle name="s_LBO Summary_1" xfId="590"/>
    <cellStyle name="s_LBO Summary_1_covered amounts - July 2007" xfId="591"/>
    <cellStyle name="s_LBO Summary_1_covered amounts - July 2007_Book2" xfId="592"/>
    <cellStyle name="s_LBO Summary_1_covered amounts - July 2007_Estimates-07-08-Aug-07-V18" xfId="593"/>
    <cellStyle name="s_LBO Summary_1_covered amounts - July 2007_Estimates-07-08-Aug-07-V19" xfId="594"/>
    <cellStyle name="s_LBO Summary_1_covered amounts - July 2007_Estimates-07-08-Dec-07-V03" xfId="595"/>
    <cellStyle name="s_LBO Summary_1_covered amounts - July 2007_Estimates-07-08-Dec-07-V04" xfId="596"/>
    <cellStyle name="s_LBO Summary_1_covered amounts - July 2007_Estimates-07-08-Jan-08-V14" xfId="597"/>
    <cellStyle name="s_LBO Summary_1_covered amounts - July 2007_Estimates-07-08-Oct-07-V02" xfId="598"/>
    <cellStyle name="s_LBO Summary_1_covered amounts - July 2007_Estimates-07-08-Sep-07-V15" xfId="599"/>
    <cellStyle name="s_LBO Summary_1_covered amounts - July 2007_Estimates-07-08-Sep-07-V16" xfId="600"/>
    <cellStyle name="s_LBO Summary_1_covered amounts - July 2007_Fx Model" xfId="601"/>
    <cellStyle name="s_LBO Summary_2" xfId="602"/>
    <cellStyle name="s_LBO Summary_2_covered amounts - July 2007" xfId="603"/>
    <cellStyle name="s_LBO Summary_2_covered amounts - July 2007_Book2" xfId="604"/>
    <cellStyle name="s_LBO Summary_2_covered amounts - July 2007_Estimates-07-08-Aug-07-V18" xfId="605"/>
    <cellStyle name="s_LBO Summary_2_covered amounts - July 2007_Estimates-07-08-Aug-07-V19" xfId="606"/>
    <cellStyle name="s_LBO Summary_2_covered amounts - July 2007_Estimates-07-08-Dec-07-V03" xfId="607"/>
    <cellStyle name="s_LBO Summary_2_covered amounts - July 2007_Estimates-07-08-Dec-07-V04" xfId="608"/>
    <cellStyle name="s_LBO Summary_2_covered amounts - July 2007_Estimates-07-08-Jan-08-V14" xfId="609"/>
    <cellStyle name="s_LBO Summary_2_covered amounts - July 2007_Estimates-07-08-Oct-07-V02" xfId="610"/>
    <cellStyle name="s_LBO Summary_2_covered amounts - July 2007_Estimates-07-08-Sep-07-V15" xfId="611"/>
    <cellStyle name="s_LBO Summary_2_covered amounts - July 2007_Estimates-07-08-Sep-07-V16" xfId="612"/>
    <cellStyle name="s_LBO Summary_2_covered amounts - July 2007_Fx Model" xfId="613"/>
    <cellStyle name="s_LBO Summary_covered amounts - July 2007" xfId="614"/>
    <cellStyle name="s_LBO Summary_covered amounts - July 2007_Book2" xfId="615"/>
    <cellStyle name="s_LBO Summary_covered amounts - July 2007_Estimates-07-08-Aug-07-V18" xfId="616"/>
    <cellStyle name="s_LBO Summary_covered amounts - July 2007_Estimates-07-08-Aug-07-V19" xfId="617"/>
    <cellStyle name="s_LBO Summary_covered amounts - July 2007_Estimates-07-08-Dec-07-V03" xfId="618"/>
    <cellStyle name="s_LBO Summary_covered amounts - July 2007_Estimates-07-08-Dec-07-V04" xfId="619"/>
    <cellStyle name="s_LBO Summary_covered amounts - July 2007_Estimates-07-08-Jan-08-V14" xfId="620"/>
    <cellStyle name="s_LBO Summary_covered amounts - July 2007_Estimates-07-08-Oct-07-V02" xfId="621"/>
    <cellStyle name="s_LBO Summary_covered amounts - July 2007_Estimates-07-08-Sep-07-V15" xfId="622"/>
    <cellStyle name="s_LBO Summary_covered amounts - July 2007_Estimates-07-08-Sep-07-V16" xfId="623"/>
    <cellStyle name="s_LBO Summary_covered amounts - July 2007_Fx Model" xfId="624"/>
    <cellStyle name="s_Schedules" xfId="625"/>
    <cellStyle name="s_Schedules_1" xfId="626"/>
    <cellStyle name="s_Schedules_1_covered amounts - July 2007" xfId="627"/>
    <cellStyle name="s_Schedules_1_covered amounts - July 2007_Book2" xfId="628"/>
    <cellStyle name="s_Schedules_1_covered amounts - July 2007_Estimates-07-08-Aug-07-V18" xfId="629"/>
    <cellStyle name="s_Schedules_1_covered amounts - July 2007_Estimates-07-08-Aug-07-V19" xfId="630"/>
    <cellStyle name="s_Schedules_1_covered amounts - July 2007_Estimates-07-08-Dec-07-V03" xfId="631"/>
    <cellStyle name="s_Schedules_1_covered amounts - July 2007_Estimates-07-08-Dec-07-V04" xfId="632"/>
    <cellStyle name="s_Schedules_1_covered amounts - July 2007_Estimates-07-08-Jan-08-V14" xfId="633"/>
    <cellStyle name="s_Schedules_1_covered amounts - July 2007_Estimates-07-08-Oct-07-V02" xfId="634"/>
    <cellStyle name="s_Schedules_1_covered amounts - July 2007_Estimates-07-08-Sep-07-V15" xfId="635"/>
    <cellStyle name="s_Schedules_1_covered amounts - July 2007_Estimates-07-08-Sep-07-V16" xfId="636"/>
    <cellStyle name="s_Schedules_1_covered amounts - July 2007_Fx Model" xfId="637"/>
    <cellStyle name="s_Schedules_covered amounts - July 2007" xfId="638"/>
    <cellStyle name="s_Schedules_covered amounts - July 2007_Book2" xfId="639"/>
    <cellStyle name="s_Schedules_covered amounts - July 2007_Estimates-07-08-Aug-07-V18" xfId="640"/>
    <cellStyle name="s_Schedules_covered amounts - July 2007_Estimates-07-08-Aug-07-V19" xfId="641"/>
    <cellStyle name="s_Schedules_covered amounts - July 2007_Estimates-07-08-Dec-07-V03" xfId="642"/>
    <cellStyle name="s_Schedules_covered amounts - July 2007_Estimates-07-08-Dec-07-V04" xfId="643"/>
    <cellStyle name="s_Schedules_covered amounts - July 2007_Estimates-07-08-Jan-08-V14" xfId="644"/>
    <cellStyle name="s_Schedules_covered amounts - July 2007_Estimates-07-08-Oct-07-V02" xfId="645"/>
    <cellStyle name="s_Schedules_covered amounts - July 2007_Estimates-07-08-Sep-07-V15" xfId="646"/>
    <cellStyle name="s_Schedules_covered amounts - July 2007_Estimates-07-08-Sep-07-V16" xfId="647"/>
    <cellStyle name="s_Schedules_covered amounts - July 2007_Fx Model" xfId="648"/>
    <cellStyle name="s_Trading Val Calc" xfId="649"/>
    <cellStyle name="s_Trading Val Calc_1" xfId="650"/>
    <cellStyle name="s_Trading Val Calc_1_covered amounts - July 2007" xfId="651"/>
    <cellStyle name="s_Trading Val Calc_1_covered amounts - July 2007_Book2" xfId="652"/>
    <cellStyle name="s_Trading Val Calc_1_covered amounts - July 2007_Estimates-07-08-Aug-07-V18" xfId="653"/>
    <cellStyle name="s_Trading Val Calc_1_covered amounts - July 2007_Estimates-07-08-Aug-07-V19" xfId="654"/>
    <cellStyle name="s_Trading Val Calc_1_covered amounts - July 2007_Estimates-07-08-Dec-07-V03" xfId="655"/>
    <cellStyle name="s_Trading Val Calc_1_covered amounts - July 2007_Estimates-07-08-Dec-07-V04" xfId="656"/>
    <cellStyle name="s_Trading Val Calc_1_covered amounts - July 2007_Estimates-07-08-Jan-08-V14" xfId="657"/>
    <cellStyle name="s_Trading Val Calc_1_covered amounts - July 2007_Estimates-07-08-Oct-07-V02" xfId="658"/>
    <cellStyle name="s_Trading Val Calc_1_covered amounts - July 2007_Estimates-07-08-Sep-07-V15" xfId="659"/>
    <cellStyle name="s_Trading Val Calc_1_covered amounts - July 2007_Estimates-07-08-Sep-07-V16" xfId="660"/>
    <cellStyle name="s_Trading Val Calc_1_covered amounts - July 2007_Fx Model" xfId="661"/>
    <cellStyle name="s_Trading Val Calc_covered amounts - July 2007" xfId="662"/>
    <cellStyle name="s_Trading Val Calc_covered amounts - July 2007_Book2" xfId="663"/>
    <cellStyle name="s_Trading Val Calc_covered amounts - July 2007_Estimates-07-08-Aug-07-V18" xfId="664"/>
    <cellStyle name="s_Trading Val Calc_covered amounts - July 2007_Estimates-07-08-Aug-07-V19" xfId="665"/>
    <cellStyle name="s_Trading Val Calc_covered amounts - July 2007_Estimates-07-08-Dec-07-V03" xfId="666"/>
    <cellStyle name="s_Trading Val Calc_covered amounts - July 2007_Estimates-07-08-Dec-07-V04" xfId="667"/>
    <cellStyle name="s_Trading Val Calc_covered amounts - July 2007_Estimates-07-08-Jan-08-V14" xfId="668"/>
    <cellStyle name="s_Trading Val Calc_covered amounts - July 2007_Estimates-07-08-Oct-07-V02" xfId="669"/>
    <cellStyle name="s_Trading Val Calc_covered amounts - July 2007_Estimates-07-08-Sep-07-V15" xfId="670"/>
    <cellStyle name="s_Trading Val Calc_covered amounts - July 2007_Estimates-07-08-Sep-07-V16" xfId="671"/>
    <cellStyle name="s_Trading Val Calc_covered amounts - July 2007_Fx Model" xfId="672"/>
    <cellStyle name="s_Trans Assump" xfId="673"/>
    <cellStyle name="s_Trans Assump (2)" xfId="674"/>
    <cellStyle name="s_Trans Assump (2)_1" xfId="675"/>
    <cellStyle name="s_Trans Assump (2)_1_covered amounts - July 2007" xfId="676"/>
    <cellStyle name="s_Trans Assump (2)_1_covered amounts - July 2007_Book2" xfId="677"/>
    <cellStyle name="s_Trans Assump (2)_1_covered amounts - July 2007_Estimates-07-08-Aug-07-V18" xfId="678"/>
    <cellStyle name="s_Trans Assump (2)_1_covered amounts - July 2007_Estimates-07-08-Aug-07-V19" xfId="679"/>
    <cellStyle name="s_Trans Assump (2)_1_covered amounts - July 2007_Estimates-07-08-Dec-07-V03" xfId="680"/>
    <cellStyle name="s_Trans Assump (2)_1_covered amounts - July 2007_Estimates-07-08-Dec-07-V04" xfId="681"/>
    <cellStyle name="s_Trans Assump (2)_1_covered amounts - July 2007_Estimates-07-08-Jan-08-V14" xfId="682"/>
    <cellStyle name="s_Trans Assump (2)_1_covered amounts - July 2007_Estimates-07-08-Oct-07-V02" xfId="683"/>
    <cellStyle name="s_Trans Assump (2)_1_covered amounts - July 2007_Estimates-07-08-Sep-07-V15" xfId="684"/>
    <cellStyle name="s_Trans Assump (2)_1_covered amounts - July 2007_Estimates-07-08-Sep-07-V16" xfId="685"/>
    <cellStyle name="s_Trans Assump (2)_1_covered amounts - July 2007_Fx Model" xfId="686"/>
    <cellStyle name="s_Trans Assump (2)_covered amounts - July 2007" xfId="687"/>
    <cellStyle name="s_Trans Assump (2)_covered amounts - July 2007_Book2" xfId="688"/>
    <cellStyle name="s_Trans Assump (2)_covered amounts - July 2007_Estimates-07-08-Aug-07-V18" xfId="689"/>
    <cellStyle name="s_Trans Assump (2)_covered amounts - July 2007_Estimates-07-08-Aug-07-V19" xfId="690"/>
    <cellStyle name="s_Trans Assump (2)_covered amounts - July 2007_Estimates-07-08-Dec-07-V03" xfId="691"/>
    <cellStyle name="s_Trans Assump (2)_covered amounts - July 2007_Estimates-07-08-Dec-07-V04" xfId="692"/>
    <cellStyle name="s_Trans Assump (2)_covered amounts - July 2007_Estimates-07-08-Jan-08-V14" xfId="693"/>
    <cellStyle name="s_Trans Assump (2)_covered amounts - July 2007_Estimates-07-08-Oct-07-V02" xfId="694"/>
    <cellStyle name="s_Trans Assump (2)_covered amounts - July 2007_Estimates-07-08-Sep-07-V15" xfId="695"/>
    <cellStyle name="s_Trans Assump (2)_covered amounts - July 2007_Estimates-07-08-Sep-07-V16" xfId="696"/>
    <cellStyle name="s_Trans Assump (2)_covered amounts - July 2007_Fx Model" xfId="697"/>
    <cellStyle name="s_Trans Assump_1" xfId="698"/>
    <cellStyle name="s_Trans Assump_1_covered amounts - July 2007" xfId="699"/>
    <cellStyle name="s_Trans Assump_1_covered amounts - July 2007_Book2" xfId="700"/>
    <cellStyle name="s_Trans Assump_1_covered amounts - July 2007_Estimates-07-08-Aug-07-V18" xfId="701"/>
    <cellStyle name="s_Trans Assump_1_covered amounts - July 2007_Estimates-07-08-Aug-07-V19" xfId="702"/>
    <cellStyle name="s_Trans Assump_1_covered amounts - July 2007_Estimates-07-08-Dec-07-V03" xfId="703"/>
    <cellStyle name="s_Trans Assump_1_covered amounts - July 2007_Estimates-07-08-Dec-07-V04" xfId="704"/>
    <cellStyle name="s_Trans Assump_1_covered amounts - July 2007_Estimates-07-08-Jan-08-V14" xfId="705"/>
    <cellStyle name="s_Trans Assump_1_covered amounts - July 2007_Estimates-07-08-Oct-07-V02" xfId="706"/>
    <cellStyle name="s_Trans Assump_1_covered amounts - July 2007_Estimates-07-08-Sep-07-V15" xfId="707"/>
    <cellStyle name="s_Trans Assump_1_covered amounts - July 2007_Estimates-07-08-Sep-07-V16" xfId="708"/>
    <cellStyle name="s_Trans Assump_1_covered amounts - July 2007_Fx Model" xfId="709"/>
    <cellStyle name="s_Trans Assump_covered amounts - July 2007" xfId="710"/>
    <cellStyle name="s_Trans Assump_covered amounts - July 2007_Book2" xfId="711"/>
    <cellStyle name="s_Trans Assump_covered amounts - July 2007_Estimates-07-08-Aug-07-V18" xfId="712"/>
    <cellStyle name="s_Trans Assump_covered amounts - July 2007_Estimates-07-08-Aug-07-V19" xfId="713"/>
    <cellStyle name="s_Trans Assump_covered amounts - July 2007_Estimates-07-08-Dec-07-V03" xfId="714"/>
    <cellStyle name="s_Trans Assump_covered amounts - July 2007_Estimates-07-08-Dec-07-V04" xfId="715"/>
    <cellStyle name="s_Trans Assump_covered amounts - July 2007_Estimates-07-08-Jan-08-V14" xfId="716"/>
    <cellStyle name="s_Trans Assump_covered amounts - July 2007_Estimates-07-08-Oct-07-V02" xfId="717"/>
    <cellStyle name="s_Trans Assump_covered amounts - July 2007_Estimates-07-08-Sep-07-V15" xfId="718"/>
    <cellStyle name="s_Trans Assump_covered amounts - July 2007_Estimates-07-08-Sep-07-V16" xfId="719"/>
    <cellStyle name="s_Trans Assump_covered amounts - July 2007_Fx Model" xfId="720"/>
    <cellStyle name="s_Trans Assump_Trans Sum" xfId="721"/>
    <cellStyle name="s_Trans Assump_Trans Sum_covered amounts - July 2007" xfId="722"/>
    <cellStyle name="s_Trans Assump_Trans Sum_covered amounts - July 2007_Book2" xfId="723"/>
    <cellStyle name="s_Trans Assump_Trans Sum_covered amounts - July 2007_Estimates-07-08-Aug-07-V18" xfId="724"/>
    <cellStyle name="s_Trans Assump_Trans Sum_covered amounts - July 2007_Estimates-07-08-Aug-07-V19" xfId="725"/>
    <cellStyle name="s_Trans Assump_Trans Sum_covered amounts - July 2007_Estimates-07-08-Dec-07-V03" xfId="726"/>
    <cellStyle name="s_Trans Assump_Trans Sum_covered amounts - July 2007_Estimates-07-08-Dec-07-V04" xfId="727"/>
    <cellStyle name="s_Trans Assump_Trans Sum_covered amounts - July 2007_Estimates-07-08-Jan-08-V14" xfId="728"/>
    <cellStyle name="s_Trans Assump_Trans Sum_covered amounts - July 2007_Estimates-07-08-Oct-07-V02" xfId="729"/>
    <cellStyle name="s_Trans Assump_Trans Sum_covered amounts - July 2007_Estimates-07-08-Sep-07-V15" xfId="730"/>
    <cellStyle name="s_Trans Assump_Trans Sum_covered amounts - July 2007_Estimates-07-08-Sep-07-V16" xfId="731"/>
    <cellStyle name="s_Trans Assump_Trans Sum_covered amounts - July 2007_Fx Model" xfId="732"/>
    <cellStyle name="s_Trans Sum" xfId="733"/>
    <cellStyle name="s_Trans Sum_1" xfId="734"/>
    <cellStyle name="s_Trans Sum_1_covered amounts - July 2007" xfId="735"/>
    <cellStyle name="s_Trans Sum_1_covered amounts - July 2007_Book2" xfId="736"/>
    <cellStyle name="s_Trans Sum_1_covered amounts - July 2007_Estimates-07-08-Aug-07-V18" xfId="737"/>
    <cellStyle name="s_Trans Sum_1_covered amounts - July 2007_Estimates-07-08-Aug-07-V19" xfId="738"/>
    <cellStyle name="s_Trans Sum_1_covered amounts - July 2007_Estimates-07-08-Dec-07-V03" xfId="739"/>
    <cellStyle name="s_Trans Sum_1_covered amounts - July 2007_Estimates-07-08-Dec-07-V04" xfId="740"/>
    <cellStyle name="s_Trans Sum_1_covered amounts - July 2007_Estimates-07-08-Jan-08-V14" xfId="741"/>
    <cellStyle name="s_Trans Sum_1_covered amounts - July 2007_Estimates-07-08-Oct-07-V02" xfId="742"/>
    <cellStyle name="s_Trans Sum_1_covered amounts - July 2007_Estimates-07-08-Sep-07-V15" xfId="743"/>
    <cellStyle name="s_Trans Sum_1_covered amounts - July 2007_Estimates-07-08-Sep-07-V16" xfId="744"/>
    <cellStyle name="s_Trans Sum_1_covered amounts - July 2007_Fx Model" xfId="745"/>
    <cellStyle name="s_Trans Sum_2" xfId="746"/>
    <cellStyle name="s_Trans Sum_2_covered amounts - July 2007" xfId="747"/>
    <cellStyle name="s_Trans Sum_2_covered amounts - July 2007_Book2" xfId="748"/>
    <cellStyle name="s_Trans Sum_2_covered amounts - July 2007_Estimates-07-08-Aug-07-V18" xfId="749"/>
    <cellStyle name="s_Trans Sum_2_covered amounts - July 2007_Estimates-07-08-Aug-07-V19" xfId="750"/>
    <cellStyle name="s_Trans Sum_2_covered amounts - July 2007_Estimates-07-08-Dec-07-V03" xfId="751"/>
    <cellStyle name="s_Trans Sum_2_covered amounts - July 2007_Estimates-07-08-Dec-07-V04" xfId="752"/>
    <cellStyle name="s_Trans Sum_2_covered amounts - July 2007_Estimates-07-08-Jan-08-V14" xfId="753"/>
    <cellStyle name="s_Trans Sum_2_covered amounts - July 2007_Estimates-07-08-Oct-07-V02" xfId="754"/>
    <cellStyle name="s_Trans Sum_2_covered amounts - July 2007_Estimates-07-08-Sep-07-V15" xfId="755"/>
    <cellStyle name="s_Trans Sum_2_covered amounts - July 2007_Estimates-07-08-Sep-07-V16" xfId="756"/>
    <cellStyle name="s_Trans Sum_2_covered amounts - July 2007_Fx Model" xfId="757"/>
    <cellStyle name="s_Trans Sum_covered amounts - July 2007" xfId="758"/>
    <cellStyle name="s_Trans Sum_covered amounts - July 2007_Book2" xfId="759"/>
    <cellStyle name="s_Trans Sum_covered amounts - July 2007_Estimates-07-08-Aug-07-V18" xfId="760"/>
    <cellStyle name="s_Trans Sum_covered amounts - July 2007_Estimates-07-08-Aug-07-V19" xfId="761"/>
    <cellStyle name="s_Trans Sum_covered amounts - July 2007_Estimates-07-08-Dec-07-V03" xfId="762"/>
    <cellStyle name="s_Trans Sum_covered amounts - July 2007_Estimates-07-08-Dec-07-V04" xfId="763"/>
    <cellStyle name="s_Trans Sum_covered amounts - July 2007_Estimates-07-08-Jan-08-V14" xfId="764"/>
    <cellStyle name="s_Trans Sum_covered amounts - July 2007_Estimates-07-08-Oct-07-V02" xfId="765"/>
    <cellStyle name="s_Trans Sum_covered amounts - July 2007_Estimates-07-08-Sep-07-V15" xfId="766"/>
    <cellStyle name="s_Trans Sum_covered amounts - July 2007_Estimates-07-08-Sep-07-V16" xfId="767"/>
    <cellStyle name="s_Trans Sum_covered amounts - July 2007_Fx Model" xfId="768"/>
    <cellStyle name="s_Trans Sum_Trans Assump" xfId="769"/>
    <cellStyle name="s_Trans Sum_Trans Assump_covered amounts - July 2007" xfId="770"/>
    <cellStyle name="s_Trans Sum_Trans Assump_covered amounts - July 2007_Book2" xfId="771"/>
    <cellStyle name="s_Trans Sum_Trans Assump_covered amounts - July 2007_Estimates-07-08-Aug-07-V18" xfId="772"/>
    <cellStyle name="s_Trans Sum_Trans Assump_covered amounts - July 2007_Estimates-07-08-Aug-07-V19" xfId="773"/>
    <cellStyle name="s_Trans Sum_Trans Assump_covered amounts - July 2007_Estimates-07-08-Dec-07-V03" xfId="774"/>
    <cellStyle name="s_Trans Sum_Trans Assump_covered amounts - July 2007_Estimates-07-08-Dec-07-V04" xfId="775"/>
    <cellStyle name="s_Trans Sum_Trans Assump_covered amounts - July 2007_Estimates-07-08-Jan-08-V14" xfId="776"/>
    <cellStyle name="s_Trans Sum_Trans Assump_covered amounts - July 2007_Estimates-07-08-Oct-07-V02" xfId="777"/>
    <cellStyle name="s_Trans Sum_Trans Assump_covered amounts - July 2007_Estimates-07-08-Sep-07-V15" xfId="778"/>
    <cellStyle name="s_Trans Sum_Trans Assump_covered amounts - July 2007_Estimates-07-08-Sep-07-V16" xfId="779"/>
    <cellStyle name="s_Trans Sum_Trans Assump_covered amounts - July 2007_Fx Model" xfId="780"/>
    <cellStyle name="s_Unit Price Sen. (2)" xfId="781"/>
    <cellStyle name="s_Unit Price Sen. (2)_1" xfId="782"/>
    <cellStyle name="s_Unit Price Sen. (2)_1_covered amounts - July 2007" xfId="783"/>
    <cellStyle name="s_Unit Price Sen. (2)_1_covered amounts - July 2007_Book2" xfId="784"/>
    <cellStyle name="s_Unit Price Sen. (2)_1_covered amounts - July 2007_Estimates-07-08-Aug-07-V18" xfId="785"/>
    <cellStyle name="s_Unit Price Sen. (2)_1_covered amounts - July 2007_Estimates-07-08-Aug-07-V19" xfId="786"/>
    <cellStyle name="s_Unit Price Sen. (2)_1_covered amounts - July 2007_Estimates-07-08-Dec-07-V03" xfId="787"/>
    <cellStyle name="s_Unit Price Sen. (2)_1_covered amounts - July 2007_Estimates-07-08-Dec-07-V04" xfId="788"/>
    <cellStyle name="s_Unit Price Sen. (2)_1_covered amounts - July 2007_Estimates-07-08-Jan-08-V14" xfId="789"/>
    <cellStyle name="s_Unit Price Sen. (2)_1_covered amounts - July 2007_Estimates-07-08-Oct-07-V02" xfId="790"/>
    <cellStyle name="s_Unit Price Sen. (2)_1_covered amounts - July 2007_Estimates-07-08-Sep-07-V15" xfId="791"/>
    <cellStyle name="s_Unit Price Sen. (2)_1_covered amounts - July 2007_Estimates-07-08-Sep-07-V16" xfId="792"/>
    <cellStyle name="s_Unit Price Sen. (2)_1_covered amounts - July 2007_Fx Model" xfId="793"/>
    <cellStyle name="s_Unit Price Sen. (2)_2" xfId="794"/>
    <cellStyle name="s_Unit Price Sen. (2)_2_covered amounts - July 2007" xfId="795"/>
    <cellStyle name="s_Unit Price Sen. (2)_2_covered amounts - July 2007_Book2" xfId="796"/>
    <cellStyle name="s_Unit Price Sen. (2)_2_covered amounts - July 2007_Estimates-07-08-Aug-07-V18" xfId="797"/>
    <cellStyle name="s_Unit Price Sen. (2)_2_covered amounts - July 2007_Estimates-07-08-Aug-07-V19" xfId="798"/>
    <cellStyle name="s_Unit Price Sen. (2)_2_covered amounts - July 2007_Estimates-07-08-Dec-07-V03" xfId="799"/>
    <cellStyle name="s_Unit Price Sen. (2)_2_covered amounts - July 2007_Estimates-07-08-Dec-07-V04" xfId="800"/>
    <cellStyle name="s_Unit Price Sen. (2)_2_covered amounts - July 2007_Estimates-07-08-Jan-08-V14" xfId="801"/>
    <cellStyle name="s_Unit Price Sen. (2)_2_covered amounts - July 2007_Estimates-07-08-Oct-07-V02" xfId="802"/>
    <cellStyle name="s_Unit Price Sen. (2)_2_covered amounts - July 2007_Estimates-07-08-Sep-07-V15" xfId="803"/>
    <cellStyle name="s_Unit Price Sen. (2)_2_covered amounts - July 2007_Estimates-07-08-Sep-07-V16" xfId="804"/>
    <cellStyle name="s_Unit Price Sen. (2)_2_covered amounts - July 2007_Fx Model" xfId="805"/>
    <cellStyle name="s_Unit Price Sen. (2)_covered amounts - July 2007" xfId="806"/>
    <cellStyle name="s_Unit Price Sen. (2)_covered amounts - July 2007_Book2" xfId="807"/>
    <cellStyle name="s_Unit Price Sen. (2)_covered amounts - July 2007_Estimates-07-08-Aug-07-V18" xfId="808"/>
    <cellStyle name="s_Unit Price Sen. (2)_covered amounts - July 2007_Estimates-07-08-Aug-07-V19" xfId="809"/>
    <cellStyle name="s_Unit Price Sen. (2)_covered amounts - July 2007_Estimates-07-08-Dec-07-V03" xfId="810"/>
    <cellStyle name="s_Unit Price Sen. (2)_covered amounts - July 2007_Estimates-07-08-Dec-07-V04" xfId="811"/>
    <cellStyle name="s_Unit Price Sen. (2)_covered amounts - July 2007_Estimates-07-08-Jan-08-V14" xfId="812"/>
    <cellStyle name="s_Unit Price Sen. (2)_covered amounts - July 2007_Estimates-07-08-Oct-07-V02" xfId="813"/>
    <cellStyle name="s_Unit Price Sen. (2)_covered amounts - July 2007_Estimates-07-08-Sep-07-V15" xfId="814"/>
    <cellStyle name="s_Unit Price Sen. (2)_covered amounts - July 2007_Estimates-07-08-Sep-07-V16" xfId="815"/>
    <cellStyle name="s_Unit Price Sen. (2)_covered amounts - July 2007_Fx Model" xfId="816"/>
    <cellStyle name="s_Val Anal" xfId="817"/>
    <cellStyle name="s_Val Anal_covered amounts - July 2007" xfId="818"/>
    <cellStyle name="s_Val Anal_covered amounts - July 2007_Book2" xfId="819"/>
    <cellStyle name="s_Val Anal_covered amounts - July 2007_Estimates-07-08-Aug-07-V18" xfId="820"/>
    <cellStyle name="s_Val Anal_covered amounts - July 2007_Estimates-07-08-Aug-07-V19" xfId="821"/>
    <cellStyle name="s_Val Anal_covered amounts - July 2007_Estimates-07-08-Dec-07-V03" xfId="822"/>
    <cellStyle name="s_Val Anal_covered amounts - July 2007_Estimates-07-08-Dec-07-V04" xfId="823"/>
    <cellStyle name="s_Val Anal_covered amounts - July 2007_Estimates-07-08-Jan-08-V14" xfId="824"/>
    <cellStyle name="s_Val Anal_covered amounts - July 2007_Estimates-07-08-Oct-07-V02" xfId="825"/>
    <cellStyle name="s_Val Anal_covered amounts - July 2007_Estimates-07-08-Sep-07-V15" xfId="826"/>
    <cellStyle name="s_Val Anal_covered amounts - July 2007_Estimates-07-08-Sep-07-V16" xfId="827"/>
    <cellStyle name="s_Val Anal_covered amounts - July 2007_Fx Model" xfId="828"/>
    <cellStyle name="Shaded" xfId="829"/>
    <cellStyle name="Single Accounting" xfId="830"/>
    <cellStyle name="Style 1" xfId="831"/>
    <cellStyle name="Table Head" xfId="832"/>
    <cellStyle name="Table Head Aligned" xfId="833"/>
    <cellStyle name="Table Head Blue" xfId="834"/>
    <cellStyle name="Table Head Green" xfId="835"/>
    <cellStyle name="Table Title" xfId="836"/>
    <cellStyle name="Table Units" xfId="837"/>
    <cellStyle name="Table_Header" xfId="838"/>
    <cellStyle name="taples Plaza" xfId="839"/>
    <cellStyle name="Times 10" xfId="840"/>
    <cellStyle name="Times 12" xfId="841"/>
    <cellStyle name="Times New Roman" xfId="842"/>
    <cellStyle name="Title" xfId="843" builtinId="15" customBuiltin="1"/>
    <cellStyle name="Total" xfId="844" builtinId="25" customBuiltin="1"/>
    <cellStyle name="twodig" xfId="845"/>
    <cellStyle name="Underline_CSTFTBLE" xfId="846"/>
    <cellStyle name="Warning Text" xfId="847" builtinId="11" customBuiltin="1"/>
    <cellStyle name="Yen" xfId="848"/>
  </cellStyles>
  <dxfs count="0"/>
  <tableStyles count="0" defaultTableStyle="TableStyleMedium9" defaultPivotStyle="PivotStyleLight16"/>
  <colors>
    <mruColors>
      <color rgb="FFFFFF99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1866900</xdr:colOff>
      <xdr:row>5</xdr:row>
      <xdr:rowOff>19050</xdr:rowOff>
    </xdr:to>
    <xdr:pic>
      <xdr:nvPicPr>
        <xdr:cNvPr id="10571" name="Picture 2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61925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1866900</xdr:colOff>
      <xdr:row>3</xdr:row>
      <xdr:rowOff>142875</xdr:rowOff>
    </xdr:to>
    <xdr:pic>
      <xdr:nvPicPr>
        <xdr:cNvPr id="9558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675"/>
          <a:ext cx="18669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1866900</xdr:colOff>
      <xdr:row>3</xdr:row>
      <xdr:rowOff>38100</xdr:rowOff>
    </xdr:to>
    <xdr:pic>
      <xdr:nvPicPr>
        <xdr:cNvPr id="2406" name="Picture 2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1</xdr:col>
      <xdr:colOff>1866900</xdr:colOff>
      <xdr:row>3</xdr:row>
      <xdr:rowOff>152400</xdr:rowOff>
    </xdr:to>
    <xdr:pic>
      <xdr:nvPicPr>
        <xdr:cNvPr id="3430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85725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1866900</xdr:colOff>
      <xdr:row>3</xdr:row>
      <xdr:rowOff>123825</xdr:rowOff>
    </xdr:to>
    <xdr:pic>
      <xdr:nvPicPr>
        <xdr:cNvPr id="4452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1866900</xdr:colOff>
      <xdr:row>3</xdr:row>
      <xdr:rowOff>123825</xdr:rowOff>
    </xdr:to>
    <xdr:pic>
      <xdr:nvPicPr>
        <xdr:cNvPr id="1377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1866900</xdr:colOff>
      <xdr:row>3</xdr:row>
      <xdr:rowOff>123825</xdr:rowOff>
    </xdr:to>
    <xdr:pic>
      <xdr:nvPicPr>
        <xdr:cNvPr id="5468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1</xdr:col>
      <xdr:colOff>1866900</xdr:colOff>
      <xdr:row>3</xdr:row>
      <xdr:rowOff>142875</xdr:rowOff>
    </xdr:to>
    <xdr:pic>
      <xdr:nvPicPr>
        <xdr:cNvPr id="6491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609600</xdr:colOff>
      <xdr:row>0</xdr:row>
      <xdr:rowOff>57150</xdr:rowOff>
    </xdr:to>
    <xdr:pic>
      <xdr:nvPicPr>
        <xdr:cNvPr id="11442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50"/>
          <a:ext cx="1866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1866900</xdr:colOff>
      <xdr:row>4</xdr:row>
      <xdr:rowOff>66676</xdr:rowOff>
    </xdr:to>
    <xdr:pic>
      <xdr:nvPicPr>
        <xdr:cNvPr id="4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6688"/>
          <a:ext cx="18669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2</xdr:col>
      <xdr:colOff>819150</xdr:colOff>
      <xdr:row>3</xdr:row>
      <xdr:rowOff>123825</xdr:rowOff>
    </xdr:to>
    <xdr:pic>
      <xdr:nvPicPr>
        <xdr:cNvPr id="7512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24"/>
  <sheetViews>
    <sheetView showGridLines="0" tabSelected="1" zoomScale="90" zoomScaleNormal="90" workbookViewId="0"/>
  </sheetViews>
  <sheetFormatPr defaultRowHeight="10.5"/>
  <cols>
    <col min="1" max="1" width="1.85546875" style="1" customWidth="1"/>
    <col min="2" max="2" width="72.7109375" style="1" bestFit="1" customWidth="1"/>
    <col min="3" max="3" width="14.85546875" style="1" customWidth="1"/>
    <col min="4" max="16384" width="9.140625" style="1"/>
  </cols>
  <sheetData>
    <row r="1" spans="1:3" ht="12.75">
      <c r="A1" s="2"/>
    </row>
    <row r="9" spans="1:3" ht="19.5" customHeight="1">
      <c r="B9" s="385" t="s">
        <v>97</v>
      </c>
      <c r="C9" s="385"/>
    </row>
    <row r="12" spans="1:3" ht="11.25" thickBot="1"/>
    <row r="13" spans="1:3" ht="15.75" thickBot="1">
      <c r="B13" s="20" t="s">
        <v>87</v>
      </c>
      <c r="C13" s="24" t="s">
        <v>96</v>
      </c>
    </row>
    <row r="14" spans="1:3" ht="16.5" thickTop="1" thickBot="1">
      <c r="B14" s="21" t="s">
        <v>88</v>
      </c>
      <c r="C14" s="159">
        <v>1</v>
      </c>
    </row>
    <row r="15" spans="1:3" ht="15.75" thickBot="1">
      <c r="B15" s="22" t="s">
        <v>89</v>
      </c>
      <c r="C15" s="160">
        <v>2</v>
      </c>
    </row>
    <row r="16" spans="1:3" ht="15.75" thickBot="1">
      <c r="B16" s="23" t="s">
        <v>90</v>
      </c>
      <c r="C16" s="159">
        <v>3</v>
      </c>
    </row>
    <row r="17" spans="2:14" ht="15.75" thickBot="1">
      <c r="B17" s="22" t="s">
        <v>91</v>
      </c>
      <c r="C17" s="160">
        <v>4</v>
      </c>
    </row>
    <row r="18" spans="2:14" ht="15.75" thickBot="1">
      <c r="B18" s="23" t="s">
        <v>102</v>
      </c>
      <c r="C18" s="159">
        <v>5</v>
      </c>
    </row>
    <row r="19" spans="2:14" ht="15.75" thickBot="1">
      <c r="B19" s="22" t="s">
        <v>92</v>
      </c>
      <c r="C19" s="160">
        <v>6</v>
      </c>
    </row>
    <row r="20" spans="2:14" ht="15.75" thickBot="1">
      <c r="B20" s="23" t="s">
        <v>93</v>
      </c>
      <c r="C20" s="159">
        <v>7</v>
      </c>
    </row>
    <row r="21" spans="2:14" ht="15.75" thickBot="1">
      <c r="B21" s="22" t="s">
        <v>94</v>
      </c>
      <c r="C21" s="160">
        <v>8</v>
      </c>
    </row>
    <row r="22" spans="2:14" ht="15.75" thickBot="1">
      <c r="B22" s="23" t="s">
        <v>95</v>
      </c>
      <c r="C22" s="159">
        <v>9</v>
      </c>
    </row>
    <row r="24" spans="2:14">
      <c r="N24" s="169"/>
    </row>
  </sheetData>
  <mergeCells count="1">
    <mergeCell ref="B9:C9"/>
  </mergeCells>
  <phoneticPr fontId="3" type="noConversion"/>
  <hyperlinks>
    <hyperlink ref="C14" location="'#1'!A1" display="'#1'!A1"/>
    <hyperlink ref="C15" location="'#2'!A1" display="'#2'!A1"/>
    <hyperlink ref="C16" location="'#3'!A1" display="'#3'!A1"/>
    <hyperlink ref="C17" location="'#4'!A1" display="'#4'!A1"/>
    <hyperlink ref="C18" location="'#5'!A1" display="'#5'!A1"/>
    <hyperlink ref="C19" location="'#6'!A1" display="'#6'!A1"/>
    <hyperlink ref="C20" location="'#7'!A1" display="'#7'!A1"/>
    <hyperlink ref="C21" location="'#8'!A1" display="'#8'!A1"/>
    <hyperlink ref="C22" location="'#9'!A1" display="'#9'!A1"/>
  </hyperlinks>
  <printOptions horizontalCentered="1" verticalCentered="1"/>
  <pageMargins left="0.25" right="0.25" top="0.75" bottom="0.75" header="0.3" footer="0.3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1:V47"/>
  <sheetViews>
    <sheetView showGridLines="0" view="pageBreakPreview" zoomScale="80" zoomScaleNormal="80" zoomScaleSheetLayoutView="80" workbookViewId="0">
      <pane xSplit="2" ySplit="9" topLeftCell="G10" activePane="bottomRight" state="frozen"/>
      <selection activeCell="O34" sqref="O34"/>
      <selection pane="topRight" activeCell="O34" sqref="O34"/>
      <selection pane="bottomLeft" activeCell="O34" sqref="O34"/>
      <selection pane="bottomRight" activeCell="G10" sqref="G10"/>
    </sheetView>
  </sheetViews>
  <sheetFormatPr defaultColWidth="14.42578125" defaultRowHeight="12.75"/>
  <cols>
    <col min="1" max="1" width="1" style="2" customWidth="1"/>
    <col min="2" max="2" width="45.85546875" style="2" customWidth="1"/>
    <col min="3" max="6" width="14.5703125" style="2" hidden="1" customWidth="1"/>
    <col min="7" max="7" width="14.5703125" style="2" bestFit="1" customWidth="1"/>
    <col min="8" max="8" width="0.42578125" style="2" customWidth="1"/>
    <col min="9" max="9" width="14.5703125" style="2" hidden="1" customWidth="1"/>
    <col min="10" max="12" width="14.28515625" style="2" hidden="1" customWidth="1"/>
    <col min="13" max="13" width="14.28515625" style="2" customWidth="1"/>
    <col min="14" max="14" width="0.85546875" style="2" customWidth="1"/>
    <col min="15" max="15" width="14.42578125" style="2"/>
    <col min="16" max="19" width="14.42578125" style="2" customWidth="1"/>
    <col min="20" max="20" width="0.85546875" style="2" customWidth="1"/>
    <col min="21" max="16384" width="14.42578125" style="2"/>
  </cols>
  <sheetData>
    <row r="1" spans="2:22">
      <c r="B1" s="49"/>
      <c r="K1" s="2" t="s">
        <v>284</v>
      </c>
      <c r="O1" s="52"/>
      <c r="P1" s="52"/>
      <c r="U1" s="52"/>
      <c r="V1" s="52"/>
    </row>
    <row r="2" spans="2:22">
      <c r="O2" s="52"/>
      <c r="P2" s="52"/>
      <c r="Q2" s="52"/>
      <c r="R2" s="52"/>
      <c r="U2" s="365"/>
      <c r="V2" s="161" t="s">
        <v>98</v>
      </c>
    </row>
    <row r="3" spans="2:22">
      <c r="O3" s="52"/>
      <c r="P3" s="52"/>
      <c r="U3" s="52"/>
      <c r="V3" s="52"/>
    </row>
    <row r="6" spans="2:22">
      <c r="B6" s="26" t="s">
        <v>62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2:22" s="5" customFormat="1">
      <c r="B7" s="4"/>
    </row>
    <row r="8" spans="2:22">
      <c r="B8" s="6"/>
    </row>
    <row r="9" spans="2:22" s="7" customFormat="1">
      <c r="B9" s="154" t="s">
        <v>233</v>
      </c>
      <c r="C9" s="156" t="s">
        <v>119</v>
      </c>
      <c r="D9" s="156" t="s">
        <v>120</v>
      </c>
      <c r="E9" s="156" t="s">
        <v>121</v>
      </c>
      <c r="F9" s="156" t="s">
        <v>122</v>
      </c>
      <c r="G9" s="156" t="s">
        <v>123</v>
      </c>
      <c r="I9" s="156" t="s">
        <v>136</v>
      </c>
      <c r="J9" s="156" t="s">
        <v>137</v>
      </c>
      <c r="K9" s="156" t="s">
        <v>138</v>
      </c>
      <c r="L9" s="156" t="s">
        <v>139</v>
      </c>
      <c r="M9" s="156" t="s">
        <v>140</v>
      </c>
      <c r="O9" s="156" t="s">
        <v>320</v>
      </c>
      <c r="P9" s="156" t="s">
        <v>321</v>
      </c>
      <c r="Q9" s="156" t="s">
        <v>322</v>
      </c>
      <c r="R9" s="156" t="s">
        <v>323</v>
      </c>
      <c r="S9" s="156" t="s">
        <v>324</v>
      </c>
      <c r="U9" s="156" t="s">
        <v>349</v>
      </c>
      <c r="V9" s="156" t="s">
        <v>353</v>
      </c>
    </row>
    <row r="10" spans="2:22" ht="22.5" customHeight="1">
      <c r="B10" s="8"/>
      <c r="C10" s="8"/>
      <c r="D10" s="8"/>
      <c r="E10" s="8"/>
      <c r="F10" s="8"/>
      <c r="G10" s="8"/>
      <c r="I10" s="8"/>
      <c r="J10" s="8"/>
      <c r="K10" s="8"/>
      <c r="L10" s="8"/>
      <c r="M10" s="8"/>
      <c r="O10" s="8"/>
      <c r="P10" s="8"/>
      <c r="Q10" s="8"/>
      <c r="R10" s="8"/>
      <c r="S10" s="8"/>
      <c r="U10" s="8"/>
      <c r="V10" s="8"/>
    </row>
    <row r="11" spans="2:22" s="3" customFormat="1">
      <c r="B11" s="17" t="s">
        <v>80</v>
      </c>
      <c r="C11" s="19">
        <f>IF(C32&gt;0,SUM(C$28)*1000/C32,0)</f>
        <v>-0.1326776893460033</v>
      </c>
      <c r="D11" s="19">
        <f>IF(D32&gt;0,SUM(D$28)*1000/D32,0)</f>
        <v>0.13523610782367732</v>
      </c>
      <c r="E11" s="19">
        <f>IF(E32&gt;0,SUM(E$28)*1000/E32,0)</f>
        <v>0.20197894637679698</v>
      </c>
      <c r="F11" s="19">
        <f>IF(F32&gt;0,SUM(F$28)*1000/F32,0)</f>
        <v>0.19805306579702503</v>
      </c>
      <c r="G11" s="19">
        <f>IF(G32&gt;0,SUM(G$28)*1000/G32,0)</f>
        <v>0.40471217937494613</v>
      </c>
      <c r="I11" s="19">
        <f>IF(I32&gt;0,SUM(I$28)*1000/I32,0)</f>
        <v>1.4831414847753775E-2</v>
      </c>
      <c r="J11" s="19">
        <f>IF(J32&gt;0,SUM(J$28)*1000/J32,0)</f>
        <v>7.6945838310038456E-2</v>
      </c>
      <c r="K11" s="19">
        <f>IF(K32&gt;0,SUM(K$28)*1000/K32,0)</f>
        <v>9.0639022705672298E-2</v>
      </c>
      <c r="L11" s="19">
        <f>IF(L32&gt;0,SUM(L$28)*1000/L32,0)</f>
        <v>9.2818037647410631E-2</v>
      </c>
      <c r="M11" s="19">
        <f>IF(M32&gt;0,SUM(M$28)*1000/M32,0)</f>
        <v>0.2769093817666653</v>
      </c>
      <c r="O11" s="19">
        <f>IF(O32&gt;0,SUM(O$28)*1000/O32,0)</f>
        <v>5.6697819699431877E-2</v>
      </c>
      <c r="P11" s="19">
        <f>IF(P32&gt;0,SUM(P$28)*1000/P32,0)</f>
        <v>8.5947314428304791E-2</v>
      </c>
      <c r="Q11" s="19">
        <f>IF(Q32&gt;0,SUM(Q$28)*1000/Q32,0)</f>
        <v>0.12079306591553206</v>
      </c>
      <c r="R11" s="19">
        <f>IF(R32&gt;0,SUM(R$28)*1000/R32,0)</f>
        <v>0.16173438277728761</v>
      </c>
      <c r="S11" s="19">
        <f>IF(S32&gt;0,SUM(S$28)*1000/S32,0)</f>
        <v>0.42535209870735219</v>
      </c>
      <c r="U11" s="19">
        <f>IF(U32&gt;0,SUM(U$28)*1000/U32,0)</f>
        <v>0.13316981351880899</v>
      </c>
      <c r="V11" s="19">
        <v>0.18359706360018352</v>
      </c>
    </row>
    <row r="12" spans="2:22" s="3" customFormat="1">
      <c r="B12" s="17" t="s">
        <v>81</v>
      </c>
      <c r="C12" s="19">
        <f>IF(C28&gt;0,IF(C33&gt;0,SUM(C$28)*1000/C33,0),C11)</f>
        <v>-0.1326776893460033</v>
      </c>
      <c r="D12" s="19">
        <f>IF(D28&gt;0,IF(D33&gt;0,SUM(D$28)*1000/D33,0),D11)</f>
        <v>0.13259343547755675</v>
      </c>
      <c r="E12" s="19">
        <f>IF(E28&gt;0,IF(E33&gt;0,SUM(E$28)*1000/E33,0),E11)</f>
        <v>0.19779471823374409</v>
      </c>
      <c r="F12" s="19">
        <f>IF(F28&gt;0,IF(F33&gt;0,SUM(F$28)*1000/F33,0),F11)</f>
        <v>0.19399027709070407</v>
      </c>
      <c r="G12" s="19">
        <f>IF(G28&gt;0,IF(G33&gt;0,SUM(G$28)*1000/G33,0),G11)</f>
        <v>0.39601799376196306</v>
      </c>
      <c r="I12" s="19">
        <f>IF(I28&gt;0,IF(I33&gt;0,SUM(I$28)*1000/I33,0),I11)</f>
        <v>1.4476896992193086E-2</v>
      </c>
      <c r="J12" s="19">
        <f>IF(J28&gt;0,IF(J33&gt;0,SUM(J$28)*1000/J33,0),J11)</f>
        <v>7.5139321721724592E-2</v>
      </c>
      <c r="K12" s="19">
        <f>IF(K28&gt;0,IF(K33&gt;0,SUM(K$28)*1000/K33,0),K11)</f>
        <v>8.8440619347767299E-2</v>
      </c>
      <c r="L12" s="19">
        <f>IF(L28&gt;0,IF(L33&gt;0,SUM(L$28)*1000/L33,0),L11)</f>
        <v>9.0255280176957928E-2</v>
      </c>
      <c r="M12" s="19">
        <f>IF(M28&gt;0,IF(M33&gt;0,SUM(M$28)*1000/M33,0),M11)</f>
        <v>0.26950871998652309</v>
      </c>
      <c r="O12" s="19">
        <f>IF(O28&gt;0,IF(O33&gt;0,SUM(O$28)*1000/O33,0),O11)</f>
        <v>5.5124845251979013E-2</v>
      </c>
      <c r="P12" s="19">
        <f>IF(P28&gt;0,IF(P33&gt;0,SUM(P$28)*1000/P33,0),P11)</f>
        <v>8.3669888759560052E-2</v>
      </c>
      <c r="Q12" s="19">
        <f>IF(Q28&gt;0,IF(Q33&gt;0,SUM(Q$28)*1000/Q33,0),Q11)</f>
        <v>0.11704081746231079</v>
      </c>
      <c r="R12" s="19">
        <f>IF(R28&gt;0,IF(R33&gt;0,SUM(R$28)*1000/R33,0),R11)</f>
        <v>0.15749408940356399</v>
      </c>
      <c r="S12" s="19">
        <f>IF(S28&gt;0,IF(S33&gt;0,SUM(S$28)*1000/S33,0),S11)</f>
        <v>0.41381675335323659</v>
      </c>
      <c r="U12" s="19">
        <f>IF(U28&gt;0,IF(U33&gt;0,SUM(U$28)*1000/U33,0),U11)</f>
        <v>0.12902473359270919</v>
      </c>
      <c r="V12" s="19">
        <v>0.17810396635603404</v>
      </c>
    </row>
    <row r="13" spans="2:22">
      <c r="B13" s="9"/>
      <c r="C13" s="9"/>
      <c r="D13" s="9"/>
      <c r="E13" s="9"/>
      <c r="F13" s="9"/>
      <c r="G13" s="9"/>
      <c r="I13" s="9"/>
      <c r="J13" s="9"/>
      <c r="K13" s="9"/>
      <c r="L13" s="9"/>
      <c r="M13" s="9"/>
      <c r="O13" s="9"/>
      <c r="P13" s="9"/>
      <c r="Q13" s="9"/>
      <c r="R13" s="9"/>
      <c r="S13" s="9"/>
      <c r="U13" s="9"/>
      <c r="V13" s="9"/>
    </row>
    <row r="15" spans="2:22" ht="38.25">
      <c r="B15" s="158" t="s">
        <v>238</v>
      </c>
      <c r="C15" s="156" t="s">
        <v>119</v>
      </c>
      <c r="D15" s="156" t="s">
        <v>120</v>
      </c>
      <c r="E15" s="156" t="s">
        <v>121</v>
      </c>
      <c r="F15" s="156" t="s">
        <v>122</v>
      </c>
      <c r="G15" s="156" t="s">
        <v>123</v>
      </c>
      <c r="H15" s="7"/>
      <c r="I15" s="156" t="s">
        <v>136</v>
      </c>
      <c r="J15" s="156" t="s">
        <v>137</v>
      </c>
      <c r="K15" s="156" t="s">
        <v>138</v>
      </c>
      <c r="L15" s="156" t="s">
        <v>139</v>
      </c>
      <c r="M15" s="156" t="s">
        <v>140</v>
      </c>
      <c r="N15" s="7"/>
      <c r="O15" s="156" t="s">
        <v>320</v>
      </c>
      <c r="P15" s="156" t="s">
        <v>321</v>
      </c>
      <c r="Q15" s="156" t="s">
        <v>322</v>
      </c>
      <c r="R15" s="156" t="s">
        <v>323</v>
      </c>
      <c r="S15" s="156" t="s">
        <v>324</v>
      </c>
      <c r="T15" s="7"/>
      <c r="U15" s="156" t="s">
        <v>349</v>
      </c>
      <c r="V15" s="156" t="s">
        <v>353</v>
      </c>
    </row>
    <row r="16" spans="2:22">
      <c r="B16" s="8"/>
      <c r="C16" s="8"/>
      <c r="D16" s="8"/>
      <c r="E16" s="8"/>
      <c r="F16" s="8"/>
      <c r="G16" s="8"/>
      <c r="I16" s="8"/>
      <c r="J16" s="8"/>
      <c r="K16" s="8"/>
      <c r="L16" s="8"/>
      <c r="M16" s="8"/>
      <c r="O16" s="8"/>
      <c r="P16" s="8"/>
      <c r="Q16" s="8"/>
      <c r="R16" s="8"/>
      <c r="S16" s="8"/>
      <c r="U16" s="8"/>
      <c r="V16" s="8"/>
    </row>
    <row r="17" spans="2:22">
      <c r="B17" s="17" t="s">
        <v>80</v>
      </c>
      <c r="C17" s="19">
        <f t="shared" ref="C17:G18" si="0">IF(C32&gt;0,C$29*1000/C32,0)</f>
        <v>4.9745636764558156E-2</v>
      </c>
      <c r="D17" s="19">
        <f t="shared" si="0"/>
        <v>0.32772170236900111</v>
      </c>
      <c r="E17" s="19">
        <f t="shared" si="0"/>
        <v>0.40564290432771427</v>
      </c>
      <c r="F17" s="19">
        <f t="shared" si="0"/>
        <v>0.41070563172928837</v>
      </c>
      <c r="G17" s="19">
        <f t="shared" si="0"/>
        <v>1.1961113216250585</v>
      </c>
      <c r="I17" s="19">
        <f t="shared" ref="I17:M18" si="1">IF(I32&gt;0,I$29*1000/I32,0)</f>
        <v>0.22407570566754587</v>
      </c>
      <c r="J17" s="19">
        <f t="shared" si="1"/>
        <v>0.2702212522390755</v>
      </c>
      <c r="K17" s="19">
        <f t="shared" si="1"/>
        <v>0.27196319913926559</v>
      </c>
      <c r="L17" s="19">
        <f t="shared" si="1"/>
        <v>0.277932005443563</v>
      </c>
      <c r="M17" s="19">
        <f t="shared" si="1"/>
        <v>1.0454508563867482</v>
      </c>
      <c r="O17" s="19">
        <f t="shared" ref="O17:S18" si="2">IF(O32&gt;0,O$29*1000/O32,0)</f>
        <v>0.22169225739743792</v>
      </c>
      <c r="P17" s="19">
        <f t="shared" si="2"/>
        <v>0.24322816000839276</v>
      </c>
      <c r="Q17" s="19">
        <f t="shared" si="2"/>
        <v>0.27826252351648018</v>
      </c>
      <c r="R17" s="19">
        <f t="shared" si="2"/>
        <v>0.31242554532925343</v>
      </c>
      <c r="S17" s="19">
        <f t="shared" si="2"/>
        <v>1.0553207441599382</v>
      </c>
      <c r="U17" s="19">
        <f t="shared" ref="U17:U18" si="3">IF(U32&gt;0,U$29*1000/U32,0)</f>
        <v>0.28503994963938645</v>
      </c>
      <c r="V17" s="19">
        <v>0.337699443904313</v>
      </c>
    </row>
    <row r="18" spans="2:22">
      <c r="B18" s="17" t="s">
        <v>81</v>
      </c>
      <c r="C18" s="19">
        <f t="shared" si="0"/>
        <v>4.9745636764558156E-2</v>
      </c>
      <c r="D18" s="19">
        <f t="shared" si="0"/>
        <v>0.32131763548175163</v>
      </c>
      <c r="E18" s="19">
        <f t="shared" si="0"/>
        <v>0.39723954107246007</v>
      </c>
      <c r="F18" s="19">
        <f t="shared" si="0"/>
        <v>0.40228056546991398</v>
      </c>
      <c r="G18" s="19">
        <f t="shared" si="0"/>
        <v>1.1704159895496569</v>
      </c>
      <c r="I18" s="19">
        <f t="shared" si="1"/>
        <v>0.21871958560267307</v>
      </c>
      <c r="J18" s="19">
        <f t="shared" si="1"/>
        <v>0.26387706020210155</v>
      </c>
      <c r="K18" s="19">
        <f t="shared" si="1"/>
        <v>0.26536687018108795</v>
      </c>
      <c r="L18" s="19">
        <f t="shared" si="1"/>
        <v>0.27025814870965836</v>
      </c>
      <c r="M18" s="19">
        <f t="shared" si="1"/>
        <v>1.0175102061042747</v>
      </c>
      <c r="O18" s="19">
        <f t="shared" si="2"/>
        <v>0.21554182237307654</v>
      </c>
      <c r="P18" s="19">
        <f t="shared" si="2"/>
        <v>0.23678311796549398</v>
      </c>
      <c r="Q18" s="19">
        <f t="shared" si="2"/>
        <v>0.26961873162709904</v>
      </c>
      <c r="R18" s="19">
        <f t="shared" si="2"/>
        <v>0.30423448572341888</v>
      </c>
      <c r="S18" s="19">
        <f t="shared" si="2"/>
        <v>1.0267009506283147</v>
      </c>
      <c r="U18" s="19">
        <f t="shared" si="3"/>
        <v>0.27616771844699356</v>
      </c>
      <c r="V18" s="19">
        <v>0.32759570995407272</v>
      </c>
    </row>
    <row r="19" spans="2:22">
      <c r="B19" s="9"/>
      <c r="C19" s="9"/>
      <c r="D19" s="9"/>
      <c r="E19" s="9"/>
      <c r="F19" s="9"/>
      <c r="G19" s="9"/>
      <c r="I19" s="9"/>
      <c r="J19" s="9"/>
      <c r="K19" s="9"/>
      <c r="L19" s="9"/>
      <c r="M19" s="9"/>
      <c r="O19" s="9"/>
      <c r="P19" s="9"/>
      <c r="Q19" s="9"/>
      <c r="R19" s="9"/>
      <c r="S19" s="9"/>
      <c r="U19" s="9"/>
      <c r="V19" s="9"/>
    </row>
    <row r="21" spans="2:22" ht="51">
      <c r="B21" s="158" t="s">
        <v>253</v>
      </c>
      <c r="C21" s="156" t="s">
        <v>119</v>
      </c>
      <c r="D21" s="156" t="s">
        <v>120</v>
      </c>
      <c r="E21" s="156" t="s">
        <v>121</v>
      </c>
      <c r="F21" s="156" t="s">
        <v>122</v>
      </c>
      <c r="G21" s="156" t="s">
        <v>123</v>
      </c>
      <c r="H21" s="7"/>
      <c r="I21" s="156" t="s">
        <v>136</v>
      </c>
      <c r="J21" s="156" t="s">
        <v>137</v>
      </c>
      <c r="K21" s="156" t="s">
        <v>138</v>
      </c>
      <c r="L21" s="156" t="s">
        <v>139</v>
      </c>
      <c r="M21" s="156" t="s">
        <v>140</v>
      </c>
      <c r="N21" s="7"/>
      <c r="O21" s="156" t="s">
        <v>320</v>
      </c>
      <c r="P21" s="156" t="s">
        <v>321</v>
      </c>
      <c r="Q21" s="156" t="s">
        <v>322</v>
      </c>
      <c r="R21" s="156" t="s">
        <v>323</v>
      </c>
      <c r="S21" s="156" t="s">
        <v>324</v>
      </c>
      <c r="T21" s="7"/>
      <c r="U21" s="156" t="s">
        <v>349</v>
      </c>
      <c r="V21" s="156" t="s">
        <v>353</v>
      </c>
    </row>
    <row r="22" spans="2:22">
      <c r="B22" s="8"/>
      <c r="C22" s="8"/>
      <c r="D22" s="8"/>
      <c r="E22" s="8"/>
      <c r="F22" s="8"/>
      <c r="G22" s="8"/>
      <c r="I22" s="8"/>
      <c r="J22" s="8"/>
      <c r="K22" s="8"/>
      <c r="L22" s="8"/>
      <c r="M22" s="8"/>
      <c r="O22" s="8"/>
      <c r="P22" s="8"/>
      <c r="Q22" s="8"/>
      <c r="R22" s="8"/>
      <c r="S22" s="8"/>
      <c r="U22" s="8"/>
      <c r="V22" s="8"/>
    </row>
    <row r="23" spans="2:22">
      <c r="B23" s="17" t="s">
        <v>80</v>
      </c>
      <c r="C23" s="19">
        <v>4.2219475509709239E-2</v>
      </c>
      <c r="D23" s="19">
        <v>0.32082963479135496</v>
      </c>
      <c r="E23" s="19">
        <v>0.35882149869864571</v>
      </c>
      <c r="F23" s="19">
        <v>0.32555743919051877</v>
      </c>
      <c r="G23" s="19">
        <f>SUM(C23:F23)</f>
        <v>1.0474280481902287</v>
      </c>
      <c r="I23" s="19">
        <v>0.23292280902601198</v>
      </c>
      <c r="J23" s="19">
        <v>0.27016366775558048</v>
      </c>
      <c r="K23" s="19">
        <v>0.28357048955430347</v>
      </c>
      <c r="L23" s="19">
        <v>0.27883740394989137</v>
      </c>
      <c r="M23" s="19">
        <f>SUM(I23:L23)</f>
        <v>1.0654943702857873</v>
      </c>
      <c r="O23" s="19">
        <v>0.22677043361483726</v>
      </c>
      <c r="P23" s="19">
        <v>0.22972782612834697</v>
      </c>
      <c r="Q23" s="19">
        <v>0.27960139300071685</v>
      </c>
      <c r="R23" s="19">
        <v>0.29594283929656601</v>
      </c>
      <c r="S23" s="19">
        <v>1.0316784471897003</v>
      </c>
      <c r="U23" s="19">
        <v>0.31049395609311048</v>
      </c>
      <c r="V23" s="19">
        <v>0.36242867679627977</v>
      </c>
    </row>
    <row r="24" spans="2:22">
      <c r="B24" s="17" t="s">
        <v>81</v>
      </c>
      <c r="C24" s="19">
        <v>4.2219475509709239E-2</v>
      </c>
      <c r="D24" s="19">
        <v>0.31456024699749369</v>
      </c>
      <c r="E24" s="19">
        <v>0.35138809516763408</v>
      </c>
      <c r="F24" s="19">
        <v>0.31887907204745441</v>
      </c>
      <c r="G24" s="19">
        <f>SUM(C24:F24)</f>
        <v>1.0270468897222913</v>
      </c>
      <c r="I24" s="19">
        <v>0.22735521513057322</v>
      </c>
      <c r="J24" s="19">
        <v>0.26382082767378623</v>
      </c>
      <c r="K24" s="19">
        <v>0.27669263167554758</v>
      </c>
      <c r="L24" s="19">
        <v>0.27113854866134546</v>
      </c>
      <c r="M24" s="19">
        <f>SUM(I24:L24)</f>
        <v>1.0390072231412524</v>
      </c>
      <c r="O24" s="19">
        <v>0.22047911413544782</v>
      </c>
      <c r="P24" s="19">
        <v>0.2236405149478905</v>
      </c>
      <c r="Q24" s="19">
        <v>0.27091601121614417</v>
      </c>
      <c r="R24" s="19">
        <v>0.28818391729790727</v>
      </c>
      <c r="S24" s="19">
        <v>1.0036998214373003</v>
      </c>
      <c r="U24" s="19">
        <v>0.30082943655546701</v>
      </c>
      <c r="V24" s="19">
        <v>0.35158506129028322</v>
      </c>
    </row>
    <row r="25" spans="2:22">
      <c r="B25" s="9"/>
      <c r="C25" s="9"/>
      <c r="D25" s="9"/>
      <c r="E25" s="9"/>
      <c r="F25" s="9"/>
      <c r="G25" s="9"/>
      <c r="I25" s="9"/>
      <c r="J25" s="9"/>
      <c r="K25" s="9"/>
      <c r="L25" s="9"/>
      <c r="M25" s="9"/>
      <c r="O25" s="9"/>
      <c r="P25" s="9"/>
      <c r="Q25" s="9"/>
      <c r="R25" s="9"/>
      <c r="S25" s="9"/>
      <c r="U25" s="9"/>
      <c r="V25" s="9"/>
    </row>
    <row r="27" spans="2:22">
      <c r="B27" s="10" t="s">
        <v>60</v>
      </c>
      <c r="C27" s="11"/>
      <c r="D27" s="11"/>
      <c r="E27" s="11"/>
      <c r="F27" s="11"/>
      <c r="G27" s="11"/>
      <c r="I27" s="11"/>
      <c r="J27" s="11"/>
      <c r="K27" s="11"/>
      <c r="L27" s="11"/>
      <c r="M27" s="11"/>
      <c r="O27" s="11"/>
      <c r="P27" s="11"/>
      <c r="Q27" s="11"/>
      <c r="R27" s="11"/>
      <c r="S27" s="11"/>
      <c r="U27" s="11"/>
      <c r="V27" s="11"/>
    </row>
    <row r="28" spans="2:22">
      <c r="B28" s="41" t="s">
        <v>252</v>
      </c>
      <c r="C28" s="163">
        <v>-5835.1546939328346</v>
      </c>
      <c r="D28" s="163">
        <v>5984.7081331591971</v>
      </c>
      <c r="E28" s="163">
        <v>8964.1104305166409</v>
      </c>
      <c r="F28" s="163">
        <v>8799.185579529536</v>
      </c>
      <c r="G28" s="163">
        <f>SUM(C28:F28)</f>
        <v>17912.849449272537</v>
      </c>
      <c r="H28" s="163">
        <v>0</v>
      </c>
      <c r="I28" s="163">
        <v>659.55522050024138</v>
      </c>
      <c r="J28" s="163">
        <v>3427.4176529215056</v>
      </c>
      <c r="K28" s="163">
        <v>4046.4426663265449</v>
      </c>
      <c r="L28" s="163">
        <v>4399.8938919649445</v>
      </c>
      <c r="M28" s="163">
        <f>SUM(H28:L28)</f>
        <v>12533.309431713236</v>
      </c>
      <c r="N28" s="163" t="e">
        <v>#REF!</v>
      </c>
      <c r="O28" s="163">
        <v>2840.5872448233367</v>
      </c>
      <c r="P28" s="163">
        <v>4318.0394108883993</v>
      </c>
      <c r="Q28" s="163">
        <v>6068.3387819630279</v>
      </c>
      <c r="R28" s="163">
        <v>8172.1328454872773</v>
      </c>
      <c r="S28" s="163">
        <v>21399.098283162002</v>
      </c>
      <c r="T28" s="163" t="e">
        <v>#REF!</v>
      </c>
      <c r="U28" s="163">
        <v>6744.7555509114773</v>
      </c>
      <c r="V28" s="163">
        <v>9336.0814612684044</v>
      </c>
    </row>
    <row r="29" spans="2:22">
      <c r="B29" s="41" t="s">
        <v>104</v>
      </c>
      <c r="C29" s="163">
        <v>2187.8093242368736</v>
      </c>
      <c r="D29" s="163">
        <v>14502.922105224538</v>
      </c>
      <c r="E29" s="163">
        <v>18003.004050559062</v>
      </c>
      <c r="F29" s="163">
        <v>18247.00394109328</v>
      </c>
      <c r="G29" s="163">
        <f>SUM(C29:F29)</f>
        <v>52940.739421113758</v>
      </c>
      <c r="H29" s="3">
        <v>1.0493219994211693</v>
      </c>
      <c r="I29" s="163">
        <v>9964.6799025845012</v>
      </c>
      <c r="J29" s="163">
        <v>12036.532585257886</v>
      </c>
      <c r="K29" s="163">
        <v>12141.387448994608</v>
      </c>
      <c r="L29" s="163">
        <v>13174.931986582622</v>
      </c>
      <c r="M29" s="163">
        <f>SUM(H29:L29)</f>
        <v>47318.581245419045</v>
      </c>
      <c r="N29" s="3" t="e">
        <v>#REF!</v>
      </c>
      <c r="O29" s="163">
        <v>11106.885625895844</v>
      </c>
      <c r="P29" s="163">
        <v>12219.913882593955</v>
      </c>
      <c r="Q29" s="163">
        <v>13979.20692072466</v>
      </c>
      <c r="R29" s="163">
        <v>15786.272633632048</v>
      </c>
      <c r="S29" s="163">
        <v>53092.279062846508</v>
      </c>
      <c r="T29" s="3" t="e">
        <v>#REF!</v>
      </c>
      <c r="U29" s="163">
        <v>14436.640945586674</v>
      </c>
      <c r="V29" s="163">
        <v>17172.330841747484</v>
      </c>
    </row>
    <row r="30" spans="2:22">
      <c r="B30" s="336"/>
      <c r="C30" s="163"/>
      <c r="D30" s="163"/>
      <c r="E30" s="163"/>
      <c r="F30" s="163"/>
      <c r="G30" s="12"/>
      <c r="I30" s="163"/>
      <c r="J30" s="163"/>
      <c r="K30" s="163"/>
      <c r="L30" s="163"/>
      <c r="M30" s="163"/>
      <c r="O30" s="163"/>
      <c r="P30" s="163"/>
      <c r="Q30" s="163"/>
      <c r="R30" s="163"/>
      <c r="S30" s="12"/>
      <c r="U30" s="163"/>
      <c r="V30" s="163"/>
    </row>
    <row r="31" spans="2:22">
      <c r="B31" s="13" t="s">
        <v>61</v>
      </c>
      <c r="C31" s="14"/>
      <c r="D31" s="15"/>
      <c r="E31" s="16"/>
      <c r="F31" s="16"/>
      <c r="G31" s="17"/>
      <c r="I31" s="14"/>
      <c r="J31" s="14"/>
      <c r="K31" s="16"/>
      <c r="L31" s="16"/>
      <c r="M31" s="17"/>
      <c r="O31" s="14"/>
      <c r="P31" s="14"/>
      <c r="Q31" s="14"/>
      <c r="R31" s="16"/>
      <c r="S31" s="17"/>
      <c r="U31" s="14"/>
      <c r="V31" s="14"/>
    </row>
    <row r="32" spans="2:22">
      <c r="B32" s="59" t="s">
        <v>85</v>
      </c>
      <c r="C32" s="163">
        <v>43979924</v>
      </c>
      <c r="D32" s="163">
        <v>44253773.858695649</v>
      </c>
      <c r="E32" s="163">
        <v>44381410</v>
      </c>
      <c r="F32" s="163">
        <v>44428423.98888889</v>
      </c>
      <c r="G32" s="163">
        <v>44260712.580821916</v>
      </c>
      <c r="H32" s="2">
        <v>0</v>
      </c>
      <c r="I32" s="163">
        <v>44470148.483516484</v>
      </c>
      <c r="J32" s="163">
        <v>44543249.228260867</v>
      </c>
      <c r="K32" s="315">
        <v>44643494</v>
      </c>
      <c r="L32" s="163">
        <v>47403435.835164838</v>
      </c>
      <c r="M32" s="163">
        <v>45261411.338797815</v>
      </c>
      <c r="N32" s="2" t="e">
        <v>#REF!</v>
      </c>
      <c r="O32" s="163">
        <v>50100467</v>
      </c>
      <c r="P32" s="163">
        <v>50240539.097826086</v>
      </c>
      <c r="Q32" s="163">
        <v>50237476.265454546</v>
      </c>
      <c r="R32" s="163">
        <v>50528111</v>
      </c>
      <c r="S32" s="163">
        <v>50309140</v>
      </c>
      <c r="T32" s="2" t="e">
        <v>#REF!</v>
      </c>
      <c r="U32" s="163">
        <v>50647781</v>
      </c>
      <c r="V32" s="163">
        <v>50850930.173913047</v>
      </c>
    </row>
    <row r="33" spans="2:22">
      <c r="B33" s="60" t="s">
        <v>86</v>
      </c>
      <c r="C33" s="18">
        <v>43979924</v>
      </c>
      <c r="D33" s="18">
        <v>45135780</v>
      </c>
      <c r="E33" s="18">
        <v>45320272</v>
      </c>
      <c r="F33" s="18">
        <v>45358900</v>
      </c>
      <c r="G33" s="18">
        <v>45232413</v>
      </c>
      <c r="H33" s="2">
        <v>0</v>
      </c>
      <c r="I33" s="18">
        <v>45559156.831461728</v>
      </c>
      <c r="J33" s="18">
        <v>45614168.113132656</v>
      </c>
      <c r="K33" s="316">
        <v>45753214.938659266</v>
      </c>
      <c r="L33" s="18">
        <v>48749434.751499802</v>
      </c>
      <c r="M33" s="18">
        <v>46504281.688325226</v>
      </c>
      <c r="N33" s="2" t="e">
        <v>#REF!</v>
      </c>
      <c r="O33" s="327">
        <v>51530072</v>
      </c>
      <c r="P33" s="327">
        <v>51608045.318394467</v>
      </c>
      <c r="Q33" s="327">
        <v>51848055.349725664</v>
      </c>
      <c r="R33" s="327">
        <v>51888505</v>
      </c>
      <c r="S33" s="327">
        <v>51711532</v>
      </c>
      <c r="T33" s="2" t="e">
        <v>#REF!</v>
      </c>
      <c r="U33" s="327">
        <v>52274903.912629381</v>
      </c>
      <c r="V33" s="327">
        <v>52419278.76331152</v>
      </c>
    </row>
    <row r="37" spans="2:22">
      <c r="B37" s="26" t="s">
        <v>82</v>
      </c>
      <c r="C37" s="26"/>
      <c r="D37" s="26"/>
      <c r="E37" s="26"/>
      <c r="F37" s="26"/>
      <c r="G37" s="26"/>
      <c r="I37" s="26"/>
      <c r="J37" s="26"/>
      <c r="K37" s="26"/>
      <c r="L37" s="26"/>
      <c r="M37" s="26"/>
      <c r="O37" s="26"/>
      <c r="P37" s="26"/>
      <c r="Q37" s="26"/>
      <c r="R37" s="26"/>
      <c r="S37" s="26"/>
      <c r="U37" s="26"/>
      <c r="V37" s="26"/>
    </row>
    <row r="39" spans="2:22" ht="15" customHeight="1">
      <c r="B39" s="158"/>
      <c r="C39" s="156" t="s">
        <v>119</v>
      </c>
      <c r="D39" s="156" t="s">
        <v>120</v>
      </c>
      <c r="E39" s="156" t="s">
        <v>121</v>
      </c>
      <c r="F39" s="156" t="s">
        <v>122</v>
      </c>
      <c r="G39" s="156" t="s">
        <v>123</v>
      </c>
      <c r="I39" s="156" t="str">
        <f>I9</f>
        <v>QE Jun-11</v>
      </c>
      <c r="J39" s="156" t="str">
        <f t="shared" ref="J39:M39" si="4">J9</f>
        <v>QE Sep-11</v>
      </c>
      <c r="K39" s="156" t="str">
        <f t="shared" si="4"/>
        <v>QE Dec-11</v>
      </c>
      <c r="L39" s="156" t="str">
        <f t="shared" si="4"/>
        <v>QE Mar-12</v>
      </c>
      <c r="M39" s="156" t="str">
        <f t="shared" si="4"/>
        <v>FY 2011-12</v>
      </c>
      <c r="O39" s="156" t="s">
        <v>320</v>
      </c>
      <c r="P39" s="156" t="s">
        <v>321</v>
      </c>
      <c r="Q39" s="156" t="s">
        <v>322</v>
      </c>
      <c r="R39" s="156" t="s">
        <v>323</v>
      </c>
      <c r="S39" s="156" t="s">
        <v>324</v>
      </c>
      <c r="U39" s="156" t="s">
        <v>349</v>
      </c>
      <c r="V39" s="156" t="s">
        <v>353</v>
      </c>
    </row>
    <row r="40" spans="2:22">
      <c r="B40" s="8"/>
      <c r="C40" s="8"/>
      <c r="D40" s="8"/>
      <c r="E40" s="8"/>
      <c r="F40" s="8"/>
      <c r="G40" s="8"/>
      <c r="I40" s="8"/>
      <c r="J40" s="8"/>
      <c r="K40" s="8"/>
      <c r="L40" s="8"/>
      <c r="M40" s="8"/>
      <c r="O40" s="8"/>
      <c r="P40" s="8"/>
      <c r="Q40" s="8"/>
      <c r="R40" s="8"/>
      <c r="S40" s="8"/>
      <c r="U40" s="8"/>
      <c r="V40" s="8"/>
    </row>
    <row r="41" spans="2:22" s="49" customFormat="1">
      <c r="B41" s="193" t="s">
        <v>63</v>
      </c>
      <c r="C41" s="194">
        <v>35.508514398233402</v>
      </c>
      <c r="D41" s="194">
        <v>41.28729612183664</v>
      </c>
      <c r="E41" s="194">
        <v>47.095502692837968</v>
      </c>
      <c r="F41" s="194">
        <v>44.349453953957997</v>
      </c>
      <c r="G41" s="194">
        <f>F41</f>
        <v>44.349453953957997</v>
      </c>
      <c r="I41" s="194">
        <v>39</v>
      </c>
      <c r="J41" s="194">
        <v>35</v>
      </c>
      <c r="K41" s="194">
        <v>36</v>
      </c>
      <c r="L41" s="194">
        <v>35</v>
      </c>
      <c r="M41" s="194">
        <v>35</v>
      </c>
      <c r="O41" s="194">
        <v>33</v>
      </c>
      <c r="P41" s="194">
        <v>38</v>
      </c>
      <c r="Q41" s="194">
        <v>32</v>
      </c>
      <c r="R41" s="194">
        <v>33</v>
      </c>
      <c r="S41" s="194">
        <v>33</v>
      </c>
      <c r="U41" s="194">
        <v>31</v>
      </c>
      <c r="V41" s="194">
        <v>30</v>
      </c>
    </row>
    <row r="42" spans="2:22">
      <c r="B42" s="9"/>
      <c r="C42" s="9"/>
      <c r="D42" s="9"/>
      <c r="E42" s="9"/>
      <c r="F42" s="9"/>
      <c r="G42" s="9"/>
      <c r="I42" s="9"/>
      <c r="J42" s="9"/>
      <c r="K42" s="9"/>
      <c r="L42" s="9"/>
      <c r="M42" s="9"/>
      <c r="O42" s="9"/>
      <c r="P42" s="9"/>
      <c r="Q42" s="9"/>
      <c r="R42" s="9"/>
      <c r="S42" s="9"/>
      <c r="U42" s="9"/>
      <c r="V42" s="9"/>
    </row>
    <row r="43" spans="2:22">
      <c r="O43" s="5"/>
      <c r="U43" s="5"/>
      <c r="V43" s="5"/>
    </row>
    <row r="44" spans="2:22">
      <c r="O44" s="5"/>
      <c r="U44" s="5"/>
      <c r="V44" s="5"/>
    </row>
    <row r="46" spans="2:22">
      <c r="C46" s="7"/>
      <c r="I46" s="7"/>
    </row>
    <row r="47" spans="2:22">
      <c r="C47" s="7"/>
      <c r="I47" s="7"/>
    </row>
  </sheetData>
  <phoneticPr fontId="21" type="noConversion"/>
  <printOptions horizontalCentered="1" verticalCentered="1"/>
  <pageMargins left="0" right="0" top="0" bottom="0" header="0.3" footer="0.3"/>
  <pageSetup paperSize="9" scale="85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AA60"/>
  <sheetViews>
    <sheetView showGridLines="0" view="pageBreakPreview" zoomScale="85" zoomScaleSheetLayoutView="85" workbookViewId="0">
      <pane xSplit="2" ySplit="7" topLeftCell="G8" activePane="bottomRight" state="frozen"/>
      <selection activeCell="U21" sqref="U21"/>
      <selection pane="topRight" activeCell="U21" sqref="U21"/>
      <selection pane="bottomLeft" activeCell="U21" sqref="U21"/>
      <selection pane="bottomRight" activeCell="G8" sqref="G8"/>
    </sheetView>
  </sheetViews>
  <sheetFormatPr defaultColWidth="14.42578125" defaultRowHeight="15" customHeight="1"/>
  <cols>
    <col min="1" max="1" width="1" style="2" customWidth="1"/>
    <col min="2" max="2" width="49.42578125" style="2" customWidth="1"/>
    <col min="3" max="3" width="0" style="2" hidden="1" customWidth="1"/>
    <col min="4" max="6" width="14.42578125" style="2" hidden="1" customWidth="1"/>
    <col min="7" max="7" width="0.85546875" style="2" customWidth="1"/>
    <col min="8" max="8" width="14.85546875" style="2" customWidth="1"/>
    <col min="9" max="9" width="0.85546875" style="2" customWidth="1"/>
    <col min="10" max="10" width="0" style="2" hidden="1" customWidth="1"/>
    <col min="11" max="13" width="14.42578125" style="2" hidden="1" customWidth="1"/>
    <col min="14" max="14" width="0.85546875" style="2" customWidth="1"/>
    <col min="15" max="15" width="14.85546875" style="2" customWidth="1"/>
    <col min="16" max="16" width="0.85546875" style="2" customWidth="1"/>
    <col min="17" max="17" width="14.42578125" style="2"/>
    <col min="18" max="20" width="14.42578125" style="2" customWidth="1"/>
    <col min="21" max="21" width="0.85546875" style="2" customWidth="1"/>
    <col min="22" max="22" width="14.42578125" style="2" customWidth="1"/>
    <col min="23" max="23" width="0.85546875" style="2" customWidth="1"/>
    <col min="24" max="25" width="14.42578125" style="2"/>
    <col min="26" max="26" width="0.85546875" style="2" customWidth="1"/>
    <col min="27" max="27" width="14.42578125" style="2" customWidth="1"/>
    <col min="28" max="16384" width="14.42578125" style="2"/>
  </cols>
  <sheetData>
    <row r="2" spans="2:27" ht="15" customHeight="1">
      <c r="AA2" s="161" t="s">
        <v>98</v>
      </c>
    </row>
    <row r="4" spans="2:27" ht="15" customHeight="1">
      <c r="B4" s="25"/>
    </row>
    <row r="5" spans="2:27" ht="15" customHeight="1">
      <c r="B5" s="26" t="s">
        <v>74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2:27" ht="15" customHeight="1">
      <c r="B6" s="27" t="s">
        <v>240</v>
      </c>
    </row>
    <row r="7" spans="2:27" s="29" customFormat="1" ht="15" customHeight="1" thickBot="1">
      <c r="B7" s="154" t="s">
        <v>0</v>
      </c>
      <c r="C7" s="155" t="s">
        <v>119</v>
      </c>
      <c r="D7" s="155" t="s">
        <v>120</v>
      </c>
      <c r="E7" s="155" t="s">
        <v>121</v>
      </c>
      <c r="F7" s="155" t="s">
        <v>122</v>
      </c>
      <c r="G7" s="28"/>
      <c r="H7" s="155" t="s">
        <v>123</v>
      </c>
      <c r="J7" s="155" t="s">
        <v>136</v>
      </c>
      <c r="K7" s="155" t="s">
        <v>137</v>
      </c>
      <c r="L7" s="155" t="s">
        <v>138</v>
      </c>
      <c r="M7" s="155" t="s">
        <v>139</v>
      </c>
      <c r="N7" s="28"/>
      <c r="O7" s="155" t="s">
        <v>140</v>
      </c>
      <c r="Q7" s="155" t="s">
        <v>320</v>
      </c>
      <c r="R7" s="155" t="s">
        <v>321</v>
      </c>
      <c r="S7" s="155" t="s">
        <v>322</v>
      </c>
      <c r="T7" s="155" t="s">
        <v>323</v>
      </c>
      <c r="U7" s="28"/>
      <c r="V7" s="155" t="s">
        <v>324</v>
      </c>
      <c r="X7" s="155" t="s">
        <v>349</v>
      </c>
      <c r="Y7" s="155" t="s">
        <v>353</v>
      </c>
      <c r="Z7" s="28"/>
      <c r="AA7" s="155" t="s">
        <v>352</v>
      </c>
    </row>
    <row r="8" spans="2:27" ht="15" customHeight="1">
      <c r="B8" s="8" t="s">
        <v>0</v>
      </c>
      <c r="C8" s="12">
        <v>149964.06928283541</v>
      </c>
      <c r="D8" s="323">
        <v>154159.06530244582</v>
      </c>
      <c r="E8" s="12">
        <v>152650.75463830648</v>
      </c>
      <c r="F8" s="12">
        <v>159476.6735451883</v>
      </c>
      <c r="G8" s="30"/>
      <c r="H8" s="12">
        <f>SUM(C8:F8)</f>
        <v>616250.56276877597</v>
      </c>
      <c r="J8" s="12">
        <v>125662.84505137299</v>
      </c>
      <c r="K8" s="12">
        <v>117898.15212272914</v>
      </c>
      <c r="L8" s="12">
        <v>117227.55920800462</v>
      </c>
      <c r="M8" s="12">
        <v>113333.14018843502</v>
      </c>
      <c r="N8" s="30"/>
      <c r="O8" s="12">
        <f>SUM(J8:M8)</f>
        <v>474121.69657054177</v>
      </c>
      <c r="Q8" s="12">
        <v>107814.43204713587</v>
      </c>
      <c r="R8" s="12">
        <v>113075.60734239939</v>
      </c>
      <c r="S8" s="12">
        <v>120171.28733582389</v>
      </c>
      <c r="T8" s="12">
        <v>119201.71001905751</v>
      </c>
      <c r="U8" s="30"/>
      <c r="V8" s="12">
        <f>SUM(Q8:T8)</f>
        <v>460263.03674441663</v>
      </c>
      <c r="X8" s="12">
        <v>122146.26018802116</v>
      </c>
      <c r="Y8" s="12">
        <v>123079.19822547289</v>
      </c>
      <c r="Z8" s="30"/>
      <c r="AA8" s="12">
        <f>SUM(X8:Y8)</f>
        <v>245225.45841349405</v>
      </c>
    </row>
    <row r="9" spans="2:27" ht="15" customHeight="1">
      <c r="B9" s="31" t="s">
        <v>1</v>
      </c>
      <c r="C9" s="12">
        <v>122739.87487193193</v>
      </c>
      <c r="D9" s="12">
        <v>120396.29158325984</v>
      </c>
      <c r="E9" s="12">
        <v>121099.76031150715</v>
      </c>
      <c r="F9" s="12">
        <v>125785.12423023538</v>
      </c>
      <c r="G9" s="30"/>
      <c r="H9" s="32">
        <f>SUM(C9:F9)</f>
        <v>490021.0509969343</v>
      </c>
      <c r="J9" s="12">
        <v>95409.508665113201</v>
      </c>
      <c r="K9" s="12">
        <v>85231.007086403421</v>
      </c>
      <c r="L9" s="12">
        <v>82098.004605603986</v>
      </c>
      <c r="M9" s="12">
        <v>78211.389017499212</v>
      </c>
      <c r="N9" s="30"/>
      <c r="O9" s="32">
        <f>SUM(J9:M9)</f>
        <v>340949.90937461983</v>
      </c>
      <c r="Q9" s="12">
        <v>73438.057489681101</v>
      </c>
      <c r="R9" s="12">
        <v>75325.120651368343</v>
      </c>
      <c r="S9" s="12">
        <v>80829.392590043251</v>
      </c>
      <c r="T9" s="12">
        <v>81413.350784043432</v>
      </c>
      <c r="U9" s="30"/>
      <c r="V9" s="32">
        <f>SUM(Q9:T9)</f>
        <v>311005.92151513614</v>
      </c>
      <c r="X9" s="12">
        <v>84397.427921969764</v>
      </c>
      <c r="Y9" s="12">
        <v>79688.556642519907</v>
      </c>
      <c r="Z9" s="30"/>
      <c r="AA9" s="32">
        <f>SUM(X9:Y9)</f>
        <v>164085.98456448968</v>
      </c>
    </row>
    <row r="10" spans="2:27" s="36" customFormat="1" ht="15" customHeight="1">
      <c r="B10" s="33" t="s">
        <v>2</v>
      </c>
      <c r="C10" s="34">
        <f t="shared" ref="C10:D10" si="0">C8-C9</f>
        <v>27224.194410903481</v>
      </c>
      <c r="D10" s="34">
        <f t="shared" si="0"/>
        <v>33762.773719185978</v>
      </c>
      <c r="E10" s="34">
        <f t="shared" ref="E10:F10" si="1">E8-E9</f>
        <v>31550.994326799322</v>
      </c>
      <c r="F10" s="34">
        <f t="shared" si="1"/>
        <v>33691.549314952921</v>
      </c>
      <c r="G10" s="35"/>
      <c r="H10" s="34">
        <f>H8-H9</f>
        <v>126229.51177184167</v>
      </c>
      <c r="J10" s="34">
        <f t="shared" ref="J10:L10" si="2">J8-J9</f>
        <v>30253.336386259791</v>
      </c>
      <c r="K10" s="34">
        <f t="shared" si="2"/>
        <v>32667.145036325717</v>
      </c>
      <c r="L10" s="34">
        <f t="shared" si="2"/>
        <v>35129.554602400633</v>
      </c>
      <c r="M10" s="34">
        <f t="shared" ref="M10" si="3">M8-M9</f>
        <v>35121.751170935808</v>
      </c>
      <c r="N10" s="35"/>
      <c r="O10" s="34">
        <f>O8-O9</f>
        <v>133171.78719592193</v>
      </c>
      <c r="Q10" s="34">
        <f t="shared" ref="Q10:R10" si="4">Q8-Q9</f>
        <v>34376.374557454765</v>
      </c>
      <c r="R10" s="34">
        <f t="shared" si="4"/>
        <v>37750.486691031052</v>
      </c>
      <c r="S10" s="34">
        <f t="shared" ref="S10:T10" si="5">S8-S9</f>
        <v>39341.894745780635</v>
      </c>
      <c r="T10" s="34">
        <f t="shared" si="5"/>
        <v>37788.359235014083</v>
      </c>
      <c r="U10" s="35"/>
      <c r="V10" s="34">
        <f>V8-V9</f>
        <v>149257.11522928049</v>
      </c>
      <c r="X10" s="34">
        <f t="shared" ref="X10:Y10" si="6">X8-X9</f>
        <v>37748.832266051395</v>
      </c>
      <c r="Y10" s="34">
        <f t="shared" si="6"/>
        <v>43390.641582952987</v>
      </c>
      <c r="Z10" s="35"/>
      <c r="AA10" s="34">
        <f>AA8-AA9</f>
        <v>81139.473849004367</v>
      </c>
    </row>
    <row r="11" spans="2:27" ht="15" customHeight="1">
      <c r="B11" s="8"/>
      <c r="C11" s="37"/>
      <c r="D11" s="37"/>
      <c r="E11" s="37"/>
      <c r="F11" s="37"/>
      <c r="G11" s="30"/>
      <c r="H11" s="12"/>
      <c r="J11" s="37"/>
      <c r="K11" s="37"/>
      <c r="L11" s="37"/>
      <c r="M11" s="37"/>
      <c r="N11" s="30"/>
      <c r="O11" s="12"/>
      <c r="Q11" s="37"/>
      <c r="R11" s="37"/>
      <c r="S11" s="37"/>
      <c r="T11" s="37"/>
      <c r="U11" s="30"/>
      <c r="V11" s="12"/>
      <c r="X11" s="37"/>
      <c r="Y11" s="37"/>
      <c r="Z11" s="30"/>
      <c r="AA11" s="12"/>
    </row>
    <row r="12" spans="2:27" ht="15" customHeight="1">
      <c r="B12" s="38" t="s">
        <v>3</v>
      </c>
      <c r="C12" s="39"/>
      <c r="D12" s="39"/>
      <c r="E12" s="39"/>
      <c r="F12" s="39"/>
      <c r="G12" s="40"/>
      <c r="H12" s="39"/>
      <c r="J12" s="39"/>
      <c r="K12" s="39"/>
      <c r="L12" s="39"/>
      <c r="M12" s="39"/>
      <c r="N12" s="40"/>
      <c r="O12" s="39"/>
      <c r="Q12" s="39"/>
      <c r="R12" s="39"/>
      <c r="S12" s="39"/>
      <c r="T12" s="39"/>
      <c r="U12" s="40"/>
      <c r="V12" s="39"/>
      <c r="X12" s="39"/>
      <c r="Y12" s="39"/>
      <c r="Z12" s="40"/>
      <c r="AA12" s="39"/>
    </row>
    <row r="13" spans="2:27" ht="15" customHeight="1">
      <c r="B13" s="41" t="s">
        <v>235</v>
      </c>
      <c r="C13" s="12">
        <v>5055.4557654062801</v>
      </c>
      <c r="D13" s="12">
        <v>6385.0152236607901</v>
      </c>
      <c r="E13" s="12">
        <v>6130.6690233991458</v>
      </c>
      <c r="F13" s="12">
        <v>5883.0688655872091</v>
      </c>
      <c r="G13" s="30"/>
      <c r="H13" s="42">
        <f>SUM(C13:F13)</f>
        <v>23454.208878053425</v>
      </c>
      <c r="J13" s="12">
        <v>6629.0066032350596</v>
      </c>
      <c r="K13" s="12">
        <v>6988.2900821884205</v>
      </c>
      <c r="L13" s="12">
        <v>6446.3171395960062</v>
      </c>
      <c r="M13" s="12">
        <v>6273.2976409998837</v>
      </c>
      <c r="N13" s="30"/>
      <c r="O13" s="42">
        <f>SUM(J13:M13)</f>
        <v>26336.91146601937</v>
      </c>
      <c r="Q13" s="12">
        <v>7447.7784525884845</v>
      </c>
      <c r="R13" s="12">
        <v>7218.5383590121</v>
      </c>
      <c r="S13" s="12">
        <v>7772.7370663162656</v>
      </c>
      <c r="T13" s="12">
        <v>7751.9978281375279</v>
      </c>
      <c r="U13" s="30"/>
      <c r="V13" s="42">
        <f>SUM(Q13:T13)</f>
        <v>30191.051706054379</v>
      </c>
      <c r="X13" s="12">
        <v>7845.116506895044</v>
      </c>
      <c r="Y13" s="12">
        <v>9041.7651396262827</v>
      </c>
      <c r="Z13" s="30"/>
      <c r="AA13" s="42">
        <f t="shared" ref="AA13:AA16" si="7">SUM(X13:Y13)</f>
        <v>16886.881646521328</v>
      </c>
    </row>
    <row r="14" spans="2:27" ht="15" customHeight="1">
      <c r="B14" s="41" t="s">
        <v>236</v>
      </c>
      <c r="C14" s="12">
        <v>14106.613897595675</v>
      </c>
      <c r="D14" s="12">
        <v>12985.185662148126</v>
      </c>
      <c r="E14" s="12">
        <v>14003.579092483104</v>
      </c>
      <c r="F14" s="12">
        <v>15266.731088342398</v>
      </c>
      <c r="G14" s="30"/>
      <c r="H14" s="42">
        <f>SUM(C14:F14)</f>
        <v>56362.1097405693</v>
      </c>
      <c r="J14" s="12">
        <v>12749.005979214699</v>
      </c>
      <c r="K14" s="12">
        <v>13118.246696746499</v>
      </c>
      <c r="L14" s="12">
        <v>12521.055980832018</v>
      </c>
      <c r="M14" s="12">
        <v>12955.766665274537</v>
      </c>
      <c r="N14" s="30"/>
      <c r="O14" s="42">
        <f>SUM(J14:M14)</f>
        <v>51344.075322067758</v>
      </c>
      <c r="Q14" s="12">
        <v>12648.971155018238</v>
      </c>
      <c r="R14" s="12">
        <v>15180.434165566539</v>
      </c>
      <c r="S14" s="12">
        <v>15081.023784599523</v>
      </c>
      <c r="T14" s="12">
        <v>14180.979908634155</v>
      </c>
      <c r="U14" s="30"/>
      <c r="V14" s="42">
        <f>SUM(Q14:T14)</f>
        <v>57091.409013818455</v>
      </c>
      <c r="X14" s="12">
        <v>14977.9794080847</v>
      </c>
      <c r="Y14" s="12">
        <v>13029.306661857912</v>
      </c>
      <c r="Z14" s="30"/>
      <c r="AA14" s="42">
        <f t="shared" si="7"/>
        <v>28007.286069942613</v>
      </c>
    </row>
    <row r="15" spans="2:27" ht="15" customHeight="1">
      <c r="B15" s="41" t="s">
        <v>302</v>
      </c>
      <c r="C15" s="12">
        <v>-3034.3460656505986</v>
      </c>
      <c r="D15" s="12">
        <v>-1631.7681070434278</v>
      </c>
      <c r="E15" s="12">
        <v>-6172.512481034657</v>
      </c>
      <c r="F15" s="12">
        <v>-4284.0755676408507</v>
      </c>
      <c r="G15" s="30"/>
      <c r="H15" s="42">
        <f>SUM(C15:F15)</f>
        <v>-15122.702221369535</v>
      </c>
      <c r="J15" s="12">
        <v>-1325.25240528874</v>
      </c>
      <c r="K15" s="12">
        <v>-1837.6931114088788</v>
      </c>
      <c r="L15" s="12">
        <v>1059.5095169727797</v>
      </c>
      <c r="M15" s="12">
        <v>156.16456991344131</v>
      </c>
      <c r="N15" s="30"/>
      <c r="O15" s="42">
        <f>SUM(J15:M15)</f>
        <v>-1947.2714298113976</v>
      </c>
      <c r="Q15" s="12">
        <v>2439.6274748060109</v>
      </c>
      <c r="R15" s="12">
        <v>2042.7113038517543</v>
      </c>
      <c r="S15" s="12">
        <v>2067.8023143325877</v>
      </c>
      <c r="T15" s="12">
        <v>-1054.0660006019073</v>
      </c>
      <c r="U15" s="30"/>
      <c r="V15" s="42">
        <f>SUM(Q15:T15)</f>
        <v>5496.0750923884452</v>
      </c>
      <c r="X15" s="12">
        <v>543.19971708648495</v>
      </c>
      <c r="Y15" s="12">
        <v>4608.9461819277949</v>
      </c>
      <c r="Z15" s="30"/>
      <c r="AA15" s="42">
        <f t="shared" si="7"/>
        <v>5152.1458990142801</v>
      </c>
    </row>
    <row r="16" spans="2:27" ht="15" customHeight="1">
      <c r="B16" s="31" t="s">
        <v>237</v>
      </c>
      <c r="C16" s="12">
        <v>7980.0496881697081</v>
      </c>
      <c r="D16" s="12">
        <v>7921.8298516319528</v>
      </c>
      <c r="E16" s="12">
        <v>7951.299244958941</v>
      </c>
      <c r="F16" s="12">
        <v>7956.6611787127031</v>
      </c>
      <c r="G16" s="30"/>
      <c r="H16" s="32">
        <f>SUM(C16:F16)</f>
        <v>31809.839963473307</v>
      </c>
      <c r="J16" s="12">
        <v>7840.0981965792498</v>
      </c>
      <c r="K16" s="12">
        <v>7547.790851260077</v>
      </c>
      <c r="L16" s="12">
        <v>7005.003688851727</v>
      </c>
      <c r="M16" s="12">
        <v>7082.0727550153288</v>
      </c>
      <c r="N16" s="30"/>
      <c r="O16" s="42">
        <f>SUM(J16:M16)</f>
        <v>29474.965491706382</v>
      </c>
      <c r="Q16" s="12">
        <v>6598.9777713077274</v>
      </c>
      <c r="R16" s="12">
        <v>6504.7060611540437</v>
      </c>
      <c r="S16" s="12">
        <v>6574.3583947913421</v>
      </c>
      <c r="T16" s="12">
        <v>6671.9579316722084</v>
      </c>
      <c r="U16" s="30"/>
      <c r="V16" s="42">
        <f>SUM(Q16:T16)</f>
        <v>26350.000158925322</v>
      </c>
      <c r="X16" s="12">
        <v>6206.6133717839584</v>
      </c>
      <c r="Y16" s="12">
        <v>5813.6007022781168</v>
      </c>
      <c r="Z16" s="30"/>
      <c r="AA16" s="42">
        <f t="shared" si="7"/>
        <v>12020.214074062074</v>
      </c>
    </row>
    <row r="17" spans="2:27" s="36" customFormat="1" ht="15" customHeight="1">
      <c r="B17" s="33" t="s">
        <v>264</v>
      </c>
      <c r="C17" s="34">
        <f t="shared" ref="C17:D17" si="8">C10-C13-C14-C15-C16</f>
        <v>3116.4211253824169</v>
      </c>
      <c r="D17" s="34">
        <f t="shared" si="8"/>
        <v>8102.5110887885376</v>
      </c>
      <c r="E17" s="34">
        <f t="shared" ref="E17:H17" si="9">E10-E13-E14-E15-E16</f>
        <v>9637.959446992787</v>
      </c>
      <c r="F17" s="34">
        <f t="shared" si="9"/>
        <v>8869.1637499514618</v>
      </c>
      <c r="G17" s="35"/>
      <c r="H17" s="34">
        <f t="shared" si="9"/>
        <v>29726.055411115172</v>
      </c>
      <c r="J17" s="34">
        <f t="shared" ref="J17:L17" si="10">J10-J13-J14-J15-J16</f>
        <v>4360.4780125195239</v>
      </c>
      <c r="K17" s="34">
        <f t="shared" si="10"/>
        <v>6850.5105175395984</v>
      </c>
      <c r="L17" s="34">
        <f t="shared" si="10"/>
        <v>8097.6682761481034</v>
      </c>
      <c r="M17" s="34">
        <f t="shared" ref="M17" si="11">M10-M13-M14-M15-M16</f>
        <v>8654.4495397326173</v>
      </c>
      <c r="N17" s="35"/>
      <c r="O17" s="34">
        <f t="shared" ref="O17" si="12">O10-O13-O14-O15-O16</f>
        <v>27963.106345939821</v>
      </c>
      <c r="Q17" s="34">
        <f t="shared" ref="Q17:R17" si="13">Q10-Q13-Q14-Q15-Q16</f>
        <v>5241.0197037343023</v>
      </c>
      <c r="R17" s="34">
        <f t="shared" si="13"/>
        <v>6804.0968014466162</v>
      </c>
      <c r="S17" s="34">
        <f t="shared" ref="S17:T17" si="14">S10-S13-S14-S15-S16</f>
        <v>7845.9731857409179</v>
      </c>
      <c r="T17" s="34">
        <f t="shared" si="14"/>
        <v>10237.489567172095</v>
      </c>
      <c r="U17" s="35"/>
      <c r="V17" s="34">
        <f t="shared" ref="V17" si="15">V10-V13-V14-V15-V16</f>
        <v>30128.579258093887</v>
      </c>
      <c r="X17" s="34">
        <f t="shared" ref="X17:Y17" si="16">X10-X13-X14-X15-X16</f>
        <v>8175.9232622012078</v>
      </c>
      <c r="Y17" s="34">
        <f t="shared" si="16"/>
        <v>10897.022897262887</v>
      </c>
      <c r="Z17" s="35"/>
      <c r="AA17" s="34">
        <f t="shared" ref="AA17" si="17">AA10-AA13-AA14-AA15-AA16</f>
        <v>19072.946159464074</v>
      </c>
    </row>
    <row r="18" spans="2:27" ht="15" customHeight="1">
      <c r="B18" s="8"/>
      <c r="C18" s="12"/>
      <c r="D18" s="12"/>
      <c r="E18" s="12"/>
      <c r="F18" s="12"/>
      <c r="G18" s="30"/>
      <c r="H18" s="12"/>
      <c r="J18" s="12"/>
      <c r="K18" s="12"/>
      <c r="L18" s="12"/>
      <c r="M18" s="12"/>
      <c r="N18" s="30"/>
      <c r="O18" s="12"/>
      <c r="Q18" s="12"/>
      <c r="R18" s="12"/>
      <c r="S18" s="12"/>
      <c r="T18" s="12"/>
      <c r="U18" s="30"/>
      <c r="V18" s="12"/>
      <c r="X18" s="12"/>
      <c r="Y18" s="12"/>
      <c r="Z18" s="30"/>
      <c r="AA18" s="12"/>
    </row>
    <row r="19" spans="2:27" ht="15" customHeight="1">
      <c r="B19" s="41" t="s">
        <v>143</v>
      </c>
      <c r="C19" s="12">
        <v>7544.4784690246079</v>
      </c>
      <c r="D19" s="12">
        <v>1541.7786058215704</v>
      </c>
      <c r="E19" s="12">
        <v>1179.7195473079234</v>
      </c>
      <c r="F19" s="12">
        <v>1179.6843256886918</v>
      </c>
      <c r="G19" s="30"/>
      <c r="H19" s="42">
        <f>SUM(C19:F19)</f>
        <v>11445.660947842793</v>
      </c>
      <c r="J19" s="12">
        <v>1176.29818298949</v>
      </c>
      <c r="K19" s="12">
        <v>930.82986493356623</v>
      </c>
      <c r="L19" s="12">
        <v>971.67642402701267</v>
      </c>
      <c r="M19" s="12">
        <v>937.55479999607428</v>
      </c>
      <c r="N19" s="30"/>
      <c r="O19" s="42">
        <f>SUM(J19:M19)</f>
        <v>4016.3592719461431</v>
      </c>
      <c r="Q19" s="12">
        <v>1005.2911805238342</v>
      </c>
      <c r="R19" s="12">
        <v>898.93448151340613</v>
      </c>
      <c r="S19" s="12">
        <v>859.19772152217104</v>
      </c>
      <c r="T19" s="12">
        <v>869.79181794206613</v>
      </c>
      <c r="U19" s="30"/>
      <c r="V19" s="42">
        <f>SUM(Q19:T19)</f>
        <v>3633.2152015014776</v>
      </c>
      <c r="X19" s="12">
        <v>794.07150046577397</v>
      </c>
      <c r="Y19" s="12">
        <v>755.2122203321187</v>
      </c>
      <c r="Z19" s="30"/>
      <c r="AA19" s="12">
        <f t="shared" ref="AA19:AA20" si="18">SUM(X19:Y19)</f>
        <v>1549.2837207978928</v>
      </c>
    </row>
    <row r="20" spans="2:27" ht="15" customHeight="1">
      <c r="B20" s="31" t="s">
        <v>144</v>
      </c>
      <c r="C20" s="12">
        <v>-175.39447064791293</v>
      </c>
      <c r="D20" s="12">
        <v>-165.97565019223001</v>
      </c>
      <c r="E20" s="12">
        <v>-271.87053083177705</v>
      </c>
      <c r="F20" s="12">
        <v>-511.70615526676551</v>
      </c>
      <c r="G20" s="30"/>
      <c r="H20" s="32">
        <f>SUM(C20:F20)</f>
        <v>-1124.9468069386855</v>
      </c>
      <c r="J20" s="12">
        <v>-204.071760390257</v>
      </c>
      <c r="K20" s="12">
        <v>88.360222451605836</v>
      </c>
      <c r="L20" s="12">
        <v>-161.47546932767705</v>
      </c>
      <c r="M20" s="12">
        <v>234.74511041497439</v>
      </c>
      <c r="N20" s="30"/>
      <c r="O20" s="32">
        <f>SUM(J20:M20)</f>
        <v>-42.441896851353846</v>
      </c>
      <c r="Q20" s="12">
        <v>-990.85953961987423</v>
      </c>
      <c r="R20" s="12">
        <v>-954.02165202288893</v>
      </c>
      <c r="S20" s="12">
        <v>-1255.0345953624715</v>
      </c>
      <c r="T20" s="12">
        <v>-1567.375409856392</v>
      </c>
      <c r="U20" s="30"/>
      <c r="V20" s="32">
        <f>SUM(Q20:T20)</f>
        <v>-4767.2911968616263</v>
      </c>
      <c r="X20" s="12">
        <v>-2173.6337057137639</v>
      </c>
      <c r="Y20" s="12">
        <v>-1830.1945983823314</v>
      </c>
      <c r="Z20" s="30"/>
      <c r="AA20" s="12">
        <f t="shared" si="18"/>
        <v>-4003.8283040960951</v>
      </c>
    </row>
    <row r="21" spans="2:27" s="36" customFormat="1" ht="15" customHeight="1">
      <c r="B21" s="33" t="s">
        <v>234</v>
      </c>
      <c r="C21" s="34">
        <f>C17-C19-C20</f>
        <v>-4252.6628729942777</v>
      </c>
      <c r="D21" s="34">
        <f>D17-D19-D20</f>
        <v>6726.7081331591971</v>
      </c>
      <c r="E21" s="34">
        <f>E17-E19-E20</f>
        <v>8730.1104305166409</v>
      </c>
      <c r="F21" s="34">
        <f>F17-F19-F20</f>
        <v>8201.185579529536</v>
      </c>
      <c r="G21" s="35"/>
      <c r="H21" s="34">
        <f>H17-H19-H20</f>
        <v>19405.341270211065</v>
      </c>
      <c r="J21" s="34">
        <f>J17-J19-J20</f>
        <v>3388.2515899202913</v>
      </c>
      <c r="K21" s="34">
        <f>K17-K19-K20</f>
        <v>5831.3204301544256</v>
      </c>
      <c r="L21" s="34">
        <f>L17-L19-L20</f>
        <v>7287.4673214487684</v>
      </c>
      <c r="M21" s="34">
        <f>M17-M19-M20</f>
        <v>7482.1496293215687</v>
      </c>
      <c r="N21" s="35"/>
      <c r="O21" s="34">
        <f>O17-O19-O20</f>
        <v>23989.188970845029</v>
      </c>
      <c r="Q21" s="34">
        <f>Q17-Q19-Q20</f>
        <v>5226.5880628303421</v>
      </c>
      <c r="R21" s="34">
        <f>R17-R19-R20</f>
        <v>6859.1839719560985</v>
      </c>
      <c r="S21" s="34">
        <f>S17-S19-S20</f>
        <v>8241.8100595812175</v>
      </c>
      <c r="T21" s="34">
        <f>T17-T19-T20</f>
        <v>10935.07315908642</v>
      </c>
      <c r="U21" s="35"/>
      <c r="V21" s="34">
        <f>V17-V19-V20</f>
        <v>31262.655253454039</v>
      </c>
      <c r="X21" s="34">
        <f>X17-X19-X20</f>
        <v>9555.485467449198</v>
      </c>
      <c r="Y21" s="34">
        <f>Y17-Y19-Y20</f>
        <v>11972.005275313099</v>
      </c>
      <c r="Z21" s="35"/>
      <c r="AA21" s="34">
        <f>AA17-AA19-AA20</f>
        <v>21527.490742762278</v>
      </c>
    </row>
    <row r="22" spans="2:27" s="36" customFormat="1" ht="15" customHeight="1">
      <c r="B22" s="8"/>
      <c r="C22" s="12"/>
      <c r="D22" s="12"/>
      <c r="E22" s="12"/>
      <c r="F22" s="12"/>
      <c r="G22" s="30"/>
      <c r="H22" s="12"/>
      <c r="I22" s="2"/>
      <c r="J22" s="12"/>
      <c r="K22" s="12"/>
      <c r="L22" s="12"/>
      <c r="M22" s="12"/>
      <c r="N22" s="30"/>
      <c r="O22" s="12"/>
      <c r="P22" s="2"/>
      <c r="Q22" s="12"/>
      <c r="R22" s="12"/>
      <c r="S22" s="12"/>
      <c r="T22" s="12"/>
      <c r="U22" s="30"/>
      <c r="V22" s="12"/>
      <c r="W22" s="2"/>
      <c r="X22" s="12"/>
      <c r="Y22" s="12"/>
      <c r="Z22" s="30"/>
      <c r="AA22" s="12"/>
    </row>
    <row r="23" spans="2:27" s="36" customFormat="1" ht="15" customHeight="1">
      <c r="B23" s="31" t="s">
        <v>6</v>
      </c>
      <c r="C23" s="12">
        <v>1582.4918209385573</v>
      </c>
      <c r="D23" s="12">
        <v>742</v>
      </c>
      <c r="E23" s="12">
        <v>-234</v>
      </c>
      <c r="F23" s="12">
        <v>-598</v>
      </c>
      <c r="G23" s="30"/>
      <c r="H23" s="42">
        <f>SUM(C23:F23)</f>
        <v>1492.4918209385573</v>
      </c>
      <c r="I23" s="2"/>
      <c r="J23" s="12">
        <v>2728.6963694200499</v>
      </c>
      <c r="K23" s="12">
        <v>2403.90277723292</v>
      </c>
      <c r="L23" s="12">
        <v>3241.0246551222235</v>
      </c>
      <c r="M23" s="12">
        <v>3082.2557373566237</v>
      </c>
      <c r="N23" s="30"/>
      <c r="O23" s="42">
        <f>SUM(J23:M23)</f>
        <v>11455.879539131816</v>
      </c>
      <c r="P23" s="2"/>
      <c r="Q23" s="12">
        <v>2386.0008180070054</v>
      </c>
      <c r="R23" s="12">
        <v>2541.1445610676992</v>
      </c>
      <c r="S23" s="12">
        <v>2173.4712776181896</v>
      </c>
      <c r="T23" s="12">
        <v>2762.9403135991424</v>
      </c>
      <c r="U23" s="30"/>
      <c r="V23" s="42">
        <f>SUM(Q23:T23)</f>
        <v>9863.5569702920366</v>
      </c>
      <c r="W23" s="2"/>
      <c r="X23" s="12">
        <v>2810.7299165377208</v>
      </c>
      <c r="Y23" s="12">
        <v>2635.9238140446946</v>
      </c>
      <c r="Z23" s="30"/>
      <c r="AA23" s="42">
        <f>SUM(X23:Y23)</f>
        <v>5446.6537305824149</v>
      </c>
    </row>
    <row r="24" spans="2:27" s="36" customFormat="1" ht="15" customHeight="1">
      <c r="B24" s="33" t="s">
        <v>233</v>
      </c>
      <c r="C24" s="34">
        <f t="shared" ref="C24:D24" si="19">C21-C23</f>
        <v>-5835.1546939328346</v>
      </c>
      <c r="D24" s="34">
        <f t="shared" si="19"/>
        <v>5984.7081331591971</v>
      </c>
      <c r="E24" s="34">
        <f t="shared" ref="E24:F24" si="20">E21-E23</f>
        <v>8964.1104305166409</v>
      </c>
      <c r="F24" s="34">
        <f t="shared" si="20"/>
        <v>8799.185579529536</v>
      </c>
      <c r="G24" s="35"/>
      <c r="H24" s="34">
        <f>H21-H23</f>
        <v>17912.849449272508</v>
      </c>
      <c r="J24" s="34">
        <f t="shared" ref="J24:L24" si="21">J21-J23</f>
        <v>659.55522050024138</v>
      </c>
      <c r="K24" s="34">
        <f t="shared" si="21"/>
        <v>3427.4176529215056</v>
      </c>
      <c r="L24" s="34">
        <f t="shared" si="21"/>
        <v>4046.4426663265449</v>
      </c>
      <c r="M24" s="34">
        <f t="shared" ref="M24" si="22">M21-M23</f>
        <v>4399.8938919649445</v>
      </c>
      <c r="N24" s="35"/>
      <c r="O24" s="34">
        <f t="shared" ref="O24" si="23">O21-O23</f>
        <v>12533.309431713213</v>
      </c>
      <c r="Q24" s="34">
        <f t="shared" ref="Q24:R24" si="24">Q21-Q23</f>
        <v>2840.5872448233367</v>
      </c>
      <c r="R24" s="34">
        <f t="shared" si="24"/>
        <v>4318.0394108883993</v>
      </c>
      <c r="S24" s="34">
        <f t="shared" ref="S24:T24" si="25">S21-S23</f>
        <v>6068.3387819630279</v>
      </c>
      <c r="T24" s="34">
        <f t="shared" si="25"/>
        <v>8172.1328454872773</v>
      </c>
      <c r="U24" s="35"/>
      <c r="V24" s="34">
        <f t="shared" ref="V24" si="26">V21-V23</f>
        <v>21399.098283162002</v>
      </c>
      <c r="X24" s="34">
        <f t="shared" ref="X24:Y24" si="27">X21-X23</f>
        <v>6744.7555509114773</v>
      </c>
      <c r="Y24" s="34">
        <f t="shared" si="27"/>
        <v>9336.0814612684044</v>
      </c>
      <c r="Z24" s="35"/>
      <c r="AA24" s="34">
        <f t="shared" ref="AA24" si="28">AA21-AA23</f>
        <v>16080.837012179863</v>
      </c>
    </row>
    <row r="25" spans="2:27" ht="15" customHeight="1">
      <c r="C25" s="7"/>
      <c r="D25" s="7"/>
      <c r="E25" s="7"/>
      <c r="F25" s="7"/>
      <c r="G25" s="44"/>
      <c r="H25" s="7"/>
      <c r="J25" s="7"/>
      <c r="K25" s="7"/>
      <c r="L25" s="7"/>
      <c r="M25" s="7"/>
      <c r="N25" s="44"/>
      <c r="O25" s="7"/>
      <c r="Q25" s="7"/>
      <c r="R25" s="7"/>
      <c r="S25" s="7"/>
      <c r="T25" s="7"/>
      <c r="U25" s="44"/>
      <c r="V25" s="7"/>
      <c r="X25" s="7"/>
      <c r="Y25" s="7"/>
      <c r="Z25" s="44"/>
      <c r="AA25" s="7"/>
    </row>
    <row r="27" spans="2:27" ht="15" customHeight="1">
      <c r="B27" s="27" t="s">
        <v>241</v>
      </c>
      <c r="E27" s="7"/>
      <c r="H27" s="7"/>
      <c r="L27" s="7"/>
      <c r="O27" s="7"/>
      <c r="S27" s="7"/>
      <c r="T27" s="7"/>
      <c r="V27" s="7"/>
      <c r="X27" s="7"/>
      <c r="Y27" s="7"/>
      <c r="AA27" s="7"/>
    </row>
    <row r="28" spans="2:27" ht="15" hidden="1" customHeight="1">
      <c r="B28" s="46"/>
    </row>
    <row r="29" spans="2:27" s="29" customFormat="1" ht="15" customHeight="1">
      <c r="B29" s="154" t="s">
        <v>15</v>
      </c>
      <c r="C29" s="155" t="s">
        <v>119</v>
      </c>
      <c r="D29" s="155" t="s">
        <v>120</v>
      </c>
      <c r="E29" s="155" t="s">
        <v>121</v>
      </c>
      <c r="F29" s="155" t="s">
        <v>122</v>
      </c>
      <c r="G29" s="28"/>
      <c r="H29" s="155" t="s">
        <v>123</v>
      </c>
      <c r="J29" s="155" t="s">
        <v>136</v>
      </c>
      <c r="K29" s="155" t="s">
        <v>137</v>
      </c>
      <c r="L29" s="155" t="s">
        <v>138</v>
      </c>
      <c r="M29" s="155" t="s">
        <v>139</v>
      </c>
      <c r="N29" s="28"/>
      <c r="O29" s="155" t="s">
        <v>140</v>
      </c>
      <c r="Q29" s="155" t="s">
        <v>320</v>
      </c>
      <c r="R29" s="155" t="s">
        <v>321</v>
      </c>
      <c r="S29" s="155" t="s">
        <v>322</v>
      </c>
      <c r="T29" s="155" t="s">
        <v>322</v>
      </c>
      <c r="U29" s="28"/>
      <c r="V29" s="155" t="s">
        <v>324</v>
      </c>
      <c r="X29" s="155" t="str">
        <f>X7</f>
        <v>QE Jun-13</v>
      </c>
      <c r="Y29" s="155" t="str">
        <f>Y7</f>
        <v>QE Sep-13</v>
      </c>
      <c r="Z29" s="28"/>
      <c r="AA29" s="155" t="s">
        <v>352</v>
      </c>
    </row>
    <row r="30" spans="2:27" ht="15" customHeight="1">
      <c r="B30" s="8" t="s">
        <v>15</v>
      </c>
      <c r="C30" s="12">
        <v>89307.595319711167</v>
      </c>
      <c r="D30" s="12">
        <v>93110.405408075108</v>
      </c>
      <c r="E30" s="12">
        <v>92676.709504614555</v>
      </c>
      <c r="F30" s="12">
        <v>94305.898325757284</v>
      </c>
      <c r="G30" s="30"/>
      <c r="H30" s="12">
        <f>SUM(C30:F30)</f>
        <v>369400.6085581581</v>
      </c>
      <c r="J30" s="12">
        <v>97839.40035057276</v>
      </c>
      <c r="K30" s="12">
        <v>100190.22730178805</v>
      </c>
      <c r="L30" s="12">
        <v>97205.488593650967</v>
      </c>
      <c r="M30" s="12">
        <v>99822.306987309858</v>
      </c>
      <c r="N30" s="30"/>
      <c r="O30" s="12">
        <f>SUM(J30:M30)</f>
        <v>395057.42323332164</v>
      </c>
      <c r="Q30" s="12">
        <v>102611.44033024143</v>
      </c>
      <c r="R30" s="12">
        <v>107254.35617173513</v>
      </c>
      <c r="S30" s="12">
        <v>113514.29346268513</v>
      </c>
      <c r="T30" s="12">
        <v>112750.19047874243</v>
      </c>
      <c r="U30" s="30"/>
      <c r="V30" s="12">
        <f>SUM(Q30:T30)</f>
        <v>436130.2804434041</v>
      </c>
      <c r="X30" s="12">
        <v>113776.17311755652</v>
      </c>
      <c r="Y30" s="12">
        <v>115377.21386920288</v>
      </c>
      <c r="Z30" s="30"/>
      <c r="AA30" s="12">
        <f>SUM(X30:Y30)</f>
        <v>229153.3869867594</v>
      </c>
    </row>
    <row r="31" spans="2:27" ht="15" customHeight="1">
      <c r="B31" s="31" t="s">
        <v>54</v>
      </c>
      <c r="C31" s="12">
        <v>62083.400908807693</v>
      </c>
      <c r="D31" s="12">
        <v>59347.731688889122</v>
      </c>
      <c r="E31" s="12">
        <v>61125.715177815226</v>
      </c>
      <c r="F31" s="12">
        <v>60614.149010804365</v>
      </c>
      <c r="G31" s="30"/>
      <c r="H31" s="32">
        <f>SUM(C31:F31)</f>
        <v>243170.99678631642</v>
      </c>
      <c r="J31" s="12">
        <v>67586.063964312969</v>
      </c>
      <c r="K31" s="12">
        <v>67523.082265462333</v>
      </c>
      <c r="L31" s="12">
        <v>62075.933991250335</v>
      </c>
      <c r="M31" s="12">
        <v>64700.55581637405</v>
      </c>
      <c r="N31" s="30"/>
      <c r="O31" s="32">
        <f>SUM(J31:M31)</f>
        <v>261885.63603739967</v>
      </c>
      <c r="Q31" s="12">
        <v>68235.065772786664</v>
      </c>
      <c r="R31" s="12">
        <v>69503.869480704074</v>
      </c>
      <c r="S31" s="12">
        <v>74172.398716904499</v>
      </c>
      <c r="T31" s="12">
        <v>74961.831243728346</v>
      </c>
      <c r="U31" s="30"/>
      <c r="V31" s="32">
        <f>SUM(Q31:T31)</f>
        <v>286873.16521412361</v>
      </c>
      <c r="X31" s="12">
        <v>76027.340851505112</v>
      </c>
      <c r="Y31" s="12">
        <v>71986.572286249895</v>
      </c>
      <c r="Z31" s="30"/>
      <c r="AA31" s="32">
        <f>SUM(X31:Y31)</f>
        <v>148013.91313775501</v>
      </c>
    </row>
    <row r="32" spans="2:27" s="36" customFormat="1" ht="15" customHeight="1">
      <c r="B32" s="33" t="s">
        <v>2</v>
      </c>
      <c r="C32" s="34">
        <f>C30-C31</f>
        <v>27224.194410903474</v>
      </c>
      <c r="D32" s="34">
        <f>D30-D31</f>
        <v>33762.673719185987</v>
      </c>
      <c r="E32" s="34">
        <f>E30-E31</f>
        <v>31550.994326799329</v>
      </c>
      <c r="F32" s="34">
        <f>F30-F31</f>
        <v>33691.749314952918</v>
      </c>
      <c r="G32" s="35"/>
      <c r="H32" s="34">
        <f>H30-H31</f>
        <v>126229.61177184168</v>
      </c>
      <c r="J32" s="34">
        <f>J30-J31</f>
        <v>30253.336386259791</v>
      </c>
      <c r="K32" s="34">
        <f>K30-K31</f>
        <v>32667.145036325717</v>
      </c>
      <c r="L32" s="34">
        <f>L30-L31</f>
        <v>35129.554602400633</v>
      </c>
      <c r="M32" s="34">
        <f>M30-M31</f>
        <v>35121.751170935808</v>
      </c>
      <c r="N32" s="35"/>
      <c r="O32" s="34">
        <f>O30-O31</f>
        <v>133171.78719592196</v>
      </c>
      <c r="Q32" s="34">
        <f>Q30-Q31</f>
        <v>34376.374557454765</v>
      </c>
      <c r="R32" s="34">
        <f>R30-R31</f>
        <v>37750.486691031052</v>
      </c>
      <c r="S32" s="34">
        <f>S30-S31</f>
        <v>39341.894745780635</v>
      </c>
      <c r="T32" s="34">
        <f>T30-T31</f>
        <v>37788.359235014083</v>
      </c>
      <c r="U32" s="35"/>
      <c r="V32" s="34">
        <f>V30-V31</f>
        <v>149257.11522928049</v>
      </c>
      <c r="X32" s="34">
        <f>X30-X31</f>
        <v>37748.83226605141</v>
      </c>
      <c r="Y32" s="34">
        <f>Y30-Y31</f>
        <v>43390.641582952987</v>
      </c>
      <c r="Z32" s="35"/>
      <c r="AA32" s="34">
        <f>AA30-AA31</f>
        <v>81139.473849004396</v>
      </c>
    </row>
    <row r="33" spans="2:27" ht="15" customHeight="1">
      <c r="B33" s="8"/>
      <c r="C33" s="12"/>
      <c r="D33" s="12"/>
      <c r="E33" s="12"/>
      <c r="F33" s="12"/>
      <c r="G33" s="30"/>
      <c r="H33" s="12"/>
      <c r="J33" s="12"/>
      <c r="K33" s="12"/>
      <c r="L33" s="12"/>
      <c r="M33" s="12"/>
      <c r="N33" s="30"/>
      <c r="O33" s="12"/>
      <c r="Q33" s="12"/>
      <c r="R33" s="12"/>
      <c r="S33" s="12"/>
      <c r="T33" s="12"/>
      <c r="U33" s="30"/>
      <c r="V33" s="12"/>
      <c r="X33" s="12"/>
      <c r="Y33" s="12"/>
      <c r="Z33" s="30"/>
      <c r="AA33" s="12"/>
    </row>
    <row r="34" spans="2:27" ht="15" customHeight="1">
      <c r="B34" s="38" t="s">
        <v>3</v>
      </c>
      <c r="C34" s="39"/>
      <c r="D34" s="39"/>
      <c r="E34" s="39"/>
      <c r="F34" s="39"/>
      <c r="G34" s="40"/>
      <c r="H34" s="39"/>
      <c r="J34" s="39"/>
      <c r="K34" s="39"/>
      <c r="L34" s="39"/>
      <c r="M34" s="39"/>
      <c r="N34" s="40"/>
      <c r="O34" s="39"/>
      <c r="Q34" s="39"/>
      <c r="R34" s="39"/>
      <c r="S34" s="39"/>
      <c r="T34" s="39"/>
      <c r="U34" s="40"/>
      <c r="V34" s="39"/>
      <c r="X34" s="39"/>
      <c r="Y34" s="39"/>
      <c r="Z34" s="40"/>
      <c r="AA34" s="39"/>
    </row>
    <row r="35" spans="2:27" ht="15" customHeight="1">
      <c r="B35" s="41" t="s">
        <v>235</v>
      </c>
      <c r="C35" s="42">
        <f t="shared" ref="C35:F36" si="29">C13</f>
        <v>5055.4557654062801</v>
      </c>
      <c r="D35" s="42">
        <f t="shared" si="29"/>
        <v>6385.0152236607901</v>
      </c>
      <c r="E35" s="42">
        <f t="shared" si="29"/>
        <v>6130.6690233991458</v>
      </c>
      <c r="F35" s="42">
        <f>F13</f>
        <v>5883.0688655872091</v>
      </c>
      <c r="G35" s="30"/>
      <c r="H35" s="42">
        <f>SUM(C35:F35)</f>
        <v>23454.208878053425</v>
      </c>
      <c r="J35" s="42">
        <f t="shared" ref="J35:L35" si="30">J13</f>
        <v>6629.0066032350596</v>
      </c>
      <c r="K35" s="42">
        <f t="shared" si="30"/>
        <v>6988.2900821884205</v>
      </c>
      <c r="L35" s="42">
        <f t="shared" si="30"/>
        <v>6446.3171395960062</v>
      </c>
      <c r="M35" s="42">
        <f t="shared" ref="M35" si="31">M13</f>
        <v>6273.2976409998837</v>
      </c>
      <c r="N35" s="30"/>
      <c r="O35" s="42">
        <f>SUM(J35:M35)</f>
        <v>26336.91146601937</v>
      </c>
      <c r="Q35" s="42">
        <f t="shared" ref="Q35:R35" si="32">Q13</f>
        <v>7447.7784525884845</v>
      </c>
      <c r="R35" s="42">
        <f t="shared" si="32"/>
        <v>7218.5383590121</v>
      </c>
      <c r="S35" s="42">
        <f t="shared" ref="S35:T35" si="33">S13</f>
        <v>7772.7370663162656</v>
      </c>
      <c r="T35" s="42">
        <f t="shared" si="33"/>
        <v>7751.9978281375279</v>
      </c>
      <c r="U35" s="30"/>
      <c r="V35" s="42">
        <f>SUM(Q35:T35)</f>
        <v>30191.051706054379</v>
      </c>
      <c r="X35" s="42">
        <f t="shared" ref="X35:X38" si="34">X13</f>
        <v>7845.116506895044</v>
      </c>
      <c r="Y35" s="42">
        <v>9041.7651396262827</v>
      </c>
      <c r="Z35" s="30"/>
      <c r="AA35" s="42">
        <f t="shared" ref="AA35:AA38" si="35">SUM(X35:Y35)</f>
        <v>16886.881646521328</v>
      </c>
    </row>
    <row r="36" spans="2:27" ht="15" customHeight="1">
      <c r="B36" s="41" t="s">
        <v>236</v>
      </c>
      <c r="C36" s="42">
        <f t="shared" si="29"/>
        <v>14106.613897595675</v>
      </c>
      <c r="D36" s="42">
        <f t="shared" si="29"/>
        <v>12985.185662148126</v>
      </c>
      <c r="E36" s="42">
        <f t="shared" si="29"/>
        <v>14003.579092483104</v>
      </c>
      <c r="F36" s="42">
        <f t="shared" si="29"/>
        <v>15266.731088342398</v>
      </c>
      <c r="G36" s="30"/>
      <c r="H36" s="42">
        <f>SUM(C36:F36)</f>
        <v>56362.1097405693</v>
      </c>
      <c r="J36" s="42">
        <f t="shared" ref="J36:L36" si="36">J14</f>
        <v>12749.005979214699</v>
      </c>
      <c r="K36" s="42">
        <f t="shared" si="36"/>
        <v>13118.246696746499</v>
      </c>
      <c r="L36" s="42">
        <f t="shared" si="36"/>
        <v>12521.055980832018</v>
      </c>
      <c r="M36" s="42">
        <f t="shared" ref="M36" si="37">M14</f>
        <v>12955.766665274537</v>
      </c>
      <c r="N36" s="30"/>
      <c r="O36" s="42">
        <f>SUM(J36:M36)</f>
        <v>51344.075322067758</v>
      </c>
      <c r="Q36" s="42">
        <f t="shared" ref="Q36:R36" si="38">Q14</f>
        <v>12648.971155018238</v>
      </c>
      <c r="R36" s="42">
        <f t="shared" si="38"/>
        <v>15180.434165566539</v>
      </c>
      <c r="S36" s="42">
        <f t="shared" ref="S36:T36" si="39">S14</f>
        <v>15081.023784599523</v>
      </c>
      <c r="T36" s="42">
        <f t="shared" si="39"/>
        <v>14180.979908634155</v>
      </c>
      <c r="U36" s="30"/>
      <c r="V36" s="42">
        <f>SUM(Q36:T36)</f>
        <v>57091.409013818455</v>
      </c>
      <c r="X36" s="42">
        <f t="shared" si="34"/>
        <v>14977.9794080847</v>
      </c>
      <c r="Y36" s="42">
        <v>13029.306661857912</v>
      </c>
      <c r="Z36" s="30"/>
      <c r="AA36" s="42">
        <f t="shared" si="35"/>
        <v>28007.286069942613</v>
      </c>
    </row>
    <row r="37" spans="2:27" ht="15" customHeight="1">
      <c r="B37" s="41" t="s">
        <v>302</v>
      </c>
      <c r="C37" s="42">
        <f t="shared" ref="C37:F38" si="40">C15</f>
        <v>-3034.3460656505986</v>
      </c>
      <c r="D37" s="42">
        <f t="shared" si="40"/>
        <v>-1631.7681070434278</v>
      </c>
      <c r="E37" s="42">
        <f t="shared" si="40"/>
        <v>-6172.512481034657</v>
      </c>
      <c r="F37" s="42">
        <f t="shared" si="40"/>
        <v>-4284.0755676408507</v>
      </c>
      <c r="G37" s="30"/>
      <c r="H37" s="42">
        <f>SUM(C37:F37)</f>
        <v>-15122.702221369535</v>
      </c>
      <c r="J37" s="42">
        <f t="shared" ref="J37:L38" si="41">J15</f>
        <v>-1325.25240528874</v>
      </c>
      <c r="K37" s="42">
        <f t="shared" si="41"/>
        <v>-1837.6931114088788</v>
      </c>
      <c r="L37" s="42">
        <f t="shared" si="41"/>
        <v>1059.5095169727797</v>
      </c>
      <c r="M37" s="42">
        <f t="shared" ref="M37" si="42">M15</f>
        <v>156.16456991344131</v>
      </c>
      <c r="N37" s="30"/>
      <c r="O37" s="42">
        <f>SUM(J37:M37)</f>
        <v>-1947.2714298113976</v>
      </c>
      <c r="Q37" s="42">
        <f t="shared" ref="Q37:R37" si="43">Q15</f>
        <v>2439.6274748060109</v>
      </c>
      <c r="R37" s="42">
        <f t="shared" si="43"/>
        <v>2042.7113038517543</v>
      </c>
      <c r="S37" s="42">
        <f t="shared" ref="S37:T37" si="44">S15</f>
        <v>2067.8023143325877</v>
      </c>
      <c r="T37" s="42">
        <f t="shared" si="44"/>
        <v>-1054.0660006019073</v>
      </c>
      <c r="U37" s="30"/>
      <c r="V37" s="42">
        <f>SUM(Q37:T37)</f>
        <v>5496.0750923884452</v>
      </c>
      <c r="X37" s="42">
        <f t="shared" si="34"/>
        <v>543.19971708648495</v>
      </c>
      <c r="Y37" s="42">
        <v>4608.9461819277949</v>
      </c>
      <c r="Z37" s="30"/>
      <c r="AA37" s="42">
        <f t="shared" si="35"/>
        <v>5152.1458990142801</v>
      </c>
    </row>
    <row r="38" spans="2:27" ht="15" customHeight="1">
      <c r="B38" s="31" t="s">
        <v>237</v>
      </c>
      <c r="C38" s="32">
        <f t="shared" si="40"/>
        <v>7980.0496881697081</v>
      </c>
      <c r="D38" s="32">
        <f t="shared" si="40"/>
        <v>7921.8298516319528</v>
      </c>
      <c r="E38" s="42">
        <f t="shared" si="40"/>
        <v>7951.299244958941</v>
      </c>
      <c r="F38" s="32">
        <f t="shared" si="40"/>
        <v>7956.6611787127031</v>
      </c>
      <c r="G38" s="30"/>
      <c r="H38" s="32">
        <f>SUM(C38:F38)</f>
        <v>31809.839963473307</v>
      </c>
      <c r="J38" s="32">
        <f t="shared" si="41"/>
        <v>7840.0981965792498</v>
      </c>
      <c r="K38" s="32">
        <f t="shared" si="41"/>
        <v>7547.790851260077</v>
      </c>
      <c r="L38" s="42">
        <f t="shared" si="41"/>
        <v>7005.003688851727</v>
      </c>
      <c r="M38" s="42">
        <f t="shared" ref="M38" si="45">M16</f>
        <v>7082.0727550153288</v>
      </c>
      <c r="N38" s="30"/>
      <c r="O38" s="32">
        <f>SUM(J38:M38)</f>
        <v>29474.965491706382</v>
      </c>
      <c r="Q38" s="32">
        <f t="shared" ref="Q38:R38" si="46">Q16</f>
        <v>6598.9777713077274</v>
      </c>
      <c r="R38" s="32">
        <f t="shared" si="46"/>
        <v>6504.7060611540437</v>
      </c>
      <c r="S38" s="32">
        <f t="shared" ref="S38:T38" si="47">S16</f>
        <v>6574.3583947913421</v>
      </c>
      <c r="T38" s="32">
        <f t="shared" si="47"/>
        <v>6671.9579316722084</v>
      </c>
      <c r="U38" s="30"/>
      <c r="V38" s="32">
        <f>SUM(Q38:T38)</f>
        <v>26350.000158925322</v>
      </c>
      <c r="X38" s="32">
        <f t="shared" si="34"/>
        <v>6206.6133717839584</v>
      </c>
      <c r="Y38" s="32">
        <v>5813.6007022781168</v>
      </c>
      <c r="Z38" s="30"/>
      <c r="AA38" s="42">
        <f t="shared" si="35"/>
        <v>12020.214074062074</v>
      </c>
    </row>
    <row r="39" spans="2:27" s="36" customFormat="1" ht="15" customHeight="1">
      <c r="B39" s="33" t="s">
        <v>264</v>
      </c>
      <c r="C39" s="34">
        <f t="shared" ref="C39:H39" si="48">C32-C35-C36-C37-C38</f>
        <v>3116.4211253824096</v>
      </c>
      <c r="D39" s="34">
        <f t="shared" si="48"/>
        <v>8102.4110887885463</v>
      </c>
      <c r="E39" s="34">
        <f t="shared" si="48"/>
        <v>9637.9594469927943</v>
      </c>
      <c r="F39" s="34">
        <f t="shared" si="48"/>
        <v>8869.3637499514589</v>
      </c>
      <c r="G39" s="35"/>
      <c r="H39" s="34">
        <f t="shared" si="48"/>
        <v>29726.155411115178</v>
      </c>
      <c r="J39" s="34">
        <f t="shared" ref="J39:L39" si="49">J32-J35-J36-J37-J38</f>
        <v>4360.4780125195239</v>
      </c>
      <c r="K39" s="34">
        <f t="shared" si="49"/>
        <v>6850.5105175395984</v>
      </c>
      <c r="L39" s="34">
        <f t="shared" si="49"/>
        <v>8097.6682761481034</v>
      </c>
      <c r="M39" s="34">
        <f t="shared" ref="M39" si="50">M32-M35-M36-M37-M38</f>
        <v>8654.4495397326173</v>
      </c>
      <c r="N39" s="35"/>
      <c r="O39" s="34">
        <f t="shared" ref="O39" si="51">O32-O35-O36-O37-O38</f>
        <v>27963.10634593985</v>
      </c>
      <c r="Q39" s="34">
        <f t="shared" ref="Q39:R39" si="52">Q32-Q35-Q36-Q37-Q38</f>
        <v>5241.0197037343023</v>
      </c>
      <c r="R39" s="34">
        <f t="shared" si="52"/>
        <v>6804.0968014466162</v>
      </c>
      <c r="S39" s="34">
        <f t="shared" ref="S39:T39" si="53">S32-S35-S36-S37-S38</f>
        <v>7845.9731857409179</v>
      </c>
      <c r="T39" s="34">
        <f t="shared" si="53"/>
        <v>10237.489567172095</v>
      </c>
      <c r="U39" s="35"/>
      <c r="V39" s="34">
        <f t="shared" ref="V39" si="54">V32-V35-V36-V37-V38</f>
        <v>30128.579258093887</v>
      </c>
      <c r="X39" s="34">
        <f t="shared" ref="X39:Y39" si="55">X32-X35-X36-X37-X38</f>
        <v>8175.9232622012223</v>
      </c>
      <c r="Y39" s="34">
        <f t="shared" si="55"/>
        <v>10897.022897262887</v>
      </c>
      <c r="Z39" s="35"/>
      <c r="AA39" s="34">
        <f t="shared" ref="AA39" si="56">AA32-AA35-AA36-AA37-AA38</f>
        <v>19072.946159464103</v>
      </c>
    </row>
    <row r="40" spans="2:27" ht="15" customHeight="1">
      <c r="B40" s="8"/>
      <c r="C40" s="12"/>
      <c r="D40" s="12"/>
      <c r="E40" s="12"/>
      <c r="F40" s="12"/>
      <c r="G40" s="30"/>
      <c r="H40" s="12"/>
      <c r="J40" s="12"/>
      <c r="K40" s="12"/>
      <c r="L40" s="12"/>
      <c r="M40" s="12"/>
      <c r="N40" s="30"/>
      <c r="O40" s="12"/>
      <c r="Q40" s="12"/>
      <c r="R40" s="12"/>
      <c r="S40" s="12"/>
      <c r="T40" s="12"/>
      <c r="U40" s="30"/>
      <c r="V40" s="12"/>
      <c r="X40" s="12"/>
      <c r="Y40" s="12"/>
      <c r="Z40" s="30"/>
      <c r="AA40" s="12"/>
    </row>
    <row r="41" spans="2:27" ht="15" customHeight="1">
      <c r="B41" s="41" t="s">
        <v>143</v>
      </c>
      <c r="C41" s="42">
        <f t="shared" ref="C41:F42" si="57">C19</f>
        <v>7544.4784690246079</v>
      </c>
      <c r="D41" s="42">
        <f t="shared" si="57"/>
        <v>1541.7786058215704</v>
      </c>
      <c r="E41" s="42">
        <f t="shared" si="57"/>
        <v>1179.7195473079234</v>
      </c>
      <c r="F41" s="42">
        <f t="shared" si="57"/>
        <v>1179.6843256886918</v>
      </c>
      <c r="G41" s="30"/>
      <c r="H41" s="42">
        <f>SUM(C41:F41)</f>
        <v>11445.660947842793</v>
      </c>
      <c r="J41" s="42">
        <f t="shared" ref="J41:L41" si="58">J19</f>
        <v>1176.29818298949</v>
      </c>
      <c r="K41" s="42">
        <f t="shared" si="58"/>
        <v>930.82986493356623</v>
      </c>
      <c r="L41" s="42">
        <f t="shared" si="58"/>
        <v>971.67642402701267</v>
      </c>
      <c r="M41" s="42">
        <f t="shared" ref="M41" si="59">M19</f>
        <v>937.55479999607428</v>
      </c>
      <c r="N41" s="30"/>
      <c r="O41" s="42">
        <f>SUM(J41:M41)</f>
        <v>4016.3592719461431</v>
      </c>
      <c r="Q41" s="42">
        <f t="shared" ref="Q41:R41" si="60">Q19</f>
        <v>1005.2911805238342</v>
      </c>
      <c r="R41" s="42">
        <f t="shared" si="60"/>
        <v>898.93448151340613</v>
      </c>
      <c r="S41" s="42">
        <f t="shared" ref="S41:T41" si="61">S19</f>
        <v>859.19772152217104</v>
      </c>
      <c r="T41" s="42">
        <f t="shared" si="61"/>
        <v>869.79181794206613</v>
      </c>
      <c r="U41" s="30"/>
      <c r="V41" s="42">
        <f>SUM(Q41:T41)</f>
        <v>3633.2152015014776</v>
      </c>
      <c r="X41" s="42">
        <f t="shared" ref="X41:X42" si="62">X19</f>
        <v>794.07150046577397</v>
      </c>
      <c r="Y41" s="42">
        <v>755.2122203321187</v>
      </c>
      <c r="Z41" s="30"/>
      <c r="AA41" s="12">
        <f t="shared" ref="AA41:AA42" si="63">SUM(X41:Y41)</f>
        <v>1549.2837207978928</v>
      </c>
    </row>
    <row r="42" spans="2:27" ht="15" customHeight="1">
      <c r="B42" s="31" t="s">
        <v>144</v>
      </c>
      <c r="C42" s="32">
        <f t="shared" si="57"/>
        <v>-175.39447064791293</v>
      </c>
      <c r="D42" s="32">
        <f t="shared" si="57"/>
        <v>-165.97565019223001</v>
      </c>
      <c r="E42" s="32">
        <f t="shared" si="57"/>
        <v>-271.87053083177705</v>
      </c>
      <c r="F42" s="32">
        <f t="shared" si="57"/>
        <v>-511.70615526676551</v>
      </c>
      <c r="G42" s="30"/>
      <c r="H42" s="32">
        <f>SUM(C42:F42)</f>
        <v>-1124.9468069386855</v>
      </c>
      <c r="J42" s="32">
        <f t="shared" ref="J42:L42" si="64">J20</f>
        <v>-204.071760390257</v>
      </c>
      <c r="K42" s="32">
        <f t="shared" si="64"/>
        <v>88.360222451605836</v>
      </c>
      <c r="L42" s="32">
        <f t="shared" si="64"/>
        <v>-161.47546932767705</v>
      </c>
      <c r="M42" s="32">
        <f t="shared" ref="M42" si="65">M20</f>
        <v>234.74511041497439</v>
      </c>
      <c r="N42" s="30"/>
      <c r="O42" s="32">
        <f>SUM(J42:M42)</f>
        <v>-42.441896851353846</v>
      </c>
      <c r="Q42" s="32">
        <f t="shared" ref="Q42:R42" si="66">Q20</f>
        <v>-990.85953961987423</v>
      </c>
      <c r="R42" s="32">
        <f t="shared" si="66"/>
        <v>-954.02165202288893</v>
      </c>
      <c r="S42" s="32">
        <f t="shared" ref="S42:T42" si="67">S20</f>
        <v>-1255.0345953624715</v>
      </c>
      <c r="T42" s="32">
        <f t="shared" si="67"/>
        <v>-1567.375409856392</v>
      </c>
      <c r="U42" s="30"/>
      <c r="V42" s="32">
        <f>SUM(Q42:T42)</f>
        <v>-4767.2911968616263</v>
      </c>
      <c r="X42" s="32">
        <f t="shared" si="62"/>
        <v>-2173.6337057137639</v>
      </c>
      <c r="Y42" s="32">
        <v>-1830.1945983823314</v>
      </c>
      <c r="Z42" s="30"/>
      <c r="AA42" s="12">
        <f t="shared" si="63"/>
        <v>-4003.8283040960951</v>
      </c>
    </row>
    <row r="43" spans="2:27" s="36" customFormat="1" ht="15" customHeight="1">
      <c r="B43" s="33" t="s">
        <v>234</v>
      </c>
      <c r="C43" s="34">
        <f>C39-C41-C42</f>
        <v>-4252.662872994285</v>
      </c>
      <c r="D43" s="34">
        <f>D39-D41-D42</f>
        <v>6726.6081331592059</v>
      </c>
      <c r="E43" s="34">
        <f>E39-E41-E42</f>
        <v>8730.1104305166482</v>
      </c>
      <c r="F43" s="34">
        <f>F39-F41-F42</f>
        <v>8201.3855795295331</v>
      </c>
      <c r="G43" s="35"/>
      <c r="H43" s="34">
        <f>H39-H41-H42</f>
        <v>19405.441270211071</v>
      </c>
      <c r="J43" s="34">
        <f>J39-J41-J42</f>
        <v>3388.2515899202913</v>
      </c>
      <c r="K43" s="34">
        <f>K39-K41-K42</f>
        <v>5831.3204301544256</v>
      </c>
      <c r="L43" s="34">
        <f>L39-L41-L42</f>
        <v>7287.4673214487684</v>
      </c>
      <c r="M43" s="34">
        <f>M39-M41-M42</f>
        <v>7482.1496293215687</v>
      </c>
      <c r="N43" s="35"/>
      <c r="O43" s="34">
        <f>O39-O41-O42</f>
        <v>23989.188970845058</v>
      </c>
      <c r="Q43" s="34">
        <f>Q39-Q41-Q42</f>
        <v>5226.5880628303421</v>
      </c>
      <c r="R43" s="34">
        <f>R39-R41-R42</f>
        <v>6859.1839719560985</v>
      </c>
      <c r="S43" s="34">
        <f>S39-S41-S42</f>
        <v>8241.8100595812175</v>
      </c>
      <c r="T43" s="34">
        <f>T39-T41-T42</f>
        <v>10935.07315908642</v>
      </c>
      <c r="U43" s="35"/>
      <c r="V43" s="34">
        <f>V39-V41-V42</f>
        <v>31262.655253454039</v>
      </c>
      <c r="X43" s="34">
        <f>X39-X41-X42</f>
        <v>9555.4854674492126</v>
      </c>
      <c r="Y43" s="34">
        <f>Y39-Y41-Y42</f>
        <v>11972.005275313099</v>
      </c>
      <c r="Z43" s="35"/>
      <c r="AA43" s="34">
        <f>AA39-AA41-AA42</f>
        <v>21527.490742762307</v>
      </c>
    </row>
    <row r="44" spans="2:27" ht="15" customHeight="1">
      <c r="B44" s="8"/>
      <c r="C44" s="43"/>
      <c r="D44" s="43"/>
      <c r="E44" s="43"/>
      <c r="F44" s="43"/>
      <c r="G44" s="40"/>
      <c r="H44" s="43"/>
      <c r="J44" s="43"/>
      <c r="K44" s="43"/>
      <c r="L44" s="43"/>
      <c r="M44" s="43"/>
      <c r="N44" s="40"/>
      <c r="O44" s="43"/>
      <c r="Q44" s="43"/>
      <c r="R44" s="43"/>
      <c r="S44" s="43"/>
      <c r="T44" s="43"/>
      <c r="U44" s="40"/>
      <c r="V44" s="43"/>
      <c r="X44" s="43"/>
      <c r="Y44" s="43"/>
      <c r="Z44" s="40"/>
      <c r="AA44" s="12"/>
    </row>
    <row r="45" spans="2:27" ht="15" customHeight="1">
      <c r="B45" s="31" t="s">
        <v>6</v>
      </c>
      <c r="C45" s="32">
        <f>C23</f>
        <v>1582.4918209385573</v>
      </c>
      <c r="D45" s="32">
        <f>D23</f>
        <v>742</v>
      </c>
      <c r="E45" s="32">
        <f>E23</f>
        <v>-234</v>
      </c>
      <c r="F45" s="32">
        <f>F23</f>
        <v>-598</v>
      </c>
      <c r="G45" s="30"/>
      <c r="H45" s="32">
        <f>SUM(C45:F45)</f>
        <v>1492.4918209385573</v>
      </c>
      <c r="J45" s="32">
        <f>J23</f>
        <v>2728.6963694200499</v>
      </c>
      <c r="K45" s="32">
        <f>K23</f>
        <v>2403.90277723292</v>
      </c>
      <c r="L45" s="32">
        <f>L23</f>
        <v>3241.0246551222235</v>
      </c>
      <c r="M45" s="32">
        <f>M23</f>
        <v>3082.2557373566237</v>
      </c>
      <c r="N45" s="30"/>
      <c r="O45" s="32">
        <f>SUM(J45:M45)</f>
        <v>11455.879539131816</v>
      </c>
      <c r="Q45" s="32">
        <f>Q23</f>
        <v>2386.0008180070054</v>
      </c>
      <c r="R45" s="32">
        <f>R23</f>
        <v>2541.1445610676992</v>
      </c>
      <c r="S45" s="32">
        <f>S23</f>
        <v>2173.4712776181896</v>
      </c>
      <c r="T45" s="32">
        <f>T23</f>
        <v>2762.9403135991424</v>
      </c>
      <c r="U45" s="30"/>
      <c r="V45" s="32">
        <f>SUM(Q45:T45)</f>
        <v>9863.5569702920366</v>
      </c>
      <c r="X45" s="32">
        <f>X23</f>
        <v>2810.7299165377208</v>
      </c>
      <c r="Y45" s="32">
        <v>2635.9238140446946</v>
      </c>
      <c r="Z45" s="30"/>
      <c r="AA45" s="42">
        <f>SUM(X45:Y45)</f>
        <v>5446.6537305824149</v>
      </c>
    </row>
    <row r="46" spans="2:27" s="36" customFormat="1" ht="15" customHeight="1">
      <c r="B46" s="33" t="s">
        <v>233</v>
      </c>
      <c r="C46" s="34">
        <f>C43-C45</f>
        <v>-5835.1546939328418</v>
      </c>
      <c r="D46" s="34">
        <f>D43-D45</f>
        <v>5984.6081331592059</v>
      </c>
      <c r="E46" s="34">
        <f>E43-E45</f>
        <v>8964.1104305166482</v>
      </c>
      <c r="F46" s="34">
        <f>F43-F45</f>
        <v>8799.3855795295331</v>
      </c>
      <c r="G46" s="35"/>
      <c r="H46" s="34">
        <f>H43-H45</f>
        <v>17912.949449272513</v>
      </c>
      <c r="J46" s="34">
        <f>J43-J45</f>
        <v>659.55522050024138</v>
      </c>
      <c r="K46" s="34">
        <f>K43-K45</f>
        <v>3427.4176529215056</v>
      </c>
      <c r="L46" s="34">
        <f>L43-L45</f>
        <v>4046.4426663265449</v>
      </c>
      <c r="M46" s="34">
        <f>M43-M45</f>
        <v>4399.8938919649445</v>
      </c>
      <c r="N46" s="35"/>
      <c r="O46" s="34">
        <f>O43-O45</f>
        <v>12533.309431713242</v>
      </c>
      <c r="Q46" s="34">
        <f>Q43-Q45</f>
        <v>2840.5872448233367</v>
      </c>
      <c r="R46" s="34">
        <f>R43-R45</f>
        <v>4318.0394108883993</v>
      </c>
      <c r="S46" s="34">
        <f>S43-S45</f>
        <v>6068.3387819630279</v>
      </c>
      <c r="T46" s="34">
        <f>T43-T45</f>
        <v>8172.1328454872773</v>
      </c>
      <c r="U46" s="35"/>
      <c r="V46" s="34">
        <f>V43-V45</f>
        <v>21399.098283162002</v>
      </c>
      <c r="X46" s="34">
        <f>X43-X45</f>
        <v>6744.7555509114918</v>
      </c>
      <c r="Y46" s="34">
        <f>Y43-Y45</f>
        <v>9336.0814612684044</v>
      </c>
      <c r="Z46" s="35"/>
      <c r="AA46" s="34">
        <f t="shared" ref="AA46" si="68">AA43-AA45</f>
        <v>16080.837012179893</v>
      </c>
    </row>
    <row r="47" spans="2:27" ht="15" customHeight="1">
      <c r="B47" s="47"/>
      <c r="C47" s="48"/>
      <c r="D47" s="48"/>
      <c r="E47" s="48"/>
      <c r="F47" s="48"/>
      <c r="G47" s="48"/>
      <c r="H47" s="48"/>
      <c r="J47" s="184"/>
      <c r="K47" s="184"/>
      <c r="L47" s="184"/>
      <c r="M47" s="184"/>
      <c r="N47" s="48"/>
      <c r="O47" s="48"/>
      <c r="Q47" s="184"/>
      <c r="R47" s="184"/>
      <c r="S47" s="184"/>
      <c r="T47" s="184"/>
      <c r="U47" s="48"/>
      <c r="V47" s="48"/>
      <c r="X47" s="184"/>
      <c r="Y47" s="184"/>
      <c r="Z47" s="48"/>
      <c r="AA47" s="48"/>
    </row>
    <row r="48" spans="2:27" ht="15" customHeight="1">
      <c r="B48" s="47"/>
      <c r="C48" s="48"/>
      <c r="D48" s="48"/>
      <c r="E48" s="48"/>
      <c r="F48" s="48"/>
      <c r="G48" s="48"/>
      <c r="H48" s="48"/>
      <c r="J48" s="184"/>
      <c r="K48" s="184"/>
      <c r="L48" s="184"/>
      <c r="M48" s="184"/>
      <c r="N48" s="48"/>
      <c r="O48" s="48"/>
      <c r="Q48" s="184"/>
      <c r="R48" s="184"/>
      <c r="S48" s="184"/>
      <c r="T48" s="184"/>
      <c r="U48" s="48"/>
      <c r="V48" s="48"/>
      <c r="X48" s="184"/>
      <c r="Y48" s="184"/>
      <c r="Z48" s="48"/>
      <c r="AA48" s="48"/>
    </row>
    <row r="49" spans="2:27" ht="15" customHeight="1">
      <c r="B49" s="25" t="s">
        <v>71</v>
      </c>
      <c r="C49" s="49"/>
      <c r="D49" s="49"/>
      <c r="E49" s="49"/>
      <c r="F49" s="49"/>
      <c r="J49" s="49"/>
      <c r="K49" s="49"/>
      <c r="L49" s="49"/>
      <c r="M49" s="49"/>
      <c r="Q49" s="49"/>
      <c r="R49" s="49"/>
      <c r="S49" s="49"/>
      <c r="T49" s="49"/>
      <c r="X49" s="49"/>
      <c r="Y49" s="49"/>
    </row>
    <row r="50" spans="2:27" s="29" customFormat="1" ht="15" customHeight="1">
      <c r="B50" s="154"/>
      <c r="C50" s="155" t="s">
        <v>119</v>
      </c>
      <c r="D50" s="155" t="s">
        <v>120</v>
      </c>
      <c r="E50" s="155" t="s">
        <v>121</v>
      </c>
      <c r="F50" s="155" t="s">
        <v>122</v>
      </c>
      <c r="G50" s="28"/>
      <c r="H50" s="155" t="s">
        <v>123</v>
      </c>
      <c r="J50" s="155" t="s">
        <v>136</v>
      </c>
      <c r="K50" s="155" t="s">
        <v>137</v>
      </c>
      <c r="L50" s="155" t="s">
        <v>138</v>
      </c>
      <c r="M50" s="155" t="s">
        <v>139</v>
      </c>
      <c r="N50" s="28"/>
      <c r="O50" s="155" t="s">
        <v>140</v>
      </c>
      <c r="Q50" s="155" t="s">
        <v>320</v>
      </c>
      <c r="R50" s="155" t="s">
        <v>321</v>
      </c>
      <c r="S50" s="155" t="s">
        <v>322</v>
      </c>
      <c r="T50" s="155" t="s">
        <v>322</v>
      </c>
      <c r="U50" s="28"/>
      <c r="V50" s="155" t="s">
        <v>324</v>
      </c>
      <c r="X50" s="155" t="str">
        <f>X29</f>
        <v>QE Jun-13</v>
      </c>
      <c r="Y50" s="155" t="str">
        <f>Y29</f>
        <v>QE Sep-13</v>
      </c>
      <c r="Z50" s="28"/>
      <c r="AA50" s="155" t="s">
        <v>352</v>
      </c>
    </row>
    <row r="51" spans="2:27" ht="15" customHeight="1">
      <c r="B51" s="12" t="s">
        <v>105</v>
      </c>
      <c r="C51" s="32">
        <v>42.91433</v>
      </c>
      <c r="D51" s="32">
        <v>596.38412043338678</v>
      </c>
      <c r="E51" s="32">
        <v>1087.5943750834804</v>
      </c>
      <c r="F51" s="32">
        <v>1491.1571828510414</v>
      </c>
      <c r="G51" s="30"/>
      <c r="H51" s="12">
        <f>SUM(C51:F51)</f>
        <v>3218.0500083679085</v>
      </c>
      <c r="J51" s="32">
        <v>1465.0264855050102</v>
      </c>
      <c r="K51" s="32">
        <v>1061.3240810763039</v>
      </c>
      <c r="L51" s="32">
        <v>1089.9410938163371</v>
      </c>
      <c r="M51" s="32">
        <v>1692.9653396023489</v>
      </c>
      <c r="N51" s="30"/>
      <c r="O51" s="12">
        <f>SUM(J51:M51)</f>
        <v>5309.2569999999996</v>
      </c>
      <c r="Q51" s="32">
        <v>1667.3206097647803</v>
      </c>
      <c r="R51" s="32">
        <v>1397.168410551513</v>
      </c>
      <c r="S51" s="32">
        <v>1336.5097439702918</v>
      </c>
      <c r="T51" s="32">
        <v>942.18185647256189</v>
      </c>
      <c r="U51" s="30"/>
      <c r="V51" s="12">
        <f>SUM(Q51:T51)</f>
        <v>5343.1806207591471</v>
      </c>
      <c r="X51" s="32">
        <v>1485.2720228912383</v>
      </c>
      <c r="Y51" s="32">
        <v>2022.6486782009626</v>
      </c>
      <c r="Z51" s="30"/>
      <c r="AA51" s="12">
        <f t="shared" ref="AA51:AA52" si="69">SUM(X51:Y51)</f>
        <v>3507.9207010922009</v>
      </c>
    </row>
    <row r="52" spans="2:27" ht="15" customHeight="1">
      <c r="B52" s="16" t="s">
        <v>65</v>
      </c>
      <c r="C52" s="32">
        <v>7980.0496881697081</v>
      </c>
      <c r="D52" s="32">
        <v>7921.8298516319528</v>
      </c>
      <c r="E52" s="32">
        <v>7951.299244958941</v>
      </c>
      <c r="F52" s="32">
        <v>7956.6611787127031</v>
      </c>
      <c r="G52" s="30"/>
      <c r="H52" s="16">
        <f>SUM(C52:F52)</f>
        <v>31809.839963473307</v>
      </c>
      <c r="J52" s="32">
        <v>7840.0981965792498</v>
      </c>
      <c r="K52" s="32">
        <v>7547.790851260077</v>
      </c>
      <c r="L52" s="32">
        <v>7005.003688851727</v>
      </c>
      <c r="M52" s="32">
        <v>7082.0727550153288</v>
      </c>
      <c r="N52" s="30"/>
      <c r="O52" s="16">
        <f>SUM(J52:M52)</f>
        <v>29474.965491706382</v>
      </c>
      <c r="Q52" s="32">
        <v>6598.9777713077274</v>
      </c>
      <c r="R52" s="32">
        <v>6504.7060611540437</v>
      </c>
      <c r="S52" s="32">
        <v>6574.3583947913421</v>
      </c>
      <c r="T52" s="32">
        <v>6671.9579316722084</v>
      </c>
      <c r="U52" s="30"/>
      <c r="V52" s="16">
        <f>SUM(Q52:T52)</f>
        <v>26350.000158925322</v>
      </c>
      <c r="X52" s="32">
        <v>6206.6133717839584</v>
      </c>
      <c r="Y52" s="32">
        <v>5813.6007022781168</v>
      </c>
      <c r="Z52" s="30"/>
      <c r="AA52" s="16">
        <f t="shared" si="69"/>
        <v>12020.214074062074</v>
      </c>
    </row>
    <row r="53" spans="2:27" s="52" customFormat="1" ht="15" customHeight="1">
      <c r="B53" s="53"/>
      <c r="C53" s="32"/>
      <c r="D53" s="32"/>
      <c r="E53" s="32"/>
      <c r="F53" s="32"/>
      <c r="G53" s="54"/>
      <c r="H53" s="53"/>
      <c r="J53" s="32"/>
      <c r="K53" s="32"/>
      <c r="L53" s="32"/>
      <c r="M53" s="32"/>
      <c r="N53" s="54"/>
      <c r="O53" s="53"/>
      <c r="Q53" s="32"/>
      <c r="R53" s="32"/>
      <c r="S53" s="32"/>
      <c r="T53" s="32"/>
      <c r="U53" s="54"/>
      <c r="V53" s="53"/>
      <c r="X53" s="32"/>
      <c r="Y53" s="32"/>
      <c r="Z53" s="54"/>
      <c r="AA53" s="53"/>
    </row>
    <row r="54" spans="2:27" s="36" customFormat="1" ht="15" customHeight="1">
      <c r="B54" s="55"/>
      <c r="C54" s="34">
        <f>SUM(C51:C53)</f>
        <v>8022.9640181697077</v>
      </c>
      <c r="D54" s="34">
        <f t="shared" ref="D54:H54" si="70">SUM(D51:D53)</f>
        <v>8518.2139720653395</v>
      </c>
      <c r="E54" s="34">
        <f t="shared" si="70"/>
        <v>9038.8936200424214</v>
      </c>
      <c r="F54" s="34">
        <f t="shared" si="70"/>
        <v>9447.8183615637445</v>
      </c>
      <c r="G54" s="35"/>
      <c r="H54" s="34">
        <f t="shared" si="70"/>
        <v>35027.889971841214</v>
      </c>
      <c r="J54" s="34">
        <f>SUM(J51:J53)</f>
        <v>9305.1246820842607</v>
      </c>
      <c r="K54" s="34">
        <f t="shared" ref="K54" si="71">SUM(K51:K53)</f>
        <v>8609.1149323363807</v>
      </c>
      <c r="L54" s="34">
        <f t="shared" ref="L54" si="72">SUM(L51:L53)</f>
        <v>8094.9447826680644</v>
      </c>
      <c r="M54" s="34">
        <f t="shared" ref="M54" si="73">SUM(M51:M53)</f>
        <v>8775.0380946176774</v>
      </c>
      <c r="N54" s="35"/>
      <c r="O54" s="34">
        <f t="shared" ref="O54" si="74">SUM(O51:O53)</f>
        <v>34784.22249170638</v>
      </c>
      <c r="Q54" s="34">
        <f>SUM(Q51:Q53)</f>
        <v>8266.2983810725073</v>
      </c>
      <c r="R54" s="34">
        <f t="shared" ref="R54" si="75">SUM(R51:R53)</f>
        <v>7901.874471705557</v>
      </c>
      <c r="S54" s="34">
        <f t="shared" ref="S54:T54" si="76">SUM(S51:S53)</f>
        <v>7910.8681387616343</v>
      </c>
      <c r="T54" s="34">
        <f t="shared" si="76"/>
        <v>7614.1397881447701</v>
      </c>
      <c r="U54" s="35"/>
      <c r="V54" s="34">
        <f t="shared" ref="V54" si="77">SUM(V51:V53)</f>
        <v>31693.18077968447</v>
      </c>
      <c r="X54" s="34">
        <f t="shared" ref="X54:Y54" si="78">SUM(X51:X53)</f>
        <v>7691.8853946751969</v>
      </c>
      <c r="Y54" s="34">
        <f t="shared" si="78"/>
        <v>7836.2493804790793</v>
      </c>
      <c r="Z54" s="35"/>
      <c r="AA54" s="34">
        <f t="shared" ref="AA54" si="79">SUM(AA51:AA53)</f>
        <v>15528.134775154274</v>
      </c>
    </row>
    <row r="56" spans="2:27" s="36" customFormat="1" ht="38.25">
      <c r="B56" s="297" t="s">
        <v>239</v>
      </c>
      <c r="C56" s="34">
        <f>C17+C54</f>
        <v>11139.385143552125</v>
      </c>
      <c r="D56" s="34">
        <f>D17+D54</f>
        <v>16620.725060853878</v>
      </c>
      <c r="E56" s="34">
        <f>E17+E54</f>
        <v>18676.853067035208</v>
      </c>
      <c r="F56" s="34">
        <f>F17+F54</f>
        <v>18316.982111515208</v>
      </c>
      <c r="G56" s="35"/>
      <c r="H56" s="34">
        <f>H17+H54</f>
        <v>64753.945382956386</v>
      </c>
      <c r="J56" s="34">
        <f>J17+J54</f>
        <v>13665.602694603785</v>
      </c>
      <c r="K56" s="34">
        <f>K17+K54</f>
        <v>15459.625449875979</v>
      </c>
      <c r="L56" s="34">
        <f>L17+L54</f>
        <v>16192.613058816169</v>
      </c>
      <c r="M56" s="34">
        <f>M17+M54</f>
        <v>17429.487634350295</v>
      </c>
      <c r="N56" s="35"/>
      <c r="O56" s="34">
        <f>O17+O54</f>
        <v>62747.328837646201</v>
      </c>
      <c r="Q56" s="34">
        <f>Q17+Q54</f>
        <v>13507.31808480681</v>
      </c>
      <c r="R56" s="34">
        <f>R17+R54</f>
        <v>14705.971273152172</v>
      </c>
      <c r="S56" s="34">
        <f>S17+S54</f>
        <v>15756.841324502551</v>
      </c>
      <c r="T56" s="34">
        <f>T17+T54</f>
        <v>17851.629355316865</v>
      </c>
      <c r="U56" s="35"/>
      <c r="V56" s="34">
        <f>V17+V54</f>
        <v>61821.760037778353</v>
      </c>
      <c r="X56" s="34">
        <f>X17+X54</f>
        <v>15867.808656876405</v>
      </c>
      <c r="Y56" s="34">
        <f>Y17+Y54</f>
        <v>18733.272277741966</v>
      </c>
      <c r="Z56" s="35"/>
      <c r="AA56" s="34">
        <f>AA17+AA54</f>
        <v>34601.080934618352</v>
      </c>
    </row>
    <row r="57" spans="2:27" ht="15" customHeight="1">
      <c r="B57" s="56" t="s">
        <v>55</v>
      </c>
      <c r="C57" s="111">
        <f>IF(C30&gt;0,C56/C30,0)</f>
        <v>0.12473054619458039</v>
      </c>
      <c r="D57" s="111">
        <f>IF(D30&gt;0,D56/D30,0)</f>
        <v>0.17850556001781115</v>
      </c>
      <c r="E57" s="111">
        <f>IF(E30&gt;0,E56/E30,0)</f>
        <v>0.20152693343202102</v>
      </c>
      <c r="F57" s="111">
        <f>IF(F30&gt;0,F56/F30,0)</f>
        <v>0.19422944308577128</v>
      </c>
      <c r="G57" s="45"/>
      <c r="H57" s="57">
        <f>IF(H30&gt;0,H56/H30,0)</f>
        <v>0.17529463645364185</v>
      </c>
      <c r="J57" s="111">
        <f>IF(J30&gt;0,J56/J30,0)</f>
        <v>0.1396738189894659</v>
      </c>
      <c r="K57" s="111">
        <f>IF(K30&gt;0,K56/K30,0)</f>
        <v>0.15430272858159369</v>
      </c>
      <c r="L57" s="111">
        <f>IF(L30&gt;0,L56/L30,0)</f>
        <v>0.16658126298306369</v>
      </c>
      <c r="M57" s="111">
        <f>IF(M30&gt;0,M56/M30,0)</f>
        <v>0.17460513747258977</v>
      </c>
      <c r="N57" s="45"/>
      <c r="O57" s="57">
        <f>IF(O30&gt;0,O56/O30,0)</f>
        <v>0.15883090697067478</v>
      </c>
      <c r="Q57" s="111">
        <f>IF(Q30&gt;0,Q56/Q30,0)</f>
        <v>0.13163559581012879</v>
      </c>
      <c r="R57" s="111">
        <f>IF(R30&gt;0,R56/R30,0)</f>
        <v>0.13711304415090653</v>
      </c>
      <c r="S57" s="111">
        <f>IF(S30&gt;0,S56/S30,0)</f>
        <v>0.13880931505495564</v>
      </c>
      <c r="T57" s="111">
        <f>IF(T30&gt;0,T56/T30,0)</f>
        <v>0.15832903944124649</v>
      </c>
      <c r="U57" s="45"/>
      <c r="V57" s="57">
        <f>IF(V30&gt;0,V56/V30,0)</f>
        <v>0.14175067132446187</v>
      </c>
      <c r="X57" s="111">
        <f>IF(X30&gt;0,X56/X30,0)</f>
        <v>0.13946512896405269</v>
      </c>
      <c r="Y57" s="111">
        <f>IF(Y30&gt;0,Y56/Y30,0)</f>
        <v>0.16236544157652219</v>
      </c>
      <c r="Z57" s="45"/>
      <c r="AA57" s="57">
        <f>IF(AA30&gt;0,AA56/AA30,0)</f>
        <v>0.15099528481600677</v>
      </c>
    </row>
    <row r="59" spans="2:27" s="36" customFormat="1" ht="38.25">
      <c r="B59" s="297" t="s">
        <v>238</v>
      </c>
      <c r="C59" s="34">
        <f>C46+C54</f>
        <v>2187.8093242368659</v>
      </c>
      <c r="D59" s="34">
        <f>D46+D54</f>
        <v>14502.822105224546</v>
      </c>
      <c r="E59" s="34">
        <f>E46+E54</f>
        <v>18003.00405055907</v>
      </c>
      <c r="F59" s="34">
        <f>F46+F54</f>
        <v>18247.203941093278</v>
      </c>
      <c r="G59" s="35"/>
      <c r="H59" s="34">
        <f>H46+H54</f>
        <v>52940.839421113727</v>
      </c>
      <c r="J59" s="34">
        <f>J46+J54</f>
        <v>9964.679902584503</v>
      </c>
      <c r="K59" s="34">
        <f>K46+K54</f>
        <v>12036.532585257886</v>
      </c>
      <c r="L59" s="34">
        <f>L46+L54</f>
        <v>12141.38744899461</v>
      </c>
      <c r="M59" s="34">
        <f>M46+M54</f>
        <v>13174.931986582622</v>
      </c>
      <c r="N59" s="35"/>
      <c r="O59" s="34">
        <f>O46+O54</f>
        <v>47317.531923419621</v>
      </c>
      <c r="Q59" s="34">
        <f>Q46+Q54</f>
        <v>11106.885625895844</v>
      </c>
      <c r="R59" s="34">
        <f>R46+R54</f>
        <v>12219.913882593955</v>
      </c>
      <c r="S59" s="34">
        <f>S46+S54</f>
        <v>13979.206920724662</v>
      </c>
      <c r="T59" s="34">
        <f>T46+T54</f>
        <v>15786.272633632048</v>
      </c>
      <c r="U59" s="35"/>
      <c r="V59" s="34">
        <f>V46+V54</f>
        <v>53092.279062846472</v>
      </c>
      <c r="X59" s="34">
        <f>X46+X54</f>
        <v>14436.640945586689</v>
      </c>
      <c r="Y59" s="34">
        <f>Y46+Y54</f>
        <v>17172.330841747484</v>
      </c>
      <c r="Z59" s="35"/>
      <c r="AA59" s="34">
        <f>AA46+AA54</f>
        <v>31608.971787334165</v>
      </c>
    </row>
    <row r="60" spans="2:27" ht="15" customHeight="1">
      <c r="B60" s="56" t="s">
        <v>55</v>
      </c>
      <c r="C60" s="111">
        <f>IF(C30&gt;0,C59/C30,0)</f>
        <v>2.4497460897975745E-2</v>
      </c>
      <c r="D60" s="111">
        <f>IF(D30&gt;0,D59/D30,0)</f>
        <v>0.15575941315756286</v>
      </c>
      <c r="E60" s="111">
        <f>IF(E30&gt;0,E59/E30,0)</f>
        <v>0.19425596945328172</v>
      </c>
      <c r="F60" s="111">
        <f>IF(F30&gt;0,F59/F30,0)</f>
        <v>0.1934895299768277</v>
      </c>
      <c r="G60" s="45"/>
      <c r="H60" s="57">
        <f>IF(H30&gt;0,H59/H30,0)</f>
        <v>0.14331551761041231</v>
      </c>
      <c r="J60" s="111">
        <f>IF(J30&gt;0,J59/J30,0)</f>
        <v>0.10184731168506359</v>
      </c>
      <c r="K60" s="111">
        <f>IF(K30&gt;0,K59/K30,0)</f>
        <v>0.12013679287304177</v>
      </c>
      <c r="L60" s="111">
        <f>IF(L30&gt;0,L59/L30,0)</f>
        <v>0.12490434053317059</v>
      </c>
      <c r="M60" s="111">
        <f>IF(M30&gt;0,M59/M30,0)</f>
        <v>0.13198384593793766</v>
      </c>
      <c r="N60" s="45"/>
      <c r="O60" s="57">
        <f>IF(O30&gt;0,O59/O30,0)</f>
        <v>0.11977380790911958</v>
      </c>
      <c r="Q60" s="111">
        <f>IF(Q30&gt;0,Q59/Q30,0)</f>
        <v>0.10824217640986028</v>
      </c>
      <c r="R60" s="111">
        <f>IF(R30&gt;0,R59/R30,0)</f>
        <v>0.1139339633257179</v>
      </c>
      <c r="S60" s="111">
        <f>IF(S30&gt;0,S59/S30,0)</f>
        <v>0.12314931004983934</v>
      </c>
      <c r="T60" s="111">
        <f>IF(T30&gt;0,T59/T30,0)</f>
        <v>0.14001105068295511</v>
      </c>
      <c r="U60" s="45"/>
      <c r="V60" s="57">
        <f>IF(V30&gt;0,V59/V30,0)</f>
        <v>0.1217349068467998</v>
      </c>
      <c r="X60" s="111">
        <f>IF(X30&gt;0,X59/X30,0)</f>
        <v>0.12688632909695752</v>
      </c>
      <c r="Y60" s="111">
        <f>IF(Y30&gt;0,Y59/Y30,0)</f>
        <v>0.14883641462529038</v>
      </c>
      <c r="Z60" s="45"/>
      <c r="AA60" s="57">
        <f>IF(AA30&gt;0,AA59/AA30,0)</f>
        <v>0.13793805190040917</v>
      </c>
    </row>
  </sheetData>
  <phoneticPr fontId="3" type="noConversion"/>
  <printOptions horizontalCentered="1" verticalCentered="1"/>
  <pageMargins left="0.25" right="0.25" top="0.75" bottom="0.75" header="0.3" footer="0.3"/>
  <pageSetup scale="5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U75"/>
  <sheetViews>
    <sheetView showGridLines="0" view="pageBreakPreview" zoomScale="83" zoomScaleSheetLayoutView="83" workbookViewId="0">
      <pane xSplit="2" ySplit="9" topLeftCell="C10" activePane="bottomRight" state="frozen"/>
      <selection activeCell="O34" sqref="O34"/>
      <selection pane="topRight" activeCell="O34" sqref="O34"/>
      <selection pane="bottomLeft" activeCell="O34" sqref="O34"/>
      <selection pane="bottomRight" activeCell="C10" sqref="C10"/>
    </sheetView>
  </sheetViews>
  <sheetFormatPr defaultColWidth="14.42578125" defaultRowHeight="12.75"/>
  <cols>
    <col min="1" max="1" width="1" style="109" customWidth="1"/>
    <col min="2" max="2" width="42.7109375" style="109" customWidth="1"/>
    <col min="3" max="3" width="13.140625" style="109" customWidth="1"/>
    <col min="4" max="4" width="0.5703125" style="109" customWidth="1"/>
    <col min="5" max="5" width="14.140625" style="109" hidden="1" customWidth="1"/>
    <col min="6" max="6" width="12.28515625" style="109" hidden="1" customWidth="1"/>
    <col min="7" max="7" width="13.28515625" style="109" hidden="1" customWidth="1"/>
    <col min="8" max="8" width="13" style="109" customWidth="1"/>
    <col min="9" max="9" width="0.42578125" style="109" customWidth="1"/>
    <col min="10" max="10" width="13.85546875" style="109" hidden="1" customWidth="1"/>
    <col min="11" max="11" width="13.42578125" style="109" hidden="1" customWidth="1"/>
    <col min="12" max="12" width="13.85546875" style="109" hidden="1" customWidth="1"/>
    <col min="13" max="13" width="13.85546875" style="109" customWidth="1"/>
    <col min="14" max="14" width="0.85546875" style="109" customWidth="1"/>
    <col min="15" max="15" width="13.85546875" style="109" customWidth="1"/>
    <col min="16" max="16" width="13.42578125" style="109" customWidth="1"/>
    <col min="17" max="17" width="14.42578125" style="109" customWidth="1"/>
    <col min="18" max="18" width="13.85546875" style="109" customWidth="1"/>
    <col min="19" max="19" width="1.42578125" style="109" customWidth="1"/>
    <col min="20" max="21" width="13.85546875" style="109" customWidth="1"/>
    <col min="22" max="16384" width="14.42578125" style="109"/>
  </cols>
  <sheetData>
    <row r="2" spans="2:21">
      <c r="U2" s="161" t="s">
        <v>98</v>
      </c>
    </row>
    <row r="6" spans="2:21" ht="18" customHeight="1">
      <c r="B6" s="26" t="s">
        <v>72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2:21">
      <c r="B7" s="138"/>
    </row>
    <row r="8" spans="2:21">
      <c r="B8" s="138"/>
    </row>
    <row r="9" spans="2:21" s="292" customFormat="1" ht="30.75" customHeight="1">
      <c r="B9" s="158"/>
      <c r="C9" s="156" t="s">
        <v>254</v>
      </c>
      <c r="E9" s="156" t="s">
        <v>255</v>
      </c>
      <c r="F9" s="156" t="s">
        <v>256</v>
      </c>
      <c r="G9" s="156" t="s">
        <v>257</v>
      </c>
      <c r="H9" s="156" t="s">
        <v>258</v>
      </c>
      <c r="J9" s="156" t="s">
        <v>259</v>
      </c>
      <c r="K9" s="156" t="s">
        <v>157</v>
      </c>
      <c r="L9" s="156" t="s">
        <v>158</v>
      </c>
      <c r="M9" s="156" t="s">
        <v>159</v>
      </c>
      <c r="O9" s="156" t="s">
        <v>325</v>
      </c>
      <c r="P9" s="156" t="s">
        <v>326</v>
      </c>
      <c r="Q9" s="156" t="s">
        <v>327</v>
      </c>
      <c r="R9" s="156" t="s">
        <v>328</v>
      </c>
      <c r="T9" s="156" t="s">
        <v>350</v>
      </c>
      <c r="U9" s="156" t="s">
        <v>354</v>
      </c>
    </row>
    <row r="10" spans="2:21">
      <c r="B10" s="140"/>
      <c r="C10" s="140"/>
      <c r="E10" s="140"/>
      <c r="F10" s="140"/>
      <c r="G10" s="140"/>
      <c r="H10" s="140"/>
      <c r="J10" s="140"/>
      <c r="K10" s="140"/>
      <c r="L10" s="140"/>
      <c r="M10" s="140"/>
      <c r="O10" s="140"/>
      <c r="P10" s="140"/>
      <c r="Q10" s="140"/>
      <c r="R10" s="140"/>
      <c r="T10" s="140"/>
      <c r="U10" s="140"/>
    </row>
    <row r="11" spans="2:21">
      <c r="B11" s="145" t="s">
        <v>208</v>
      </c>
      <c r="C11" s="16"/>
      <c r="E11" s="16"/>
      <c r="F11" s="16"/>
      <c r="G11" s="16"/>
      <c r="H11" s="16"/>
      <c r="J11" s="16"/>
      <c r="K11" s="16"/>
      <c r="L11" s="16"/>
      <c r="M11" s="16"/>
      <c r="O11" s="16"/>
      <c r="P11" s="16"/>
      <c r="Q11" s="16"/>
      <c r="R11" s="16"/>
      <c r="T11" s="16"/>
      <c r="U11" s="16"/>
    </row>
    <row r="12" spans="2:21">
      <c r="B12" s="59" t="s">
        <v>145</v>
      </c>
      <c r="C12" s="16"/>
      <c r="E12" s="16"/>
      <c r="F12" s="16"/>
      <c r="G12" s="16"/>
      <c r="H12" s="16"/>
      <c r="J12" s="16"/>
      <c r="K12" s="16"/>
      <c r="L12" s="16"/>
      <c r="M12" s="16"/>
      <c r="O12" s="16"/>
      <c r="P12" s="16"/>
      <c r="Q12" s="16"/>
      <c r="R12" s="16"/>
      <c r="T12" s="16"/>
      <c r="U12" s="16"/>
    </row>
    <row r="13" spans="2:21">
      <c r="B13" s="146" t="s">
        <v>7</v>
      </c>
      <c r="C13" s="16">
        <v>32311.232001627064</v>
      </c>
      <c r="E13" s="16">
        <v>38829.824462364726</v>
      </c>
      <c r="F13" s="16">
        <v>24647.818255532529</v>
      </c>
      <c r="G13" s="16">
        <v>30230.757749619217</v>
      </c>
      <c r="H13" s="16">
        <v>27089.54152633543</v>
      </c>
      <c r="J13" s="16">
        <v>20289.802214300587</v>
      </c>
      <c r="K13" s="16">
        <v>16134.007302592945</v>
      </c>
      <c r="L13" s="16">
        <v>23326.623061596907</v>
      </c>
      <c r="M13" s="16">
        <v>46725.222698141159</v>
      </c>
      <c r="O13" s="16">
        <v>52215</v>
      </c>
      <c r="P13" s="16">
        <v>32848.735694535906</v>
      </c>
      <c r="Q13" s="16">
        <v>26696.58972997835</v>
      </c>
      <c r="R13" s="16">
        <v>27878.309634724072</v>
      </c>
      <c r="T13" s="16">
        <v>23437.363539069498</v>
      </c>
      <c r="U13" s="16">
        <v>29741.993190672962</v>
      </c>
    </row>
    <row r="14" spans="2:21">
      <c r="B14" s="146" t="s">
        <v>146</v>
      </c>
      <c r="C14" s="16">
        <v>44.777831966304589</v>
      </c>
      <c r="E14" s="16">
        <v>49.735834494586769</v>
      </c>
      <c r="F14" s="16">
        <v>11.56809433752364</v>
      </c>
      <c r="G14" s="16">
        <v>11.592597547380155</v>
      </c>
      <c r="H14" s="16">
        <v>11.633450802707388</v>
      </c>
      <c r="J14" s="16">
        <v>11.61850279329609</v>
      </c>
      <c r="K14" s="16">
        <v>0</v>
      </c>
      <c r="L14" s="16">
        <v>11402.186204297021</v>
      </c>
      <c r="M14" s="16">
        <v>26383.938127383532</v>
      </c>
      <c r="O14" s="16">
        <v>12751</v>
      </c>
      <c r="P14" s="16">
        <v>27434.476269605515</v>
      </c>
      <c r="Q14" s="16">
        <v>59630.336685046677</v>
      </c>
      <c r="R14" s="16">
        <v>46472.915008383185</v>
      </c>
      <c r="T14" s="16">
        <v>79030.256272482307</v>
      </c>
      <c r="U14" s="16">
        <v>78674.535603092387</v>
      </c>
    </row>
    <row r="15" spans="2:21">
      <c r="B15" s="146" t="s">
        <v>203</v>
      </c>
      <c r="C15" s="16">
        <v>44821.270804120482</v>
      </c>
      <c r="E15" s="16">
        <v>59166.681259413694</v>
      </c>
      <c r="F15" s="16">
        <v>70720.121988973697</v>
      </c>
      <c r="G15" s="16">
        <v>79879.600290356786</v>
      </c>
      <c r="H15" s="16">
        <v>78585.593223585776</v>
      </c>
      <c r="J15" s="16">
        <v>70493.899674069689</v>
      </c>
      <c r="K15" s="16">
        <v>55950.816143422635</v>
      </c>
      <c r="L15" s="16">
        <v>66998.859049990118</v>
      </c>
      <c r="M15" s="16">
        <v>66421.46478834319</v>
      </c>
      <c r="O15" s="16">
        <v>58276</v>
      </c>
      <c r="P15" s="16">
        <v>69315.069026893747</v>
      </c>
      <c r="Q15" s="16">
        <v>61584.468642123065</v>
      </c>
      <c r="R15" s="16">
        <v>64437.588586353661</v>
      </c>
      <c r="T15" s="16">
        <v>57601.415117064011</v>
      </c>
      <c r="U15" s="16">
        <v>58378.962502072187</v>
      </c>
    </row>
    <row r="16" spans="2:21">
      <c r="B16" s="146" t="s">
        <v>147</v>
      </c>
      <c r="C16" s="16">
        <v>40891.810838443831</v>
      </c>
      <c r="E16" s="16">
        <v>32351.626892735898</v>
      </c>
      <c r="F16" s="16">
        <v>32601.621814462345</v>
      </c>
      <c r="G16" s="16">
        <v>32625.211889888411</v>
      </c>
      <c r="H16" s="16">
        <v>30837.114403557804</v>
      </c>
      <c r="J16" s="16">
        <v>31096.14828140628</v>
      </c>
      <c r="K16" s="16">
        <v>37606.004509277394</v>
      </c>
      <c r="L16" s="16">
        <v>34479.581131033949</v>
      </c>
      <c r="M16" s="16">
        <v>35878.327092005056</v>
      </c>
      <c r="O16" s="16">
        <v>33771</v>
      </c>
      <c r="P16" s="16">
        <v>33988.097682543106</v>
      </c>
      <c r="Q16" s="16">
        <v>35823.642350269234</v>
      </c>
      <c r="R16" s="16">
        <v>25530.828461936195</v>
      </c>
      <c r="T16" s="16">
        <v>28283.487896509476</v>
      </c>
      <c r="U16" s="16">
        <v>30670.090929224443</v>
      </c>
    </row>
    <row r="17" spans="2:21">
      <c r="B17" s="146" t="s">
        <v>8</v>
      </c>
      <c r="C17" s="16">
        <v>11371.870717139</v>
      </c>
      <c r="E17" s="16">
        <v>10067.02940625</v>
      </c>
      <c r="F17" s="16">
        <v>1865.3294306418957</v>
      </c>
      <c r="G17" s="16">
        <v>6026.3179879560012</v>
      </c>
      <c r="H17" s="16">
        <v>8798.8089974080012</v>
      </c>
      <c r="J17" s="16">
        <v>7944.2877188349985</v>
      </c>
      <c r="K17" s="16">
        <v>12114.003499820001</v>
      </c>
      <c r="L17" s="16">
        <v>9825.1161347210018</v>
      </c>
      <c r="M17" s="16">
        <v>20705.755782379998</v>
      </c>
      <c r="O17" s="16">
        <v>24564</v>
      </c>
      <c r="P17" s="16">
        <v>21102.583240618002</v>
      </c>
      <c r="Q17" s="16">
        <v>24306.510706659999</v>
      </c>
      <c r="R17" s="16">
        <v>19876.622030385999</v>
      </c>
      <c r="T17" s="16">
        <v>19705.267917551999</v>
      </c>
      <c r="U17" s="16">
        <v>18029.377437947998</v>
      </c>
    </row>
    <row r="18" spans="2:21">
      <c r="B18" s="146" t="s">
        <v>148</v>
      </c>
      <c r="C18" s="16">
        <v>16693.6621854109</v>
      </c>
      <c r="E18" s="16">
        <v>16676.122887938825</v>
      </c>
      <c r="F18" s="16">
        <v>17409.998140546868</v>
      </c>
      <c r="G18" s="16">
        <v>16791.830262934887</v>
      </c>
      <c r="H18" s="16">
        <v>16447.363518345024</v>
      </c>
      <c r="J18" s="16">
        <v>20794.996135012017</v>
      </c>
      <c r="K18" s="16">
        <v>22754.447142392259</v>
      </c>
      <c r="L18" s="16">
        <v>22236.306642470794</v>
      </c>
      <c r="M18" s="16">
        <v>21923.793954676825</v>
      </c>
      <c r="O18" s="16">
        <v>24928</v>
      </c>
      <c r="P18" s="16">
        <v>24005.968644489461</v>
      </c>
      <c r="Q18" s="16">
        <v>22537.23155856739</v>
      </c>
      <c r="R18" s="16">
        <v>12021.04816201406</v>
      </c>
      <c r="T18" s="16">
        <v>15669.251309865789</v>
      </c>
      <c r="U18" s="16">
        <v>15469.155296805317</v>
      </c>
    </row>
    <row r="19" spans="2:21">
      <c r="B19" s="146" t="s">
        <v>204</v>
      </c>
      <c r="C19" s="16">
        <v>22808.134743139413</v>
      </c>
      <c r="E19" s="16">
        <v>16227.608894452782</v>
      </c>
      <c r="F19" s="16">
        <v>18352.455099887153</v>
      </c>
      <c r="G19" s="16">
        <v>13712.695531326026</v>
      </c>
      <c r="H19" s="16">
        <v>11182.330132610779</v>
      </c>
      <c r="J19" s="16">
        <v>8332.2475145931712</v>
      </c>
      <c r="K19" s="16">
        <v>5840.1041571056749</v>
      </c>
      <c r="L19" s="16">
        <v>3112.5419628501859</v>
      </c>
      <c r="M19" s="16">
        <v>3723.7734463200718</v>
      </c>
      <c r="O19" s="16">
        <v>3081</v>
      </c>
      <c r="P19" s="16">
        <v>7922.7653615447243</v>
      </c>
      <c r="Q19" s="16">
        <v>3069.8824223330816</v>
      </c>
      <c r="R19" s="16">
        <v>7588.8103541247247</v>
      </c>
      <c r="T19" s="16">
        <v>4155.7436989525695</v>
      </c>
      <c r="U19" s="16">
        <v>4379.7134434056488</v>
      </c>
    </row>
    <row r="20" spans="2:21">
      <c r="B20" s="146" t="s">
        <v>149</v>
      </c>
      <c r="C20" s="16">
        <v>5602.2874264349311</v>
      </c>
      <c r="E20" s="16">
        <v>5387.4681998615551</v>
      </c>
      <c r="F20" s="16">
        <v>5342.6107450353566</v>
      </c>
      <c r="G20" s="16">
        <v>6043.1648429113193</v>
      </c>
      <c r="H20" s="16">
        <v>8502.3465754661265</v>
      </c>
      <c r="J20" s="16">
        <v>6372.9816407809531</v>
      </c>
      <c r="K20" s="16">
        <v>3404.8272962911706</v>
      </c>
      <c r="L20" s="16">
        <v>3634.3194429826954</v>
      </c>
      <c r="M20" s="16">
        <v>3860.3348053709055</v>
      </c>
      <c r="O20" s="16">
        <v>3389</v>
      </c>
      <c r="P20" s="16">
        <v>3964.506608470318</v>
      </c>
      <c r="Q20" s="16">
        <v>4141.3291235024499</v>
      </c>
      <c r="R20" s="16">
        <v>4.94765117764473E-13</v>
      </c>
      <c r="T20" s="16">
        <v>6.3643080706533517E-2</v>
      </c>
      <c r="U20" s="16">
        <v>-5.5297277867794035E-13</v>
      </c>
    </row>
    <row r="21" spans="2:21">
      <c r="B21" s="147"/>
      <c r="C21" s="53"/>
      <c r="E21" s="53"/>
      <c r="F21" s="53"/>
      <c r="G21" s="53"/>
      <c r="H21" s="53"/>
      <c r="J21" s="53"/>
      <c r="K21" s="53"/>
      <c r="L21" s="53"/>
      <c r="M21" s="53"/>
      <c r="O21" s="53"/>
      <c r="P21" s="53"/>
      <c r="Q21" s="53"/>
      <c r="R21" s="53"/>
      <c r="T21" s="53"/>
      <c r="U21" s="53"/>
    </row>
    <row r="22" spans="2:21">
      <c r="B22" s="148" t="s">
        <v>9</v>
      </c>
      <c r="C22" s="125">
        <f>SUM(C13:C21)</f>
        <v>174545.04654828191</v>
      </c>
      <c r="D22" s="324"/>
      <c r="E22" s="125">
        <f>SUM(E13:E21)</f>
        <v>178756.09783751206</v>
      </c>
      <c r="F22" s="125">
        <f>SUM(F13:F21)</f>
        <v>170951.52356941736</v>
      </c>
      <c r="G22" s="125">
        <f>SUM(G13:G21)</f>
        <v>185321.17115254002</v>
      </c>
      <c r="H22" s="125">
        <f>SUM(H13:H21)</f>
        <v>181454.73182811163</v>
      </c>
      <c r="I22" s="324"/>
      <c r="J22" s="125">
        <f>SUM(J13:J21)</f>
        <v>165335.98168179102</v>
      </c>
      <c r="K22" s="125">
        <f>SUM(K13:K21)</f>
        <v>153804.21005090207</v>
      </c>
      <c r="L22" s="125">
        <f>SUM(L13:L21)</f>
        <v>175015.53362994269</v>
      </c>
      <c r="M22" s="125">
        <f>SUM(M13:M21)</f>
        <v>225622.61069462076</v>
      </c>
      <c r="N22" s="324"/>
      <c r="O22" s="125">
        <f>SUM(O13:O21)</f>
        <v>212975</v>
      </c>
      <c r="P22" s="125">
        <f>SUM(P13:P21)</f>
        <v>220582.20252870079</v>
      </c>
      <c r="Q22" s="125">
        <f>SUM(Q13:Q21)</f>
        <v>237789.99121848022</v>
      </c>
      <c r="R22" s="125">
        <f>SUM(R13:R21)</f>
        <v>203806.1222379219</v>
      </c>
      <c r="S22" s="324"/>
      <c r="T22" s="125">
        <f>SUM(T13:T21)</f>
        <v>227882.84939457636</v>
      </c>
      <c r="U22" s="125">
        <f>SUM(U13:U21)</f>
        <v>235343.82840322092</v>
      </c>
    </row>
    <row r="23" spans="2:21">
      <c r="B23" s="145"/>
      <c r="C23" s="16"/>
      <c r="D23" s="44"/>
      <c r="E23" s="16"/>
      <c r="F23" s="16"/>
      <c r="G23" s="16"/>
      <c r="H23" s="16"/>
      <c r="I23" s="44"/>
      <c r="J23" s="16"/>
      <c r="K23" s="16"/>
      <c r="L23" s="16"/>
      <c r="M23" s="16"/>
      <c r="N23" s="44"/>
      <c r="O23" s="16"/>
      <c r="P23" s="16"/>
      <c r="Q23" s="16"/>
      <c r="R23" s="16"/>
      <c r="S23" s="44"/>
      <c r="T23" s="16"/>
      <c r="U23" s="16"/>
    </row>
    <row r="24" spans="2:21">
      <c r="B24" s="59" t="s">
        <v>209</v>
      </c>
      <c r="C24" s="16"/>
      <c r="D24" s="44"/>
      <c r="E24" s="16"/>
      <c r="F24" s="16"/>
      <c r="G24" s="16"/>
      <c r="H24" s="16"/>
      <c r="I24" s="44"/>
      <c r="J24" s="16"/>
      <c r="K24" s="16"/>
      <c r="L24" s="16"/>
      <c r="M24" s="16"/>
      <c r="N24" s="44"/>
      <c r="O24" s="16"/>
      <c r="P24" s="16"/>
      <c r="Q24" s="16"/>
      <c r="R24" s="16"/>
      <c r="S24" s="44"/>
      <c r="T24" s="16"/>
      <c r="U24" s="16"/>
    </row>
    <row r="25" spans="2:21">
      <c r="B25" s="59" t="s">
        <v>10</v>
      </c>
      <c r="C25" s="16">
        <v>90661.654909261561</v>
      </c>
      <c r="D25" s="44"/>
      <c r="E25" s="16">
        <v>88837.198078656525</v>
      </c>
      <c r="F25" s="16">
        <v>92329.515400152377</v>
      </c>
      <c r="G25" s="16">
        <v>91836.920480683795</v>
      </c>
      <c r="H25" s="16">
        <v>93533.181141290785</v>
      </c>
      <c r="I25" s="44"/>
      <c r="J25" s="16">
        <v>93501.779062091082</v>
      </c>
      <c r="K25" s="16">
        <v>87555.026753157581</v>
      </c>
      <c r="L25" s="16">
        <v>83326.450773635443</v>
      </c>
      <c r="M25" s="16">
        <v>86693.62623771363</v>
      </c>
      <c r="N25" s="44"/>
      <c r="O25" s="16">
        <v>81675</v>
      </c>
      <c r="P25" s="16">
        <v>90860.589607023794</v>
      </c>
      <c r="Q25" s="16">
        <v>89653.604420644668</v>
      </c>
      <c r="R25" s="16">
        <v>87132.241091380129</v>
      </c>
      <c r="S25" s="44"/>
      <c r="T25" s="16">
        <v>83091.766146336173</v>
      </c>
      <c r="U25" s="16">
        <v>82937.622955380648</v>
      </c>
    </row>
    <row r="26" spans="2:21">
      <c r="B26" s="59" t="s">
        <v>150</v>
      </c>
      <c r="C26" s="16">
        <v>188078.57163558996</v>
      </c>
      <c r="D26" s="44"/>
      <c r="E26" s="16">
        <v>179983.54059337429</v>
      </c>
      <c r="F26" s="16">
        <v>172379.57288071635</v>
      </c>
      <c r="G26" s="16">
        <v>164367.51983715565</v>
      </c>
      <c r="H26" s="16">
        <v>156586.58789118368</v>
      </c>
      <c r="I26" s="44"/>
      <c r="J26" s="16">
        <v>148615.48222952388</v>
      </c>
      <c r="K26" s="16">
        <v>132161.85621430128</v>
      </c>
      <c r="L26" s="16">
        <v>117803.9509108615</v>
      </c>
      <c r="M26" s="16">
        <v>115143.26890616748</v>
      </c>
      <c r="N26" s="44"/>
      <c r="O26" s="16">
        <v>102410</v>
      </c>
      <c r="P26" s="16">
        <v>105831.30210077541</v>
      </c>
      <c r="Q26" s="16">
        <v>97535.275935331403</v>
      </c>
      <c r="R26" s="16">
        <v>92103.874787107925</v>
      </c>
      <c r="S26" s="44"/>
      <c r="T26" s="16">
        <v>82054.8364735777</v>
      </c>
      <c r="U26" s="16">
        <v>74370.656401493165</v>
      </c>
    </row>
    <row r="27" spans="2:21">
      <c r="B27" s="59" t="s">
        <v>151</v>
      </c>
      <c r="C27" s="16">
        <v>48546.987508929378</v>
      </c>
      <c r="D27" s="44"/>
      <c r="E27" s="16">
        <v>44641.291008404391</v>
      </c>
      <c r="F27" s="16">
        <v>46758.672884636733</v>
      </c>
      <c r="G27" s="16">
        <v>44629.134539537437</v>
      </c>
      <c r="H27" s="16">
        <v>47178.249016313275</v>
      </c>
      <c r="I27" s="44"/>
      <c r="J27" s="16">
        <v>49350.97272334998</v>
      </c>
      <c r="K27" s="16">
        <v>48500.985082164247</v>
      </c>
      <c r="L27" s="16">
        <v>45112.782302699728</v>
      </c>
      <c r="M27" s="16">
        <v>45418.286728227526</v>
      </c>
      <c r="N27" s="44"/>
      <c r="O27" s="16">
        <v>45707</v>
      </c>
      <c r="P27" s="16">
        <v>49457.892469709375</v>
      </c>
      <c r="Q27" s="16">
        <v>49522.45380856179</v>
      </c>
      <c r="R27" s="16">
        <v>48440.212874697652</v>
      </c>
      <c r="S27" s="44"/>
      <c r="T27" s="16">
        <v>46175.502859327047</v>
      </c>
      <c r="U27" s="16">
        <v>45196.533288987681</v>
      </c>
    </row>
    <row r="28" spans="2:21">
      <c r="B28" s="59" t="s">
        <v>204</v>
      </c>
      <c r="C28" s="16">
        <v>8374.6636659277319</v>
      </c>
      <c r="D28" s="44"/>
      <c r="E28" s="16">
        <v>5531.2364580444209</v>
      </c>
      <c r="F28" s="16">
        <v>3360.7602196707089</v>
      </c>
      <c r="G28" s="16">
        <v>3357.8784453944168</v>
      </c>
      <c r="H28" s="16">
        <v>2281.8119405558145</v>
      </c>
      <c r="I28" s="44"/>
      <c r="J28" s="16">
        <v>2125.9345179089623</v>
      </c>
      <c r="K28" s="16">
        <v>1918.8866645589201</v>
      </c>
      <c r="L28" s="16">
        <v>1318.5521085686282</v>
      </c>
      <c r="M28" s="16">
        <v>1549.694443495908</v>
      </c>
      <c r="N28" s="44"/>
      <c r="O28" s="16">
        <v>1521</v>
      </c>
      <c r="P28" s="16">
        <v>3077.119344448844</v>
      </c>
      <c r="Q28" s="16">
        <v>1636.5500325798737</v>
      </c>
      <c r="R28" s="16">
        <v>3755.8476280573204</v>
      </c>
      <c r="S28" s="44"/>
      <c r="T28" s="16">
        <v>1697.2326088152981</v>
      </c>
      <c r="U28" s="16">
        <v>1737.0663331264666</v>
      </c>
    </row>
    <row r="29" spans="2:21">
      <c r="B29" s="59" t="s">
        <v>135</v>
      </c>
      <c r="C29" s="16">
        <v>-3.1898034691810608E-2</v>
      </c>
      <c r="D29" s="44"/>
      <c r="E29" s="16">
        <v>-3.1280239939689633E-2</v>
      </c>
      <c r="F29" s="16">
        <v>-3.145342695713043E-2</v>
      </c>
      <c r="G29" s="16">
        <v>0.3698222225904465</v>
      </c>
      <c r="H29" s="16">
        <v>2.1755517790317533</v>
      </c>
      <c r="I29" s="44"/>
      <c r="J29" s="16">
        <v>2.1827617956399918</v>
      </c>
      <c r="K29" s="16">
        <v>2.1736400461196901</v>
      </c>
      <c r="L29" s="16">
        <v>2.182747188925743</v>
      </c>
      <c r="M29" s="16">
        <v>2.1782896713018416</v>
      </c>
      <c r="N29" s="44"/>
      <c r="O29" s="16">
        <v>2</v>
      </c>
      <c r="P29" s="16">
        <v>2.1766913598775863</v>
      </c>
      <c r="Q29" s="16">
        <v>2.1793215861320494</v>
      </c>
      <c r="R29" s="16">
        <v>2.1811547679901122</v>
      </c>
      <c r="S29" s="44"/>
      <c r="T29" s="16">
        <v>2.1780604913234711</v>
      </c>
      <c r="U29" s="16">
        <v>2.1804801355600358</v>
      </c>
    </row>
    <row r="30" spans="2:21">
      <c r="B30" s="59" t="s">
        <v>110</v>
      </c>
      <c r="C30" s="16">
        <v>25200.433081578361</v>
      </c>
      <c r="D30" s="44"/>
      <c r="E30" s="16">
        <v>26314.712</v>
      </c>
      <c r="F30" s="16">
        <v>28936.357</v>
      </c>
      <c r="G30" s="16">
        <v>31927.312999999998</v>
      </c>
      <c r="H30" s="16">
        <v>33518.207000000002</v>
      </c>
      <c r="I30" s="44"/>
      <c r="J30" s="16">
        <v>34828.995999999999</v>
      </c>
      <c r="K30" s="16">
        <v>39585.892999999996</v>
      </c>
      <c r="L30" s="16">
        <v>43228.851000000002</v>
      </c>
      <c r="M30" s="16">
        <v>43849.349213488</v>
      </c>
      <c r="N30" s="44"/>
      <c r="O30" s="16">
        <v>44842</v>
      </c>
      <c r="P30" s="16">
        <v>44027.311999999998</v>
      </c>
      <c r="Q30" s="16">
        <v>45410.538999999997</v>
      </c>
      <c r="R30" s="16">
        <v>41642.466999999997</v>
      </c>
      <c r="S30" s="44"/>
      <c r="T30" s="16">
        <v>42176.667000000001</v>
      </c>
      <c r="U30" s="16">
        <v>45864.745000000003</v>
      </c>
    </row>
    <row r="31" spans="2:21">
      <c r="B31" s="59" t="s">
        <v>206</v>
      </c>
      <c r="C31" s="16">
        <v>8611.4422315866923</v>
      </c>
      <c r="D31" s="44"/>
      <c r="E31" s="16">
        <v>8174.3946421731753</v>
      </c>
      <c r="F31" s="16">
        <v>8421.5875407005005</v>
      </c>
      <c r="G31" s="16">
        <v>8471.493893782439</v>
      </c>
      <c r="H31" s="16">
        <v>8039.8518978349621</v>
      </c>
      <c r="I31" s="44"/>
      <c r="J31" s="16">
        <v>7912.0509161547261</v>
      </c>
      <c r="K31" s="16">
        <v>7450.0096682617714</v>
      </c>
      <c r="L31" s="16">
        <v>6610.4962322048805</v>
      </c>
      <c r="M31" s="16">
        <v>6878.9253166259195</v>
      </c>
      <c r="N31" s="44"/>
      <c r="O31" s="16">
        <v>6469</v>
      </c>
      <c r="P31" s="16">
        <v>6806.1905463727335</v>
      </c>
      <c r="Q31" s="16">
        <v>6419.6353455917442</v>
      </c>
      <c r="R31" s="16">
        <v>10967.86217979172</v>
      </c>
      <c r="S31" s="44"/>
      <c r="T31" s="16">
        <v>12477.519439463211</v>
      </c>
      <c r="U31" s="16">
        <v>13279.495950544851</v>
      </c>
    </row>
    <row r="32" spans="2:21">
      <c r="B32" s="59" t="s">
        <v>337</v>
      </c>
      <c r="C32" s="16"/>
      <c r="D32" s="44"/>
      <c r="E32" s="16"/>
      <c r="F32" s="16"/>
      <c r="G32" s="16"/>
      <c r="H32" s="16"/>
      <c r="I32" s="44"/>
      <c r="J32" s="16"/>
      <c r="K32" s="16"/>
      <c r="L32" s="16"/>
      <c r="M32" s="16"/>
      <c r="N32" s="44"/>
      <c r="O32" s="16">
        <v>8097.7929943063573</v>
      </c>
      <c r="P32" s="16">
        <v>0</v>
      </c>
      <c r="Q32" s="16">
        <v>0</v>
      </c>
      <c r="R32" s="16">
        <v>0</v>
      </c>
      <c r="S32" s="44"/>
      <c r="T32" s="16">
        <v>0</v>
      </c>
      <c r="U32" s="16">
        <v>0</v>
      </c>
    </row>
    <row r="33" spans="2:21">
      <c r="B33" s="59" t="s">
        <v>345</v>
      </c>
      <c r="C33" s="16"/>
      <c r="D33" s="44"/>
      <c r="E33" s="16"/>
      <c r="F33" s="16"/>
      <c r="G33" s="16"/>
      <c r="H33" s="16"/>
      <c r="I33" s="44"/>
      <c r="J33" s="16"/>
      <c r="K33" s="16"/>
      <c r="L33" s="16"/>
      <c r="M33" s="16"/>
      <c r="N33" s="44"/>
      <c r="O33" s="16"/>
      <c r="P33" s="16"/>
      <c r="Q33" s="16"/>
      <c r="R33" s="16">
        <v>43215.613081529205</v>
      </c>
      <c r="S33" s="44"/>
      <c r="T33" s="16">
        <v>0</v>
      </c>
      <c r="U33" s="16">
        <v>0</v>
      </c>
    </row>
    <row r="34" spans="2:21">
      <c r="B34" s="325" t="s">
        <v>346</v>
      </c>
      <c r="C34" s="295"/>
      <c r="D34" s="326"/>
      <c r="E34" s="295"/>
      <c r="F34" s="295"/>
      <c r="G34" s="295"/>
      <c r="H34" s="295"/>
      <c r="I34" s="326"/>
      <c r="J34" s="295"/>
      <c r="K34" s="295"/>
      <c r="L34" s="295"/>
      <c r="M34" s="295"/>
      <c r="N34" s="326"/>
      <c r="O34" s="295"/>
      <c r="P34" s="295"/>
      <c r="Q34" s="295"/>
      <c r="R34" s="295">
        <v>3826.4531704589217</v>
      </c>
      <c r="S34" s="326"/>
      <c r="T34" s="295">
        <v>3629.1231299999999</v>
      </c>
      <c r="U34" s="295">
        <v>3749.6457648568944</v>
      </c>
    </row>
    <row r="35" spans="2:21">
      <c r="B35" s="152" t="s">
        <v>210</v>
      </c>
      <c r="C35" s="140">
        <f>SUM(C25:C34)</f>
        <v>369473.721134839</v>
      </c>
      <c r="E35" s="140">
        <f>SUM(E25:E34)</f>
        <v>353482.34150041291</v>
      </c>
      <c r="F35" s="140">
        <f>SUM(F25:F34)</f>
        <v>352186.43447244971</v>
      </c>
      <c r="G35" s="140">
        <f>SUM(G25:G34)</f>
        <v>344590.63001877628</v>
      </c>
      <c r="H35" s="140">
        <f>SUM(H25:H34)</f>
        <v>341140.06443895755</v>
      </c>
      <c r="J35" s="140">
        <f>SUM(J25:J34)</f>
        <v>336337.39821082429</v>
      </c>
      <c r="K35" s="140">
        <f>SUM(K25:K34)</f>
        <v>317174.83102248982</v>
      </c>
      <c r="L35" s="140">
        <f>SUM(L25:L34)</f>
        <v>297403.26607515913</v>
      </c>
      <c r="M35" s="140">
        <f>SUM(M25:M34)</f>
        <v>299535.32913538977</v>
      </c>
      <c r="O35" s="140">
        <f>SUM(O25:O34)</f>
        <v>290723.79299430636</v>
      </c>
      <c r="P35" s="140">
        <f>SUM(P25:P34)</f>
        <v>300062.58275969006</v>
      </c>
      <c r="Q35" s="140">
        <f>SUM(Q25:Q34)</f>
        <v>290180.2378642956</v>
      </c>
      <c r="R35" s="140">
        <f>SUM(R25:R34)</f>
        <v>331086.75296779082</v>
      </c>
      <c r="T35" s="140">
        <f>SUM(T25:T34)</f>
        <v>271304.82571801078</v>
      </c>
      <c r="U35" s="140">
        <f>SUM(U25:U34)</f>
        <v>267137.94617452525</v>
      </c>
    </row>
    <row r="36" spans="2:21">
      <c r="B36" s="149"/>
      <c r="C36" s="16"/>
      <c r="E36" s="16"/>
      <c r="F36" s="16"/>
      <c r="G36" s="16"/>
      <c r="H36" s="16"/>
      <c r="J36" s="16"/>
      <c r="K36" s="16"/>
      <c r="L36" s="16"/>
      <c r="M36" s="16"/>
      <c r="O36" s="16"/>
      <c r="P36" s="16"/>
      <c r="Q36" s="16"/>
      <c r="R36" s="16"/>
      <c r="T36" s="16"/>
      <c r="U36" s="16"/>
    </row>
    <row r="37" spans="2:21" s="151" customFormat="1" ht="16.5" customHeight="1">
      <c r="B37" s="150" t="s">
        <v>218</v>
      </c>
      <c r="C37" s="141">
        <f>C22+C35</f>
        <v>544018.76768312091</v>
      </c>
      <c r="E37" s="141">
        <f t="shared" ref="E37:M37" si="0">E22+E35</f>
        <v>532238.43933792494</v>
      </c>
      <c r="F37" s="141">
        <f t="shared" si="0"/>
        <v>523137.95804186707</v>
      </c>
      <c r="G37" s="141">
        <f t="shared" si="0"/>
        <v>529911.8011713163</v>
      </c>
      <c r="H37" s="141">
        <f t="shared" si="0"/>
        <v>522594.79626706918</v>
      </c>
      <c r="J37" s="141">
        <f t="shared" si="0"/>
        <v>501673.37989261531</v>
      </c>
      <c r="K37" s="141">
        <f t="shared" si="0"/>
        <v>470979.04107339191</v>
      </c>
      <c r="L37" s="141">
        <f t="shared" si="0"/>
        <v>472418.79970510182</v>
      </c>
      <c r="M37" s="141">
        <f t="shared" si="0"/>
        <v>525157.93983001052</v>
      </c>
      <c r="O37" s="141">
        <f t="shared" ref="O37:P37" si="1">O22+O35</f>
        <v>503698.79299430636</v>
      </c>
      <c r="P37" s="141">
        <f t="shared" si="1"/>
        <v>520644.78528839082</v>
      </c>
      <c r="Q37" s="141">
        <f t="shared" ref="Q37:R37" si="2">Q22+Q35</f>
        <v>527970.22908277577</v>
      </c>
      <c r="R37" s="141">
        <f t="shared" si="2"/>
        <v>534892.87520571274</v>
      </c>
      <c r="T37" s="141">
        <f t="shared" ref="T37:U37" si="3">T22+T35</f>
        <v>499187.67511258717</v>
      </c>
      <c r="U37" s="141">
        <f t="shared" si="3"/>
        <v>502481.77457774617</v>
      </c>
    </row>
    <row r="38" spans="2:21">
      <c r="B38" s="152"/>
      <c r="C38" s="140"/>
      <c r="E38" s="140"/>
      <c r="F38" s="140"/>
      <c r="G38" s="140"/>
      <c r="H38" s="140"/>
      <c r="J38" s="140"/>
      <c r="K38" s="140"/>
      <c r="L38" s="140"/>
      <c r="M38" s="140"/>
      <c r="O38" s="140"/>
      <c r="P38" s="140"/>
      <c r="Q38" s="140"/>
      <c r="R38" s="140"/>
      <c r="T38" s="140"/>
      <c r="U38" s="140"/>
    </row>
    <row r="39" spans="2:21">
      <c r="B39" s="142" t="s">
        <v>207</v>
      </c>
      <c r="C39" s="16"/>
      <c r="E39" s="16"/>
      <c r="F39" s="16"/>
      <c r="G39" s="16"/>
      <c r="H39" s="16"/>
      <c r="J39" s="16"/>
      <c r="K39" s="16"/>
      <c r="L39" s="16"/>
      <c r="M39" s="16"/>
      <c r="O39" s="16"/>
      <c r="P39" s="16"/>
      <c r="Q39" s="16"/>
      <c r="R39" s="16"/>
      <c r="T39" s="16"/>
      <c r="U39" s="16"/>
    </row>
    <row r="40" spans="2:21">
      <c r="B40" s="59" t="s">
        <v>152</v>
      </c>
      <c r="C40" s="16"/>
      <c r="E40" s="16"/>
      <c r="F40" s="16"/>
      <c r="G40" s="16"/>
      <c r="H40" s="16"/>
      <c r="J40" s="16"/>
      <c r="K40" s="16"/>
      <c r="L40" s="16"/>
      <c r="M40" s="16"/>
      <c r="O40" s="16"/>
      <c r="P40" s="16"/>
      <c r="Q40" s="16"/>
      <c r="R40" s="16"/>
      <c r="T40" s="16"/>
      <c r="U40" s="16"/>
    </row>
    <row r="41" spans="2:21">
      <c r="B41" s="146" t="s">
        <v>153</v>
      </c>
      <c r="C41" s="16">
        <v>27899.697735753442</v>
      </c>
      <c r="E41" s="16">
        <v>30892.76234428004</v>
      </c>
      <c r="F41" s="16">
        <v>28900.68347336461</v>
      </c>
      <c r="G41" s="16">
        <v>40350.640768184188</v>
      </c>
      <c r="H41" s="16">
        <v>43748.404588460828</v>
      </c>
      <c r="J41" s="16">
        <v>32494.631518291444</v>
      </c>
      <c r="K41" s="16">
        <v>32610.938132610638</v>
      </c>
      <c r="L41" s="16">
        <v>35757.801094274568</v>
      </c>
      <c r="M41" s="16">
        <v>47878.315177389799</v>
      </c>
      <c r="O41" s="16">
        <v>33235</v>
      </c>
      <c r="P41" s="16">
        <v>33704.39828970714</v>
      </c>
      <c r="Q41" s="16">
        <v>29064.758311374881</v>
      </c>
      <c r="R41" s="16">
        <v>29321.331559499653</v>
      </c>
      <c r="T41" s="16">
        <v>27686.905357587264</v>
      </c>
      <c r="U41" s="16">
        <v>23514.710517933498</v>
      </c>
    </row>
    <row r="42" spans="2:21">
      <c r="B42" s="146" t="s">
        <v>303</v>
      </c>
      <c r="C42" s="16">
        <v>43389.821778360347</v>
      </c>
      <c r="E42" s="16">
        <v>41243.273437290904</v>
      </c>
      <c r="F42" s="16">
        <v>41880.41593893565</v>
      </c>
      <c r="G42" s="16">
        <v>37760.478935384643</v>
      </c>
      <c r="H42" s="16">
        <v>32932.971611672598</v>
      </c>
      <c r="J42" s="16">
        <v>34987.710710596621</v>
      </c>
      <c r="K42" s="16">
        <v>35011.04695796813</v>
      </c>
      <c r="L42" s="16">
        <v>35419.953924569607</v>
      </c>
      <c r="M42" s="16">
        <v>31854.471498972809</v>
      </c>
      <c r="O42" s="16">
        <v>34078</v>
      </c>
      <c r="P42" s="16">
        <v>35744.256015730614</v>
      </c>
      <c r="Q42" s="16">
        <v>32439.262227138828</v>
      </c>
      <c r="R42" s="16">
        <v>26743.174873804175</v>
      </c>
      <c r="T42" s="16">
        <v>27639.707539130446</v>
      </c>
      <c r="U42" s="16">
        <v>25064.795301199982</v>
      </c>
    </row>
    <row r="43" spans="2:21">
      <c r="B43" s="146" t="s">
        <v>205</v>
      </c>
      <c r="C43" s="16">
        <v>17596.932860618486</v>
      </c>
      <c r="E43" s="16">
        <v>18696.655804681024</v>
      </c>
      <c r="F43" s="16">
        <v>14249.845033010835</v>
      </c>
      <c r="G43" s="16">
        <v>11940.380196900342</v>
      </c>
      <c r="H43" s="16">
        <v>9963.2815827192062</v>
      </c>
      <c r="J43" s="16">
        <v>7860.0215695828683</v>
      </c>
      <c r="K43" s="16">
        <v>15699.113979547892</v>
      </c>
      <c r="L43" s="16">
        <v>20601.256318261898</v>
      </c>
      <c r="M43" s="16">
        <v>9848.6891423557918</v>
      </c>
      <c r="O43" s="16">
        <v>16265</v>
      </c>
      <c r="P43" s="16">
        <v>6464.8345095909126</v>
      </c>
      <c r="Q43" s="16">
        <v>7917.6466453930998</v>
      </c>
      <c r="R43" s="16">
        <v>3857.1953775831544</v>
      </c>
      <c r="T43" s="16">
        <v>7959.9105216391481</v>
      </c>
      <c r="U43" s="16">
        <v>20814.151311961974</v>
      </c>
    </row>
    <row r="44" spans="2:21">
      <c r="B44" s="146" t="s">
        <v>154</v>
      </c>
      <c r="C44" s="16">
        <v>31022.736080577852</v>
      </c>
      <c r="E44" s="16">
        <v>23314.086793109112</v>
      </c>
      <c r="F44" s="16">
        <v>26338.36731563686</v>
      </c>
      <c r="G44" s="16">
        <v>27399.288628209251</v>
      </c>
      <c r="H44" s="16">
        <v>31029.028628724391</v>
      </c>
      <c r="J44" s="16">
        <v>24088.944995617203</v>
      </c>
      <c r="K44" s="16">
        <v>25654.395266643412</v>
      </c>
      <c r="L44" s="16">
        <v>26036.104971371718</v>
      </c>
      <c r="M44" s="16">
        <v>29027.23617342487</v>
      </c>
      <c r="O44" s="16">
        <v>23592</v>
      </c>
      <c r="P44" s="16">
        <v>28056.364760164219</v>
      </c>
      <c r="Q44" s="16">
        <v>29712.692316964749</v>
      </c>
      <c r="R44" s="16">
        <v>32748.830596611886</v>
      </c>
      <c r="T44" s="16">
        <v>24238.827750144716</v>
      </c>
      <c r="U44" s="16">
        <v>29853.440847794689</v>
      </c>
    </row>
    <row r="45" spans="2:21" ht="12.75" customHeight="1">
      <c r="B45" s="143" t="s">
        <v>211</v>
      </c>
      <c r="C45" s="16">
        <v>0</v>
      </c>
      <c r="E45" s="16">
        <v>102.66638696537679</v>
      </c>
      <c r="F45" s="16">
        <v>10980.244231522971</v>
      </c>
      <c r="G45" s="16">
        <v>8700</v>
      </c>
      <c r="H45" s="16">
        <v>14593.096518175997</v>
      </c>
      <c r="J45" s="16">
        <v>11700.40000782123</v>
      </c>
      <c r="K45" s="16">
        <v>18982.397853490002</v>
      </c>
      <c r="L45" s="16">
        <v>34099.020996607607</v>
      </c>
      <c r="M45" s="16">
        <v>23964.930996854731</v>
      </c>
      <c r="O45" s="16">
        <v>21000</v>
      </c>
      <c r="P45" s="16">
        <v>31019.465614579993</v>
      </c>
      <c r="Q45" s="16">
        <v>40573.020823630082</v>
      </c>
      <c r="R45" s="16">
        <v>54921.264175320946</v>
      </c>
      <c r="T45" s="16">
        <v>53316.491826693637</v>
      </c>
      <c r="U45" s="16">
        <v>52200.97966376401</v>
      </c>
    </row>
    <row r="46" spans="2:21">
      <c r="B46" s="143" t="s">
        <v>112</v>
      </c>
      <c r="C46" s="16">
        <v>39567.175130000003</v>
      </c>
      <c r="E46" s="16">
        <v>51228.942999999999</v>
      </c>
      <c r="F46" s="16">
        <v>39235.968910120595</v>
      </c>
      <c r="G46" s="16">
        <v>39290.603070830199</v>
      </c>
      <c r="H46" s="16">
        <v>49391.504502374657</v>
      </c>
      <c r="J46" s="16">
        <v>49514.864653924458</v>
      </c>
      <c r="K46" s="16">
        <v>70075.098693762004</v>
      </c>
      <c r="L46" s="16">
        <v>70101.866257818518</v>
      </c>
      <c r="M46" s="16">
        <v>26030.770183400156</v>
      </c>
      <c r="O46" s="16">
        <v>26116</v>
      </c>
      <c r="P46" s="16">
        <v>4084.4236604675666</v>
      </c>
      <c r="Q46" s="16">
        <v>4081.3731516872281</v>
      </c>
      <c r="R46" s="16">
        <v>7701.2506793962684</v>
      </c>
      <c r="T46" s="16">
        <v>7763.5173185125495</v>
      </c>
      <c r="U46" s="16">
        <v>10297.385229925738</v>
      </c>
    </row>
    <row r="47" spans="2:21">
      <c r="B47" s="144" t="s">
        <v>108</v>
      </c>
      <c r="C47" s="16">
        <v>4890.5642801071981</v>
      </c>
      <c r="E47" s="16">
        <v>4762.0882893030339</v>
      </c>
      <c r="F47" s="16">
        <v>6609.9186372355762</v>
      </c>
      <c r="G47" s="16">
        <v>6242.3132676742616</v>
      </c>
      <c r="H47" s="16">
        <v>6961.5984310811637</v>
      </c>
      <c r="J47" s="16">
        <v>6234.3718820314261</v>
      </c>
      <c r="K47" s="16">
        <v>5558.5657318282001</v>
      </c>
      <c r="L47" s="16">
        <v>4925.1860746882103</v>
      </c>
      <c r="M47" s="16">
        <v>6179.6064241214153</v>
      </c>
      <c r="O47" s="16">
        <v>5827</v>
      </c>
      <c r="P47" s="16">
        <v>6118.6961706650245</v>
      </c>
      <c r="Q47" s="16">
        <v>6923.6243330012157</v>
      </c>
      <c r="R47" s="16">
        <v>6507.5819097404246</v>
      </c>
      <c r="T47" s="16">
        <v>5587.7689322330771</v>
      </c>
      <c r="U47" s="16">
        <v>5744.595639185145</v>
      </c>
    </row>
    <row r="48" spans="2:21">
      <c r="B48" s="144" t="s">
        <v>11</v>
      </c>
      <c r="C48" s="16">
        <v>2550.2671695464273</v>
      </c>
      <c r="E48" s="16">
        <v>2118.09265657881</v>
      </c>
      <c r="F48" s="16">
        <v>2539.8815475721754</v>
      </c>
      <c r="G48" s="16">
        <v>2374.4181382557526</v>
      </c>
      <c r="H48" s="16">
        <v>3087.8503504645387</v>
      </c>
      <c r="J48" s="16">
        <v>2706.948558470795</v>
      </c>
      <c r="K48" s="16">
        <v>4166.2974218618965</v>
      </c>
      <c r="L48" s="16">
        <v>6702.5003977031374</v>
      </c>
      <c r="M48" s="16">
        <v>8182.8222786229635</v>
      </c>
      <c r="O48" s="16">
        <v>8663</v>
      </c>
      <c r="P48" s="16">
        <v>9620.0366490217184</v>
      </c>
      <c r="Q48" s="16">
        <v>10736.465059546068</v>
      </c>
      <c r="R48" s="16">
        <v>5187.6644838382226</v>
      </c>
      <c r="T48" s="16">
        <v>5570.1382807715545</v>
      </c>
      <c r="U48" s="16">
        <v>4437.5960421016271</v>
      </c>
    </row>
    <row r="49" spans="2:21">
      <c r="B49" s="144" t="s">
        <v>106</v>
      </c>
      <c r="C49" s="16">
        <v>8745.4426432928303</v>
      </c>
      <c r="E49" s="16">
        <v>8363.2374151471158</v>
      </c>
      <c r="F49" s="16">
        <v>7330.2137603686315</v>
      </c>
      <c r="G49" s="16">
        <v>5634.943885252047</v>
      </c>
      <c r="H49" s="16">
        <v>4126.0259441429589</v>
      </c>
      <c r="J49" s="16">
        <v>5223.2479016303378</v>
      </c>
      <c r="K49" s="16">
        <v>3918.0404790990933</v>
      </c>
      <c r="L49" s="16">
        <v>3704.0283722014278</v>
      </c>
      <c r="M49" s="16">
        <v>5209.1564287646888</v>
      </c>
      <c r="O49" s="16">
        <v>15482</v>
      </c>
      <c r="P49" s="16">
        <v>17936.01907904974</v>
      </c>
      <c r="Q49" s="16">
        <v>19920.230930083544</v>
      </c>
      <c r="R49" s="16">
        <v>15397.022763587027</v>
      </c>
      <c r="T49" s="16">
        <v>9007.5406634891806</v>
      </c>
      <c r="U49" s="16">
        <v>9332.7587282867462</v>
      </c>
    </row>
    <row r="50" spans="2:21">
      <c r="B50" s="147"/>
      <c r="C50" s="16"/>
      <c r="E50" s="16"/>
      <c r="F50" s="16"/>
      <c r="G50" s="16"/>
      <c r="H50" s="16"/>
      <c r="J50" s="16"/>
      <c r="K50" s="16"/>
      <c r="L50" s="16"/>
      <c r="M50" s="16"/>
      <c r="O50" s="16"/>
      <c r="P50" s="16"/>
      <c r="Q50" s="16"/>
      <c r="R50" s="16"/>
      <c r="T50" s="16"/>
      <c r="U50" s="16"/>
    </row>
    <row r="51" spans="2:21">
      <c r="B51" s="148" t="s">
        <v>12</v>
      </c>
      <c r="C51" s="125">
        <f>SUM(C41:C50)</f>
        <v>175662.63767825658</v>
      </c>
      <c r="E51" s="125">
        <f>SUM(E41:E50)</f>
        <v>180721.80612735543</v>
      </c>
      <c r="F51" s="125">
        <f>SUM(F41:F50)</f>
        <v>178065.53884776789</v>
      </c>
      <c r="G51" s="125">
        <f>SUM(G41:G50)</f>
        <v>179693.06689069071</v>
      </c>
      <c r="H51" s="125">
        <f>SUM(H41:H50)</f>
        <v>195833.76215781632</v>
      </c>
      <c r="J51" s="125">
        <f>SUM(J41:J50)</f>
        <v>174811.14179796638</v>
      </c>
      <c r="K51" s="125">
        <f>SUM(K41:K50)</f>
        <v>211675.89451681124</v>
      </c>
      <c r="L51" s="125">
        <f>SUM(L41:L50)</f>
        <v>237347.71840749675</v>
      </c>
      <c r="M51" s="125">
        <f>SUM(M41:M50)</f>
        <v>188175.99830390725</v>
      </c>
      <c r="O51" s="125">
        <f>SUM(O41:O50)</f>
        <v>184258</v>
      </c>
      <c r="P51" s="125">
        <f>SUM(P41:P50)</f>
        <v>172748.49474897693</v>
      </c>
      <c r="Q51" s="125">
        <f>SUM(Q41:Q50)</f>
        <v>181369.07379881971</v>
      </c>
      <c r="R51" s="125">
        <f>SUM(R41:R50)</f>
        <v>182385.31641938179</v>
      </c>
      <c r="T51" s="125">
        <f>SUM(T41:T50)</f>
        <v>168770.80819020155</v>
      </c>
      <c r="U51" s="125">
        <f>SUM(U41:U50)</f>
        <v>181260.4132821534</v>
      </c>
    </row>
    <row r="52" spans="2:21">
      <c r="B52" s="59"/>
      <c r="C52" s="16"/>
      <c r="E52" s="16"/>
      <c r="F52" s="16"/>
      <c r="G52" s="16"/>
      <c r="H52" s="16"/>
      <c r="J52" s="16"/>
      <c r="K52" s="16"/>
      <c r="L52" s="16"/>
      <c r="M52" s="16"/>
      <c r="O52" s="16"/>
      <c r="P52" s="16"/>
      <c r="Q52" s="16"/>
      <c r="R52" s="16"/>
      <c r="T52" s="16"/>
      <c r="U52" s="16"/>
    </row>
    <row r="53" spans="2:21">
      <c r="B53" s="59" t="s">
        <v>212</v>
      </c>
      <c r="C53" s="16"/>
      <c r="E53" s="16"/>
      <c r="F53" s="16"/>
      <c r="G53" s="16"/>
      <c r="H53" s="16"/>
      <c r="J53" s="16"/>
      <c r="K53" s="16"/>
      <c r="L53" s="16"/>
      <c r="M53" s="16"/>
      <c r="O53" s="16"/>
      <c r="P53" s="16"/>
      <c r="Q53" s="16"/>
      <c r="R53" s="16"/>
      <c r="T53" s="16"/>
      <c r="U53" s="16"/>
    </row>
    <row r="54" spans="2:21">
      <c r="B54" s="59" t="s">
        <v>205</v>
      </c>
      <c r="C54" s="16">
        <v>7600.4381081800047</v>
      </c>
      <c r="E54" s="16">
        <v>4550.0559571263029</v>
      </c>
      <c r="F54" s="16">
        <v>3556.6113686594731</v>
      </c>
      <c r="G54" s="16">
        <v>1490.7742972711785</v>
      </c>
      <c r="H54" s="16">
        <v>431.18918331272033</v>
      </c>
      <c r="J54" s="16">
        <v>348.02244191777993</v>
      </c>
      <c r="K54" s="16">
        <v>2317.8184981380291</v>
      </c>
      <c r="L54" s="16">
        <v>2204.7999521000597</v>
      </c>
      <c r="M54" s="16">
        <v>1209.6601869168398</v>
      </c>
      <c r="O54" s="16">
        <v>2109</v>
      </c>
      <c r="P54" s="16">
        <v>761.40896473983707</v>
      </c>
      <c r="Q54" s="16">
        <v>1835.4674210239068</v>
      </c>
      <c r="R54" s="16">
        <v>1264.8795627167492</v>
      </c>
      <c r="T54" s="16">
        <v>5073.8723633534319</v>
      </c>
      <c r="U54" s="16">
        <v>9334.0424200060879</v>
      </c>
    </row>
    <row r="55" spans="2:21">
      <c r="B55" s="59" t="s">
        <v>154</v>
      </c>
      <c r="C55" s="16">
        <v>4286.0250488243519</v>
      </c>
      <c r="E55" s="16">
        <v>4385.5923981191154</v>
      </c>
      <c r="F55" s="16">
        <v>4653.1860703815773</v>
      </c>
      <c r="G55" s="16">
        <v>4589.5313253388167</v>
      </c>
      <c r="H55" s="16">
        <v>4485.2457965798103</v>
      </c>
      <c r="J55" s="16">
        <v>4720.077061894397</v>
      </c>
      <c r="K55" s="16">
        <v>4386.6337645313697</v>
      </c>
      <c r="L55" s="16">
        <v>4276.4889459913038</v>
      </c>
      <c r="M55" s="16">
        <v>4565.1322696834304</v>
      </c>
      <c r="O55" s="16">
        <v>4541</v>
      </c>
      <c r="P55" s="16">
        <v>4601.330896017058</v>
      </c>
      <c r="Q55" s="16">
        <v>4703.0743111952806</v>
      </c>
      <c r="R55" s="16">
        <v>5595.6015744807437</v>
      </c>
      <c r="T55" s="16">
        <v>4738.6507732672671</v>
      </c>
      <c r="U55" s="16">
        <v>4715.1807967836858</v>
      </c>
    </row>
    <row r="56" spans="2:21">
      <c r="B56" s="59" t="s">
        <v>107</v>
      </c>
      <c r="C56" s="16">
        <v>94657.80746455089</v>
      </c>
      <c r="E56" s="16">
        <v>88543.089031588577</v>
      </c>
      <c r="F56" s="16">
        <v>72228.003006096042</v>
      </c>
      <c r="G56" s="16">
        <v>72146.930756186193</v>
      </c>
      <c r="H56" s="16">
        <v>42889.387292161104</v>
      </c>
      <c r="J56" s="16">
        <v>43016.139919818517</v>
      </c>
      <c r="K56" s="16">
        <v>2128.0408485156895</v>
      </c>
      <c r="L56" s="16">
        <v>2129.758954076141</v>
      </c>
      <c r="M56" s="16">
        <v>36673.991726191103</v>
      </c>
      <c r="O56" s="16">
        <v>40066</v>
      </c>
      <c r="P56" s="16">
        <v>40342.466923702363</v>
      </c>
      <c r="Q56" s="16">
        <v>39979.391792763192</v>
      </c>
      <c r="R56" s="16">
        <v>33741.095036604267</v>
      </c>
      <c r="T56" s="16">
        <v>33117.565734221353</v>
      </c>
      <c r="U56" s="16">
        <v>28566.964464471057</v>
      </c>
    </row>
    <row r="57" spans="2:21">
      <c r="B57" s="59" t="s">
        <v>108</v>
      </c>
      <c r="C57" s="16">
        <v>3514.5417726062547</v>
      </c>
      <c r="E57" s="16">
        <v>8543.7340580652708</v>
      </c>
      <c r="F57" s="16">
        <v>7473.8166633619312</v>
      </c>
      <c r="G57" s="16">
        <v>6630.1836971214352</v>
      </c>
      <c r="H57" s="16">
        <v>5975.9049795504607</v>
      </c>
      <c r="J57" s="16">
        <v>5485.4269310871896</v>
      </c>
      <c r="K57" s="16">
        <v>5095.0651803812498</v>
      </c>
      <c r="L57" s="16">
        <v>4785.9721133426401</v>
      </c>
      <c r="M57" s="16">
        <v>4071.8561795322789</v>
      </c>
      <c r="O57" s="16">
        <v>3819</v>
      </c>
      <c r="P57" s="16">
        <v>3852.8187947923466</v>
      </c>
      <c r="Q57" s="16">
        <v>3550.094520855544</v>
      </c>
      <c r="R57" s="16">
        <v>3307.7866082240312</v>
      </c>
      <c r="T57" s="16">
        <v>3043.3399952919276</v>
      </c>
      <c r="U57" s="16">
        <v>2678.2228903154887</v>
      </c>
    </row>
    <row r="58" spans="2:21">
      <c r="B58" s="59" t="s">
        <v>213</v>
      </c>
      <c r="C58" s="16">
        <v>3727.3880228519988</v>
      </c>
      <c r="E58" s="16">
        <v>3234.6580621555877</v>
      </c>
      <c r="F58" s="16">
        <v>2571.4710644928941</v>
      </c>
      <c r="G58" s="16">
        <v>2674.749783515424</v>
      </c>
      <c r="H58" s="16">
        <v>2977.800649640159</v>
      </c>
      <c r="J58" s="16">
        <v>2364.993048037984</v>
      </c>
      <c r="K58" s="16">
        <v>2359.3660186850598</v>
      </c>
      <c r="L58" s="16">
        <v>2334.6813857740303</v>
      </c>
      <c r="M58" s="16">
        <v>2674.4384331154506</v>
      </c>
      <c r="O58" s="16">
        <v>2626</v>
      </c>
      <c r="P58" s="16">
        <v>2947.0888513277755</v>
      </c>
      <c r="Q58" s="16">
        <v>4434.4778140236176</v>
      </c>
      <c r="R58" s="16">
        <v>4396.4754332715893</v>
      </c>
      <c r="T58" s="16">
        <v>3505.2696536665017</v>
      </c>
      <c r="U58" s="16">
        <v>3652.1757645555099</v>
      </c>
    </row>
    <row r="59" spans="2:21">
      <c r="B59" s="59" t="s">
        <v>109</v>
      </c>
      <c r="C59" s="16">
        <v>8226.0679999999993</v>
      </c>
      <c r="E59" s="16">
        <v>7918.5680000000002</v>
      </c>
      <c r="F59" s="16">
        <v>7544.9719999999998</v>
      </c>
      <c r="G59" s="16">
        <v>7435.183</v>
      </c>
      <c r="H59" s="16">
        <v>5145.6859999999997</v>
      </c>
      <c r="J59" s="16">
        <v>4683.509</v>
      </c>
      <c r="K59" s="16">
        <v>4487.424</v>
      </c>
      <c r="L59" s="16">
        <v>4291.34</v>
      </c>
      <c r="M59" s="16">
        <v>4097.4570000000003</v>
      </c>
      <c r="O59" s="16">
        <v>3926</v>
      </c>
      <c r="P59" s="16">
        <v>3778.1729999999998</v>
      </c>
      <c r="Q59" s="16">
        <v>3593.5070000000001</v>
      </c>
      <c r="R59" s="16">
        <v>3605.6590000000001</v>
      </c>
      <c r="T59" s="16">
        <v>3480.991</v>
      </c>
      <c r="U59" s="16">
        <v>3310.2440000000001</v>
      </c>
    </row>
    <row r="60" spans="2:21">
      <c r="B60" s="60"/>
      <c r="C60" s="117"/>
      <c r="E60" s="117"/>
      <c r="F60" s="117"/>
      <c r="G60" s="117"/>
      <c r="H60" s="117"/>
      <c r="J60" s="117"/>
      <c r="K60" s="117"/>
      <c r="L60" s="117"/>
      <c r="M60" s="117"/>
      <c r="O60" s="117"/>
      <c r="P60" s="117"/>
      <c r="Q60" s="117"/>
      <c r="R60" s="117"/>
      <c r="T60" s="117"/>
      <c r="U60" s="117"/>
    </row>
    <row r="61" spans="2:21">
      <c r="B61" s="152" t="s">
        <v>217</v>
      </c>
      <c r="C61" s="140">
        <f>SUM(C54:C60)</f>
        <v>122012.2684170135</v>
      </c>
      <c r="E61" s="140">
        <f t="shared" ref="E61:H61" si="4">SUM(E54:E60)</f>
        <v>117175.69750705485</v>
      </c>
      <c r="F61" s="140">
        <f t="shared" si="4"/>
        <v>98028.060172991914</v>
      </c>
      <c r="G61" s="140">
        <f t="shared" si="4"/>
        <v>94967.352859433056</v>
      </c>
      <c r="H61" s="140">
        <f t="shared" si="4"/>
        <v>61905.213901244257</v>
      </c>
      <c r="J61" s="140">
        <f t="shared" ref="J61" si="5">SUM(J54:J60)</f>
        <v>60618.168402755866</v>
      </c>
      <c r="K61" s="140">
        <f t="shared" ref="K61" si="6">SUM(K54:K60)</f>
        <v>20774.3483102514</v>
      </c>
      <c r="L61" s="140">
        <f t="shared" ref="L61" si="7">SUM(L54:L60)</f>
        <v>20023.041351284173</v>
      </c>
      <c r="M61" s="140">
        <f t="shared" ref="M61" si="8">SUM(M54:M60)</f>
        <v>53292.535795439107</v>
      </c>
      <c r="O61" s="140">
        <f t="shared" ref="O61:P61" si="9">SUM(O54:O60)</f>
        <v>57087</v>
      </c>
      <c r="P61" s="140">
        <f t="shared" si="9"/>
        <v>56283.287430579381</v>
      </c>
      <c r="Q61" s="140">
        <f t="shared" ref="Q61:R61" si="10">SUM(Q54:Q60)</f>
        <v>58096.012859861534</v>
      </c>
      <c r="R61" s="140">
        <f t="shared" si="10"/>
        <v>51911.497215297379</v>
      </c>
      <c r="T61" s="140">
        <f t="shared" ref="T61:U61" si="11">SUM(T54:T60)</f>
        <v>52959.689519800486</v>
      </c>
      <c r="U61" s="140">
        <f t="shared" si="11"/>
        <v>52256.830336131832</v>
      </c>
    </row>
    <row r="62" spans="2:21">
      <c r="B62" s="149"/>
      <c r="C62" s="53"/>
      <c r="E62" s="53"/>
      <c r="F62" s="53"/>
      <c r="G62" s="53"/>
      <c r="H62" s="53"/>
      <c r="J62" s="53"/>
      <c r="K62" s="53"/>
      <c r="L62" s="53"/>
      <c r="M62" s="53"/>
      <c r="O62" s="53"/>
      <c r="P62" s="53"/>
      <c r="Q62" s="53"/>
      <c r="R62" s="53"/>
      <c r="T62" s="53"/>
      <c r="U62" s="53"/>
    </row>
    <row r="63" spans="2:21">
      <c r="B63" s="294" t="s">
        <v>219</v>
      </c>
      <c r="C63" s="293">
        <f>C51+C61</f>
        <v>297674.90609527007</v>
      </c>
      <c r="E63" s="293">
        <f t="shared" ref="E63:M63" si="12">E51+E61</f>
        <v>297897.50363441027</v>
      </c>
      <c r="F63" s="293">
        <f t="shared" si="12"/>
        <v>276093.59902075981</v>
      </c>
      <c r="G63" s="293">
        <f t="shared" si="12"/>
        <v>274660.41975012375</v>
      </c>
      <c r="H63" s="293">
        <f t="shared" si="12"/>
        <v>257738.97605906057</v>
      </c>
      <c r="J63" s="293">
        <f t="shared" si="12"/>
        <v>235429.31020072225</v>
      </c>
      <c r="K63" s="293">
        <f t="shared" si="12"/>
        <v>232450.24282706264</v>
      </c>
      <c r="L63" s="293">
        <f t="shared" si="12"/>
        <v>257370.75975878091</v>
      </c>
      <c r="M63" s="293">
        <f t="shared" si="12"/>
        <v>241468.53409934638</v>
      </c>
      <c r="O63" s="293">
        <f t="shared" ref="O63:P63" si="13">O51+O61</f>
        <v>241345</v>
      </c>
      <c r="P63" s="293">
        <f t="shared" si="13"/>
        <v>229031.78217955632</v>
      </c>
      <c r="Q63" s="293">
        <f t="shared" ref="Q63:R63" si="14">Q51+Q61</f>
        <v>239465.08665868125</v>
      </c>
      <c r="R63" s="293">
        <f t="shared" si="14"/>
        <v>234296.81363467919</v>
      </c>
      <c r="T63" s="293">
        <f t="shared" ref="T63:U63" si="15">T51+T61</f>
        <v>221730.49771000203</v>
      </c>
      <c r="U63" s="293">
        <f t="shared" si="15"/>
        <v>233517.24361828523</v>
      </c>
    </row>
    <row r="64" spans="2:21">
      <c r="B64" s="152"/>
      <c r="C64" s="140"/>
      <c r="E64" s="140"/>
      <c r="F64" s="140"/>
      <c r="G64" s="140"/>
      <c r="H64" s="140"/>
      <c r="J64" s="140"/>
      <c r="K64" s="140"/>
      <c r="L64" s="140"/>
      <c r="M64" s="140"/>
      <c r="O64" s="140"/>
      <c r="P64" s="140"/>
      <c r="Q64" s="140"/>
      <c r="R64" s="140"/>
      <c r="T64" s="140"/>
      <c r="U64" s="140"/>
    </row>
    <row r="65" spans="2:21">
      <c r="B65" s="59" t="s">
        <v>216</v>
      </c>
      <c r="C65" s="16"/>
      <c r="E65" s="16"/>
      <c r="F65" s="16"/>
      <c r="G65" s="16"/>
      <c r="H65" s="16"/>
      <c r="J65" s="16"/>
      <c r="K65" s="16"/>
      <c r="L65" s="16"/>
      <c r="M65" s="16"/>
      <c r="O65" s="16"/>
      <c r="P65" s="16"/>
      <c r="Q65" s="16"/>
      <c r="R65" s="16"/>
      <c r="T65" s="16"/>
      <c r="U65" s="16"/>
    </row>
    <row r="66" spans="2:21">
      <c r="B66" s="59" t="s">
        <v>214</v>
      </c>
      <c r="C66" s="16">
        <v>6847.6225366114595</v>
      </c>
      <c r="E66" s="16">
        <v>6904.0798200581885</v>
      </c>
      <c r="F66" s="16">
        <v>6937.3799200582125</v>
      </c>
      <c r="G66" s="16">
        <v>6955.0455470685383</v>
      </c>
      <c r="H66" s="16">
        <v>6955.4872070685369</v>
      </c>
      <c r="J66" s="16">
        <v>6964.7306024588688</v>
      </c>
      <c r="K66" s="16">
        <v>6981.325024276588</v>
      </c>
      <c r="L66" s="16">
        <v>6991.1700842765313</v>
      </c>
      <c r="M66" s="16">
        <v>7842.0951742765646</v>
      </c>
      <c r="O66" s="16">
        <v>7851</v>
      </c>
      <c r="P66" s="16">
        <v>7882.4151764497756</v>
      </c>
      <c r="Q66" s="16">
        <v>7901.2887864497643</v>
      </c>
      <c r="R66" s="16">
        <v>7922.4765764496924</v>
      </c>
      <c r="T66" s="16">
        <v>7950.6434664497974</v>
      </c>
      <c r="U66" s="16">
        <v>7986.5882064498064</v>
      </c>
    </row>
    <row r="67" spans="2:21">
      <c r="B67" s="146" t="s">
        <v>215</v>
      </c>
      <c r="C67" s="16">
        <v>206967.64416103912</v>
      </c>
      <c r="E67" s="16">
        <v>208148.96939793642</v>
      </c>
      <c r="F67" s="16">
        <v>208544.314011738</v>
      </c>
      <c r="G67" s="16">
        <v>209690.10466087901</v>
      </c>
      <c r="H67" s="16">
        <v>211429.86075351801</v>
      </c>
      <c r="J67" s="16">
        <v>213282.5079676786</v>
      </c>
      <c r="K67" s="16">
        <v>214608.60740532141</v>
      </c>
      <c r="L67" s="16">
        <v>216037.50800330477</v>
      </c>
      <c r="M67" s="16">
        <v>263527.98733139242</v>
      </c>
      <c r="O67" s="16">
        <v>265159</v>
      </c>
      <c r="P67" s="16">
        <v>266559.46113712632</v>
      </c>
      <c r="Q67" s="16">
        <v>268042.1721083892</v>
      </c>
      <c r="R67" s="16">
        <v>269297.75982116413</v>
      </c>
      <c r="T67" s="16">
        <v>270965.10145489755</v>
      </c>
      <c r="U67" s="16">
        <v>273528.19581846666</v>
      </c>
    </row>
    <row r="68" spans="2:21">
      <c r="B68" s="146" t="s">
        <v>155</v>
      </c>
      <c r="C68" s="16">
        <v>28676.223879857542</v>
      </c>
      <c r="E68" s="16">
        <v>22841.254019972348</v>
      </c>
      <c r="F68" s="16">
        <v>28825.296858921502</v>
      </c>
      <c r="G68" s="16">
        <v>37790.392779103197</v>
      </c>
      <c r="H68" s="16">
        <v>46588.728228320098</v>
      </c>
      <c r="J68" s="16">
        <v>47248.555192764994</v>
      </c>
      <c r="K68" s="16">
        <v>50676.372066620359</v>
      </c>
      <c r="L68" s="16">
        <v>54722.475078209791</v>
      </c>
      <c r="M68" s="16">
        <v>58686.436267964498</v>
      </c>
      <c r="O68" s="16">
        <v>61964</v>
      </c>
      <c r="P68" s="16">
        <v>66282.144650766335</v>
      </c>
      <c r="Q68" s="16">
        <v>72350.486514433243</v>
      </c>
      <c r="R68" s="16">
        <v>80085.615741862202</v>
      </c>
      <c r="T68" s="16">
        <v>86830.180142525773</v>
      </c>
      <c r="U68" s="16">
        <v>96166.261787532421</v>
      </c>
    </row>
    <row r="69" spans="2:21">
      <c r="B69" s="146" t="s">
        <v>156</v>
      </c>
      <c r="C69" s="16">
        <v>3852.249089680221</v>
      </c>
      <c r="E69" s="16">
        <v>-3553.3392290735796</v>
      </c>
      <c r="F69" s="16">
        <v>2737.8080983861837</v>
      </c>
      <c r="G69" s="16">
        <v>815.7679692446352</v>
      </c>
      <c r="H69" s="16">
        <v>-117.62632715193648</v>
      </c>
      <c r="J69" s="16">
        <v>-1251.8950929308944</v>
      </c>
      <c r="K69" s="16">
        <v>-33737.437863823405</v>
      </c>
      <c r="L69" s="16">
        <v>-62702.866973438366</v>
      </c>
      <c r="M69" s="16">
        <v>-46365.877699293625</v>
      </c>
      <c r="O69" s="16">
        <v>-72620</v>
      </c>
      <c r="P69" s="16">
        <v>-49111.327824452499</v>
      </c>
      <c r="Q69" s="16">
        <v>-59788.77568465822</v>
      </c>
      <c r="R69" s="16">
        <v>-56709.825500589955</v>
      </c>
      <c r="T69" s="16">
        <v>-88288.725775154322</v>
      </c>
      <c r="U69" s="16">
        <v>-108716.49425055548</v>
      </c>
    </row>
    <row r="70" spans="2:21">
      <c r="B70" s="146"/>
      <c r="C70" s="16"/>
      <c r="E70" s="16"/>
      <c r="F70" s="16"/>
      <c r="G70" s="16"/>
      <c r="H70" s="16"/>
      <c r="J70" s="16"/>
      <c r="K70" s="16"/>
      <c r="L70" s="16"/>
      <c r="M70" s="16"/>
      <c r="O70" s="16"/>
      <c r="P70" s="16"/>
      <c r="Q70" s="16"/>
      <c r="R70" s="16"/>
      <c r="T70" s="16"/>
      <c r="U70" s="16"/>
    </row>
    <row r="71" spans="2:21">
      <c r="B71" s="147"/>
      <c r="C71" s="16"/>
      <c r="E71" s="16"/>
      <c r="F71" s="16"/>
      <c r="G71" s="16"/>
      <c r="H71" s="16"/>
      <c r="J71" s="16"/>
      <c r="K71" s="16"/>
      <c r="L71" s="16"/>
      <c r="M71" s="16"/>
      <c r="O71" s="16"/>
      <c r="P71" s="16"/>
      <c r="Q71" s="16"/>
      <c r="R71" s="16"/>
      <c r="T71" s="16"/>
      <c r="U71" s="16"/>
    </row>
    <row r="72" spans="2:21">
      <c r="B72" s="148" t="s">
        <v>220</v>
      </c>
      <c r="C72" s="125">
        <f>SUM(C65:C71)</f>
        <v>246343.73966718835</v>
      </c>
      <c r="D72" s="125">
        <f t="shared" ref="D72" si="16">SUM(D65:D71)</f>
        <v>0</v>
      </c>
      <c r="E72" s="125">
        <f>SUM(E65:E71)</f>
        <v>234340.96400889338</v>
      </c>
      <c r="F72" s="125">
        <f>SUM(F65:F71)</f>
        <v>247044.7988891039</v>
      </c>
      <c r="G72" s="125">
        <f>SUM(G65:G71)</f>
        <v>255251.31095629535</v>
      </c>
      <c r="H72" s="125">
        <f>SUM(H65:H71)</f>
        <v>264856.44986175466</v>
      </c>
      <c r="J72" s="125">
        <f t="shared" ref="J72" si="17">SUM(J65:J71)</f>
        <v>266243.89866997162</v>
      </c>
      <c r="K72" s="125">
        <f t="shared" ref="K72" si="18">SUM(K65:K71)</f>
        <v>238528.86663239493</v>
      </c>
      <c r="L72" s="125">
        <f t="shared" ref="L72" si="19">SUM(L65:L71)</f>
        <v>215048.28619235271</v>
      </c>
      <c r="M72" s="125">
        <f t="shared" ref="M72" si="20">SUM(M65:M71)</f>
        <v>283690.64107433986</v>
      </c>
      <c r="O72" s="125">
        <f t="shared" ref="O72" si="21">SUM(O65:O71)</f>
        <v>262354</v>
      </c>
      <c r="P72" s="125">
        <f>SUM(P65:P71)</f>
        <v>291612.69313988992</v>
      </c>
      <c r="Q72" s="125">
        <f t="shared" ref="Q72:R72" si="22">SUM(Q65:Q71)</f>
        <v>288505.17172461399</v>
      </c>
      <c r="R72" s="125">
        <f t="shared" si="22"/>
        <v>300596.02663888608</v>
      </c>
      <c r="T72" s="125">
        <f t="shared" ref="T72:U72" si="23">SUM(T65:T71)</f>
        <v>277457.19928871881</v>
      </c>
      <c r="U72" s="125">
        <f t="shared" si="23"/>
        <v>268964.55156189343</v>
      </c>
    </row>
    <row r="73" spans="2:21">
      <c r="B73" s="153"/>
      <c r="C73" s="51"/>
      <c r="E73" s="51"/>
      <c r="F73" s="51"/>
      <c r="G73" s="51"/>
      <c r="H73" s="51"/>
      <c r="J73" s="51"/>
      <c r="K73" s="51"/>
      <c r="L73" s="51"/>
      <c r="M73" s="51"/>
      <c r="O73" s="51"/>
      <c r="P73" s="51"/>
      <c r="Q73" s="51"/>
      <c r="R73" s="51"/>
      <c r="T73" s="51"/>
      <c r="U73" s="51"/>
    </row>
    <row r="74" spans="2:21" s="151" customFormat="1" ht="16.5" customHeight="1">
      <c r="B74" s="150" t="s">
        <v>221</v>
      </c>
      <c r="C74" s="141">
        <f>C63+C72</f>
        <v>544018.64576245844</v>
      </c>
      <c r="E74" s="141">
        <f t="shared" ref="E74:M74" si="24">E63+E72</f>
        <v>532238.46764330368</v>
      </c>
      <c r="F74" s="141">
        <f t="shared" si="24"/>
        <v>523138.39790986374</v>
      </c>
      <c r="G74" s="141">
        <f t="shared" si="24"/>
        <v>529911.7307064191</v>
      </c>
      <c r="H74" s="141">
        <f t="shared" si="24"/>
        <v>522595.42592081521</v>
      </c>
      <c r="J74" s="141">
        <f t="shared" si="24"/>
        <v>501673.20887069387</v>
      </c>
      <c r="K74" s="141">
        <f t="shared" si="24"/>
        <v>470979.10945945757</v>
      </c>
      <c r="L74" s="141">
        <f t="shared" si="24"/>
        <v>472419.04595113359</v>
      </c>
      <c r="M74" s="141">
        <f t="shared" si="24"/>
        <v>525159.17517368624</v>
      </c>
      <c r="O74" s="141">
        <f t="shared" ref="O74:P74" si="25">O63+O72</f>
        <v>503699</v>
      </c>
      <c r="P74" s="141">
        <f t="shared" si="25"/>
        <v>520644.47531944624</v>
      </c>
      <c r="Q74" s="141">
        <f t="shared" ref="Q74:R74" si="26">Q63+Q72</f>
        <v>527970.25838329527</v>
      </c>
      <c r="R74" s="141">
        <f t="shared" si="26"/>
        <v>534892.84027356526</v>
      </c>
      <c r="T74" s="141">
        <f t="shared" ref="T74:U74" si="27">T63+T72</f>
        <v>499187.69699872087</v>
      </c>
      <c r="U74" s="141">
        <f t="shared" si="27"/>
        <v>502481.79518017865</v>
      </c>
    </row>
    <row r="75" spans="2:21">
      <c r="C75" s="109">
        <f>C74-C37</f>
        <v>-0.12192066246643662</v>
      </c>
      <c r="E75" s="109">
        <f>E74-E37</f>
        <v>2.8305378742516041E-2</v>
      </c>
      <c r="F75" s="109">
        <f>F74-F37</f>
        <v>0.43986799666890875</v>
      </c>
      <c r="G75" s="109">
        <f>G74-G37</f>
        <v>-7.0464897202327847E-2</v>
      </c>
      <c r="H75" s="109">
        <f>H74-H37</f>
        <v>0.62965374602936208</v>
      </c>
      <c r="J75" s="109">
        <f>J74-J37</f>
        <v>-0.17102192144375294</v>
      </c>
      <c r="K75" s="109">
        <f>K74-K37</f>
        <v>6.8386065657250583E-2</v>
      </c>
      <c r="L75" s="109">
        <f>L74-L37</f>
        <v>0.24624603177653626</v>
      </c>
      <c r="M75" s="109">
        <f>M74-M37</f>
        <v>1.2353436757111922</v>
      </c>
      <c r="O75" s="109">
        <f>O74-O37</f>
        <v>0.20700569363543764</v>
      </c>
      <c r="P75" s="109">
        <f>P74-P37</f>
        <v>-0.30996894458075985</v>
      </c>
      <c r="Q75" s="109">
        <f>Q74-Q37</f>
        <v>2.9300519498065114E-2</v>
      </c>
      <c r="R75" s="109">
        <f>R74-R37</f>
        <v>-3.4932147478684783E-2</v>
      </c>
      <c r="T75" s="109">
        <f>T74-T37</f>
        <v>2.188613370526582E-2</v>
      </c>
      <c r="U75" s="109">
        <f>U74-U37</f>
        <v>2.0602432487066835E-2</v>
      </c>
    </row>
  </sheetData>
  <phoneticPr fontId="3" type="noConversion"/>
  <printOptions horizontalCentered="1" verticalCentered="1"/>
  <pageMargins left="0.25" right="0.25" top="0.75" bottom="0.75" header="0.3" footer="0.3"/>
  <pageSetup paperSize="9" scale="5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2:S90"/>
  <sheetViews>
    <sheetView showGridLines="0" view="pageBreakPreview" zoomScale="80" zoomScaleSheetLayoutView="80" workbookViewId="0">
      <pane xSplit="2" ySplit="11" topLeftCell="F12" activePane="bottomRight" state="frozen"/>
      <selection activeCell="O34" sqref="O34"/>
      <selection pane="topRight" activeCell="O34" sqref="O34"/>
      <selection pane="bottomLeft" activeCell="O34" sqref="O34"/>
      <selection pane="bottomRight" activeCell="F12" sqref="F12"/>
    </sheetView>
  </sheetViews>
  <sheetFormatPr defaultColWidth="14.42578125" defaultRowHeight="12.75"/>
  <cols>
    <col min="1" max="1" width="1" style="109" customWidth="1"/>
    <col min="2" max="2" width="55.7109375" style="109" customWidth="1"/>
    <col min="3" max="5" width="18.28515625" style="109" hidden="1" customWidth="1"/>
    <col min="6" max="6" width="19.5703125" style="109" customWidth="1"/>
    <col min="7" max="7" width="0.28515625" style="109" customWidth="1"/>
    <col min="8" max="10" width="18.28515625" style="109" hidden="1" customWidth="1"/>
    <col min="11" max="11" width="18.5703125" style="109" customWidth="1"/>
    <col min="12" max="12" width="0.85546875" style="109" customWidth="1"/>
    <col min="13" max="16" width="19.7109375" style="109" customWidth="1"/>
    <col min="17" max="17" width="1.28515625" style="109" customWidth="1"/>
    <col min="18" max="19" width="20" style="109" customWidth="1"/>
    <col min="20" max="16384" width="14.42578125" style="109"/>
  </cols>
  <sheetData>
    <row r="2" spans="2:19">
      <c r="P2" s="339"/>
      <c r="R2" s="339"/>
      <c r="S2" s="161" t="s">
        <v>98</v>
      </c>
    </row>
    <row r="3" spans="2:19">
      <c r="R3" s="339"/>
    </row>
    <row r="8" spans="2:19" ht="14.25" customHeight="1">
      <c r="B8" s="26" t="s">
        <v>73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10" spans="2:19">
      <c r="B10" s="138"/>
    </row>
    <row r="11" spans="2:19" s="139" customFormat="1" ht="25.5">
      <c r="B11" s="154" t="s">
        <v>232</v>
      </c>
      <c r="C11" s="156" t="s">
        <v>124</v>
      </c>
      <c r="D11" s="156" t="s">
        <v>129</v>
      </c>
      <c r="E11" s="156" t="s">
        <v>130</v>
      </c>
      <c r="F11" s="156" t="s">
        <v>131</v>
      </c>
      <c r="H11" s="156" t="s">
        <v>160</v>
      </c>
      <c r="I11" s="156" t="s">
        <v>161</v>
      </c>
      <c r="J11" s="156" t="s">
        <v>162</v>
      </c>
      <c r="K11" s="156" t="s">
        <v>163</v>
      </c>
      <c r="M11" s="156" t="s">
        <v>329</v>
      </c>
      <c r="N11" s="156" t="s">
        <v>330</v>
      </c>
      <c r="O11" s="156" t="s">
        <v>331</v>
      </c>
      <c r="P11" s="156" t="s">
        <v>332</v>
      </c>
      <c r="R11" s="156" t="s">
        <v>351</v>
      </c>
      <c r="S11" s="156" t="s">
        <v>355</v>
      </c>
    </row>
    <row r="12" spans="2:19" ht="12.75" customHeight="1">
      <c r="B12" s="310"/>
      <c r="C12" s="140"/>
      <c r="D12" s="140"/>
      <c r="E12" s="140"/>
      <c r="F12" s="140"/>
      <c r="H12" s="140"/>
      <c r="I12" s="140"/>
      <c r="J12" s="140"/>
      <c r="K12" s="140"/>
      <c r="M12" s="140"/>
      <c r="N12" s="140"/>
      <c r="O12" s="140"/>
      <c r="P12" s="140"/>
      <c r="R12" s="140"/>
      <c r="S12" s="140"/>
    </row>
    <row r="13" spans="2:19">
      <c r="B13" s="311" t="s">
        <v>268</v>
      </c>
      <c r="C13" s="140"/>
      <c r="D13" s="140"/>
      <c r="E13" s="140"/>
      <c r="F13" s="140"/>
      <c r="H13" s="140"/>
      <c r="I13" s="140"/>
      <c r="J13" s="140"/>
      <c r="K13" s="140"/>
      <c r="M13" s="140"/>
      <c r="N13" s="140"/>
      <c r="O13" s="140"/>
      <c r="P13" s="140"/>
      <c r="R13" s="140"/>
      <c r="S13" s="140"/>
    </row>
    <row r="14" spans="2:19" ht="12.75" customHeight="1">
      <c r="B14" s="310" t="s">
        <v>269</v>
      </c>
      <c r="C14" s="140">
        <v>-5835</v>
      </c>
      <c r="D14" s="140">
        <v>150</v>
      </c>
      <c r="E14" s="140">
        <v>9114</v>
      </c>
      <c r="F14" s="140">
        <v>17913.177395384326</v>
      </c>
      <c r="H14" s="140">
        <v>658</v>
      </c>
      <c r="I14" s="140">
        <v>4087</v>
      </c>
      <c r="J14" s="140">
        <v>8133</v>
      </c>
      <c r="K14" s="140">
        <v>12533.239235791232</v>
      </c>
      <c r="M14" s="140">
        <v>2840.5876873685706</v>
      </c>
      <c r="N14" s="140">
        <v>7158.6281905239157</v>
      </c>
      <c r="O14" s="140">
        <v>13226.970332975638</v>
      </c>
      <c r="P14" s="140">
        <v>21399.103943448834</v>
      </c>
      <c r="R14" s="140">
        <v>6744.7552848600781</v>
      </c>
      <c r="S14" s="140">
        <v>16080.837163175491</v>
      </c>
    </row>
    <row r="15" spans="2:19" ht="12.75" customHeight="1">
      <c r="B15" s="310"/>
      <c r="C15" s="140"/>
      <c r="D15" s="140"/>
      <c r="E15" s="140"/>
      <c r="F15" s="140"/>
      <c r="H15" s="140"/>
      <c r="I15" s="140"/>
      <c r="J15" s="140"/>
      <c r="K15" s="140"/>
      <c r="M15" s="140"/>
      <c r="N15" s="140"/>
      <c r="O15" s="140"/>
      <c r="P15" s="140"/>
      <c r="R15" s="140"/>
      <c r="S15" s="140"/>
    </row>
    <row r="16" spans="2:19" ht="25.5">
      <c r="B16" s="311" t="s">
        <v>309</v>
      </c>
      <c r="C16" s="140"/>
      <c r="D16" s="140"/>
      <c r="E16" s="140"/>
      <c r="F16" s="140"/>
      <c r="H16" s="140"/>
      <c r="I16" s="140"/>
      <c r="J16" s="140"/>
      <c r="K16" s="140"/>
      <c r="M16" s="140"/>
      <c r="N16" s="140"/>
      <c r="O16" s="140"/>
      <c r="P16" s="140"/>
      <c r="R16" s="140"/>
      <c r="S16" s="140"/>
    </row>
    <row r="17" spans="2:19" ht="12.75" customHeight="1">
      <c r="B17" s="310" t="s">
        <v>270</v>
      </c>
      <c r="C17" s="140">
        <v>12854</v>
      </c>
      <c r="D17" s="140">
        <v>25129</v>
      </c>
      <c r="E17" s="140">
        <v>37375</v>
      </c>
      <c r="F17" s="140">
        <v>49429.165423377941</v>
      </c>
      <c r="H17" s="140">
        <v>11907</v>
      </c>
      <c r="I17" s="140">
        <v>23582</v>
      </c>
      <c r="J17" s="140">
        <v>34553</v>
      </c>
      <c r="K17" s="140">
        <v>45436.237503104028</v>
      </c>
      <c r="M17" s="140">
        <v>10149.347163331293</v>
      </c>
      <c r="N17" s="140">
        <v>20323.549746619767</v>
      </c>
      <c r="O17" s="140">
        <v>30766.797609247908</v>
      </c>
      <c r="P17" s="140">
        <v>41059.500039987848</v>
      </c>
      <c r="R17" s="140">
        <v>9635.9590181380172</v>
      </c>
      <c r="S17" s="140">
        <v>18886.072692505171</v>
      </c>
    </row>
    <row r="18" spans="2:19" ht="12.75" customHeight="1">
      <c r="B18" s="310" t="s">
        <v>271</v>
      </c>
      <c r="C18" s="140">
        <v>43</v>
      </c>
      <c r="D18" s="140">
        <v>639</v>
      </c>
      <c r="E18" s="140">
        <v>1727</v>
      </c>
      <c r="F18" s="140">
        <v>3218.0510656141773</v>
      </c>
      <c r="H18" s="140">
        <v>1465</v>
      </c>
      <c r="I18" s="140">
        <v>2526</v>
      </c>
      <c r="J18" s="140">
        <v>3616</v>
      </c>
      <c r="K18" s="140">
        <v>5309.2570000000005</v>
      </c>
      <c r="M18" s="140">
        <v>1667.3206097647803</v>
      </c>
      <c r="N18" s="140">
        <v>3064.4890203162936</v>
      </c>
      <c r="O18" s="140">
        <v>4400.9987642865844</v>
      </c>
      <c r="P18" s="140">
        <v>5343.1806207591471</v>
      </c>
      <c r="R18" s="140">
        <v>1485.2720228912385</v>
      </c>
      <c r="S18" s="140">
        <v>3507.9207010922009</v>
      </c>
    </row>
    <row r="19" spans="2:19" ht="12.75" customHeight="1">
      <c r="B19" s="310" t="s">
        <v>272</v>
      </c>
      <c r="C19" s="140">
        <v>14</v>
      </c>
      <c r="D19" s="140">
        <v>28</v>
      </c>
      <c r="E19" s="140">
        <v>42</v>
      </c>
      <c r="F19" s="140">
        <v>55.981616686961587</v>
      </c>
      <c r="H19" s="140">
        <v>14</v>
      </c>
      <c r="I19" s="140">
        <v>23</v>
      </c>
      <c r="J19" s="140">
        <v>37</v>
      </c>
      <c r="K19" s="140">
        <v>55.551000000000002</v>
      </c>
      <c r="M19" s="140">
        <v>0</v>
      </c>
      <c r="N19" s="140"/>
      <c r="O19" s="140"/>
      <c r="P19" s="140"/>
      <c r="R19" s="140"/>
      <c r="S19" s="140">
        <v>0</v>
      </c>
    </row>
    <row r="20" spans="2:19" ht="12.75" customHeight="1">
      <c r="B20" s="310" t="s">
        <v>304</v>
      </c>
      <c r="C20" s="140">
        <v>213</v>
      </c>
      <c r="D20" s="140">
        <v>768</v>
      </c>
      <c r="E20" s="140">
        <v>1072</v>
      </c>
      <c r="F20" s="140">
        <v>1281.0216004633339</v>
      </c>
      <c r="H20" s="140">
        <v>204</v>
      </c>
      <c r="I20" s="140">
        <v>388</v>
      </c>
      <c r="J20" s="140">
        <v>562</v>
      </c>
      <c r="K20" s="140">
        <v>669.04908694080814</v>
      </c>
      <c r="M20" s="140">
        <v>105.90731055740436</v>
      </c>
      <c r="N20" s="140">
        <v>147.51401519581717</v>
      </c>
      <c r="O20" s="140">
        <v>178.75814828184375</v>
      </c>
      <c r="P20" s="140">
        <v>208.52463936853229</v>
      </c>
      <c r="R20" s="140">
        <v>27.516386514417583</v>
      </c>
      <c r="S20" s="140">
        <v>54.682410849901949</v>
      </c>
    </row>
    <row r="21" spans="2:19" ht="12.75" customHeight="1">
      <c r="B21" s="310" t="s">
        <v>273</v>
      </c>
      <c r="C21" s="140">
        <v>217</v>
      </c>
      <c r="D21" s="140">
        <v>256</v>
      </c>
      <c r="E21" s="140">
        <v>773</v>
      </c>
      <c r="F21" s="140">
        <v>1248.8808570107528</v>
      </c>
      <c r="H21" s="140">
        <v>150</v>
      </c>
      <c r="I21" s="140">
        <v>1115</v>
      </c>
      <c r="J21" s="140">
        <v>299</v>
      </c>
      <c r="K21" s="140">
        <v>1170.7500135177702</v>
      </c>
      <c r="M21" s="140">
        <v>245.00266136890303</v>
      </c>
      <c r="N21" s="140">
        <v>96.59421017236167</v>
      </c>
      <c r="O21" s="140">
        <v>422.13489629166401</v>
      </c>
      <c r="P21" s="140">
        <v>817.79942273084737</v>
      </c>
      <c r="R21" s="140">
        <v>212.83962307502711</v>
      </c>
      <c r="S21" s="140">
        <v>260.46630674906498</v>
      </c>
    </row>
    <row r="22" spans="2:19" ht="12.75" customHeight="1">
      <c r="B22" s="310" t="s">
        <v>312</v>
      </c>
      <c r="C22" s="140">
        <v>-2744</v>
      </c>
      <c r="D22" s="140">
        <v>1771</v>
      </c>
      <c r="E22" s="140">
        <v>997</v>
      </c>
      <c r="F22" s="140">
        <v>1039.5391102915405</v>
      </c>
      <c r="H22" s="140">
        <v>-564</v>
      </c>
      <c r="I22" s="140">
        <v>-5842</v>
      </c>
      <c r="J22" s="140">
        <v>-8084</v>
      </c>
      <c r="K22" s="140">
        <v>1879.2737031497279</v>
      </c>
      <c r="M22" s="140">
        <v>-1241.2330606729929</v>
      </c>
      <c r="N22" s="140">
        <v>4429.4546280354916</v>
      </c>
      <c r="O22" s="140">
        <v>5491.598484505701</v>
      </c>
      <c r="P22" s="140">
        <v>2268.0010957666441</v>
      </c>
      <c r="R22" s="140">
        <v>951.34615013129962</v>
      </c>
      <c r="S22" s="140">
        <v>6701.7273311597501</v>
      </c>
    </row>
    <row r="23" spans="2:19" ht="12.75" customHeight="1">
      <c r="B23" s="310" t="s">
        <v>274</v>
      </c>
      <c r="C23" s="140">
        <v>3220</v>
      </c>
      <c r="D23" s="140">
        <v>6314</v>
      </c>
      <c r="E23" s="140">
        <v>9710</v>
      </c>
      <c r="F23" s="140">
        <v>13262.540818211219</v>
      </c>
      <c r="H23" s="140">
        <v>4081</v>
      </c>
      <c r="I23" s="140">
        <v>11919</v>
      </c>
      <c r="J23" s="140">
        <v>18484</v>
      </c>
      <c r="K23" s="140">
        <v>22831.580615530849</v>
      </c>
      <c r="M23" s="140">
        <v>3239.3365266934534</v>
      </c>
      <c r="N23" s="140">
        <v>7034.4015221203508</v>
      </c>
      <c r="O23" s="140">
        <v>11346.900566473647</v>
      </c>
      <c r="P23" s="140">
        <v>13425.383833235983</v>
      </c>
      <c r="R23" s="140">
        <v>2864.0323803223346</v>
      </c>
      <c r="S23" s="140">
        <v>4997.6375319711306</v>
      </c>
    </row>
    <row r="24" spans="2:19" ht="12.75" customHeight="1">
      <c r="B24" s="310" t="s">
        <v>305</v>
      </c>
      <c r="C24" s="140">
        <v>2146</v>
      </c>
      <c r="D24" s="140">
        <v>3528</v>
      </c>
      <c r="E24" s="140">
        <v>5107</v>
      </c>
      <c r="F24" s="140">
        <v>10164.639374046124</v>
      </c>
      <c r="H24" s="140">
        <v>1280</v>
      </c>
      <c r="I24" s="140">
        <v>2338</v>
      </c>
      <c r="J24" s="140">
        <v>3689</v>
      </c>
      <c r="K24" s="140">
        <v>3348.6348258253629</v>
      </c>
      <c r="M24" s="140">
        <v>899.28827682975884</v>
      </c>
      <c r="N24" s="140">
        <v>1756.8279347412913</v>
      </c>
      <c r="O24" s="140">
        <v>2584.9123535687822</v>
      </c>
      <c r="P24" s="140">
        <v>3424.5525351286947</v>
      </c>
      <c r="R24" s="140">
        <v>766.59845902081713</v>
      </c>
      <c r="S24" s="340">
        <v>1494.6450358737686</v>
      </c>
    </row>
    <row r="25" spans="2:19" ht="12.75" customHeight="1">
      <c r="B25" s="310" t="s">
        <v>306</v>
      </c>
      <c r="C25" s="140">
        <v>-34</v>
      </c>
      <c r="D25" s="140">
        <v>-76</v>
      </c>
      <c r="E25" s="140">
        <v>-89</v>
      </c>
      <c r="F25" s="140">
        <v>-100.5722400421101</v>
      </c>
      <c r="H25" s="140">
        <v>-12</v>
      </c>
      <c r="I25" s="140">
        <v>-30</v>
      </c>
      <c r="J25" s="140">
        <v>-44</v>
      </c>
      <c r="K25" s="140">
        <v>-62.865698253716474</v>
      </c>
      <c r="M25" s="140">
        <v>-43.05475538110057</v>
      </c>
      <c r="N25" s="140">
        <v>-88.007652446517682</v>
      </c>
      <c r="O25" s="140">
        <v>-149.76375308341125</v>
      </c>
      <c r="P25" s="140">
        <v>-184.33472955694396</v>
      </c>
      <c r="R25" s="140">
        <v>-45.602828728360528</v>
      </c>
      <c r="S25" s="140">
        <v>-111.95510685688402</v>
      </c>
    </row>
    <row r="26" spans="2:19" ht="12.75" customHeight="1">
      <c r="B26" s="310" t="s">
        <v>315</v>
      </c>
      <c r="C26" s="140">
        <v>0</v>
      </c>
      <c r="D26" s="140">
        <v>0</v>
      </c>
      <c r="E26" s="140">
        <v>0</v>
      </c>
      <c r="F26" s="140">
        <v>0</v>
      </c>
      <c r="H26" s="140">
        <v>0</v>
      </c>
      <c r="I26" s="140">
        <v>0</v>
      </c>
      <c r="J26" s="140">
        <v>0</v>
      </c>
      <c r="K26" s="140">
        <v>-424.12309998496272</v>
      </c>
      <c r="M26" s="140">
        <v>-645.73812206657237</v>
      </c>
      <c r="N26" s="140">
        <v>-1143.4842476115077</v>
      </c>
      <c r="O26" s="140">
        <v>-1862.5155179027979</v>
      </c>
      <c r="P26" s="140">
        <v>-2957.7214327549368</v>
      </c>
      <c r="R26" s="140">
        <v>-616.3975183818111</v>
      </c>
      <c r="S26" s="140">
        <v>-1341.156688609022</v>
      </c>
    </row>
    <row r="27" spans="2:19" ht="12.75" customHeight="1">
      <c r="B27" s="310" t="s">
        <v>275</v>
      </c>
      <c r="C27" s="140">
        <v>-3</v>
      </c>
      <c r="D27" s="140">
        <v>-10</v>
      </c>
      <c r="E27" s="140">
        <v>-8</v>
      </c>
      <c r="F27" s="140">
        <v>-19.425923162499167</v>
      </c>
      <c r="H27" s="140">
        <v>-3</v>
      </c>
      <c r="I27" s="140">
        <v>-62</v>
      </c>
      <c r="J27" s="140">
        <v>-62</v>
      </c>
      <c r="K27" s="140">
        <v>-8.7196226926295406</v>
      </c>
      <c r="M27" s="140">
        <v>-25.919846116831351</v>
      </c>
      <c r="N27" s="140">
        <v>0.70931186416087888</v>
      </c>
      <c r="O27" s="140">
        <v>74.053675025459256</v>
      </c>
      <c r="P27" s="140">
        <v>51.342697382935619</v>
      </c>
      <c r="R27" s="140">
        <v>-5.911789324936974</v>
      </c>
      <c r="S27" s="140">
        <v>-13.943840306351643</v>
      </c>
    </row>
    <row r="28" spans="2:19" ht="12.75" customHeight="1">
      <c r="B28" s="310" t="s">
        <v>276</v>
      </c>
      <c r="C28" s="140">
        <v>-1637</v>
      </c>
      <c r="D28" s="140">
        <v>-3989</v>
      </c>
      <c r="E28" s="140">
        <v>-7620</v>
      </c>
      <c r="F28" s="140">
        <v>-11771.176863557323</v>
      </c>
      <c r="H28" s="140">
        <v>-1352</v>
      </c>
      <c r="I28" s="140">
        <v>-6786</v>
      </c>
      <c r="J28" s="140">
        <v>-10110</v>
      </c>
      <c r="K28" s="140">
        <v>-11375.501239550165</v>
      </c>
      <c r="M28" s="140">
        <v>-853.33612296342085</v>
      </c>
      <c r="N28" s="140">
        <v>-2107.2587032152496</v>
      </c>
      <c r="O28" s="140">
        <v>-4246.2891226069469</v>
      </c>
      <c r="P28" s="140">
        <v>-3561.8321700201445</v>
      </c>
      <c r="R28" s="140">
        <v>-53.303273784613758</v>
      </c>
      <c r="S28" s="140">
        <v>449.01538861128449</v>
      </c>
    </row>
    <row r="29" spans="2:19" ht="12.75" customHeight="1">
      <c r="B29" s="310" t="s">
        <v>307</v>
      </c>
      <c r="C29" s="140">
        <v>127</v>
      </c>
      <c r="D29" s="140">
        <v>-294</v>
      </c>
      <c r="E29" s="140">
        <v>-258</v>
      </c>
      <c r="F29" s="140">
        <v>-16.013922079179522</v>
      </c>
      <c r="H29" s="140">
        <v>-539</v>
      </c>
      <c r="I29" s="140">
        <v>-200</v>
      </c>
      <c r="J29" s="140">
        <v>-105</v>
      </c>
      <c r="K29" s="140">
        <v>214.35052519750928</v>
      </c>
      <c r="M29" s="140">
        <v>146.73144842606209</v>
      </c>
      <c r="N29" s="140">
        <v>310.64937637528078</v>
      </c>
      <c r="O29" s="140">
        <v>569.25502552726437</v>
      </c>
      <c r="P29" s="140">
        <v>767.98203303953426</v>
      </c>
      <c r="R29" s="140">
        <v>375.08107649858914</v>
      </c>
      <c r="S29" s="140">
        <v>631.76597496555087</v>
      </c>
    </row>
    <row r="30" spans="2:19" ht="12.75" customHeight="1">
      <c r="B30" s="310" t="s">
        <v>277</v>
      </c>
      <c r="C30" s="140">
        <v>7886</v>
      </c>
      <c r="D30" s="140">
        <v>702</v>
      </c>
      <c r="E30" s="140">
        <v>-2348</v>
      </c>
      <c r="F30" s="140">
        <v>-5444.450701615905</v>
      </c>
      <c r="H30" s="140">
        <v>-317</v>
      </c>
      <c r="I30" s="140">
        <v>10388</v>
      </c>
      <c r="J30" s="140">
        <v>5377</v>
      </c>
      <c r="K30" s="140">
        <v>19.885198662236334</v>
      </c>
      <c r="M30" s="140">
        <v>4193.5314175134736</v>
      </c>
      <c r="N30" s="140">
        <v>-3902.5924695554718</v>
      </c>
      <c r="O30" s="140">
        <v>1416.9349885919066</v>
      </c>
      <c r="P30" s="140">
        <v>1499.0535889045102</v>
      </c>
      <c r="R30" s="140">
        <v>-2910.9499512117741</v>
      </c>
      <c r="S30" s="140">
        <v>-1542.0485527117291</v>
      </c>
    </row>
    <row r="31" spans="2:19" ht="12.75" customHeight="1">
      <c r="B31" s="310" t="s">
        <v>278</v>
      </c>
      <c r="C31" s="140">
        <v>-749</v>
      </c>
      <c r="D31" s="140">
        <v>-313</v>
      </c>
      <c r="E31" s="140">
        <v>-336</v>
      </c>
      <c r="F31" s="140">
        <v>-568.89940263774974</v>
      </c>
      <c r="H31" s="140">
        <v>1382</v>
      </c>
      <c r="I31" s="140">
        <v>-579</v>
      </c>
      <c r="J31" s="140">
        <v>-895</v>
      </c>
      <c r="K31" s="140">
        <v>-1241.5107989150799</v>
      </c>
      <c r="M31" s="140">
        <v>-7.9531280263917195</v>
      </c>
      <c r="N31" s="140">
        <v>-29.968623217357585</v>
      </c>
      <c r="O31" s="140">
        <v>-33.015473555587882</v>
      </c>
      <c r="P31" s="140">
        <v>-55.42949503860104</v>
      </c>
      <c r="R31" s="140">
        <v>-32.084834684127777</v>
      </c>
      <c r="S31" s="140">
        <v>-86.002713028153607</v>
      </c>
    </row>
    <row r="32" spans="2:19" ht="12.75" customHeight="1">
      <c r="B32" s="310" t="s">
        <v>20</v>
      </c>
      <c r="C32" s="140"/>
      <c r="D32" s="140"/>
      <c r="E32" s="140"/>
      <c r="F32" s="140"/>
      <c r="H32" s="140"/>
      <c r="I32" s="140"/>
      <c r="J32" s="140"/>
      <c r="K32" s="140"/>
      <c r="M32" s="140">
        <v>13.811999999999999</v>
      </c>
      <c r="N32" s="140">
        <v>13.811999999999999</v>
      </c>
      <c r="O32" s="140">
        <v>41.738999999999997</v>
      </c>
      <c r="P32" s="140">
        <v>55.399000000000001</v>
      </c>
      <c r="R32" s="140">
        <v>13.811999999999999</v>
      </c>
      <c r="S32" s="140">
        <v>27.776</v>
      </c>
    </row>
    <row r="33" spans="2:19" ht="12.75" customHeight="1">
      <c r="B33" s="310" t="s">
        <v>347</v>
      </c>
      <c r="C33" s="140"/>
      <c r="D33" s="140"/>
      <c r="E33" s="140"/>
      <c r="F33" s="140"/>
      <c r="H33" s="140"/>
      <c r="I33" s="140"/>
      <c r="J33" s="140"/>
      <c r="K33" s="140"/>
      <c r="M33" s="140"/>
      <c r="N33" s="140"/>
      <c r="O33" s="140">
        <v>0</v>
      </c>
      <c r="P33" s="140">
        <v>-102.24717054172457</v>
      </c>
      <c r="R33" s="140">
        <v>-1103.7590540175229</v>
      </c>
      <c r="S33" s="140">
        <v>-1639.5836067119048</v>
      </c>
    </row>
    <row r="34" spans="2:19" ht="12.75" customHeight="1">
      <c r="B34" s="310"/>
      <c r="C34" s="140"/>
      <c r="D34" s="140"/>
      <c r="E34" s="140"/>
      <c r="F34" s="140"/>
      <c r="H34" s="140"/>
      <c r="I34" s="140"/>
      <c r="J34" s="140"/>
      <c r="K34" s="140"/>
      <c r="M34" s="140"/>
      <c r="N34" s="140"/>
      <c r="O34" s="140"/>
      <c r="P34" s="140"/>
      <c r="R34" s="140"/>
      <c r="S34" s="140"/>
    </row>
    <row r="35" spans="2:19">
      <c r="B35" s="311" t="s">
        <v>310</v>
      </c>
      <c r="C35" s="140"/>
      <c r="D35" s="140"/>
      <c r="E35" s="140"/>
      <c r="F35" s="140"/>
      <c r="H35" s="140"/>
      <c r="I35" s="140"/>
      <c r="J35" s="140"/>
      <c r="K35" s="140"/>
      <c r="M35" s="140"/>
      <c r="N35" s="140"/>
      <c r="O35" s="140"/>
      <c r="P35" s="140"/>
      <c r="R35" s="140"/>
      <c r="S35" s="140"/>
    </row>
    <row r="36" spans="2:19" ht="12.75" customHeight="1">
      <c r="B36" s="310" t="s">
        <v>308</v>
      </c>
      <c r="C36" s="140">
        <v>-6160</v>
      </c>
      <c r="D36" s="140">
        <v>-15035</v>
      </c>
      <c r="E36" s="140">
        <v>-26163</v>
      </c>
      <c r="F36" s="140">
        <v>-20409.058187312912</v>
      </c>
      <c r="H36" s="140">
        <v>8015</v>
      </c>
      <c r="I36" s="140">
        <v>11929</v>
      </c>
      <c r="J36" s="140">
        <v>3125</v>
      </c>
      <c r="K36" s="140">
        <v>4655.8215390592677</v>
      </c>
      <c r="M36" s="140">
        <v>10076.180990725812</v>
      </c>
      <c r="N36" s="140">
        <v>1510.2742975667327</v>
      </c>
      <c r="O36" s="140">
        <v>6410.8910798729503</v>
      </c>
      <c r="P36" s="140">
        <v>9743.9158109112341</v>
      </c>
      <c r="R36" s="140">
        <v>3186.1076012412263</v>
      </c>
      <c r="S36" s="140">
        <v>1390.2295998761701</v>
      </c>
    </row>
    <row r="37" spans="2:19" ht="12.75" customHeight="1">
      <c r="B37" s="310" t="s">
        <v>279</v>
      </c>
      <c r="C37" s="140">
        <v>6803</v>
      </c>
      <c r="D37" s="140">
        <v>9451</v>
      </c>
      <c r="E37" s="140">
        <v>10631</v>
      </c>
      <c r="F37" s="140">
        <v>7423.3408158639168</v>
      </c>
      <c r="H37" s="140">
        <v>829</v>
      </c>
      <c r="I37" s="140">
        <v>14063</v>
      </c>
      <c r="J37" s="140">
        <v>31521</v>
      </c>
      <c r="K37" s="140">
        <v>-11113.127794734752</v>
      </c>
      <c r="M37" s="140">
        <v>-8643.3090154357833</v>
      </c>
      <c r="N37" s="140">
        <v>-3019.7414154132712</v>
      </c>
      <c r="O37" s="140">
        <v>-4348.3799923519227</v>
      </c>
      <c r="P37" s="140">
        <v>3133.1091310687848</v>
      </c>
      <c r="R37" s="140">
        <v>-5998.6932529504529</v>
      </c>
      <c r="S37" s="140">
        <v>-2725.56666325285</v>
      </c>
    </row>
    <row r="38" spans="2:19" ht="12.75" customHeight="1">
      <c r="B38" s="310" t="s">
        <v>280</v>
      </c>
      <c r="C38" s="140">
        <v>3393</v>
      </c>
      <c r="D38" s="140">
        <v>39</v>
      </c>
      <c r="E38" s="140">
        <v>11767</v>
      </c>
      <c r="F38" s="140">
        <v>13643.010387999451</v>
      </c>
      <c r="H38" s="140">
        <v>-11860</v>
      </c>
      <c r="I38" s="140">
        <v>-10182</v>
      </c>
      <c r="J38" s="140">
        <v>-6256</v>
      </c>
      <c r="K38" s="140">
        <v>3763.1000895450447</v>
      </c>
      <c r="M38" s="140">
        <v>-13982.014854242445</v>
      </c>
      <c r="N38" s="140">
        <v>-13908.537484894725</v>
      </c>
      <c r="O38" s="140">
        <v>-18409.676146418798</v>
      </c>
      <c r="P38" s="140">
        <v>-17406.330019599653</v>
      </c>
      <c r="R38" s="140">
        <v>-1454.4950851444755</v>
      </c>
      <c r="S38" s="140">
        <v>-6717.7316619295098</v>
      </c>
    </row>
    <row r="39" spans="2:19" ht="12.75" customHeight="1">
      <c r="B39" s="310" t="s">
        <v>108</v>
      </c>
      <c r="C39" s="140">
        <v>4936</v>
      </c>
      <c r="D39" s="140">
        <v>5555</v>
      </c>
      <c r="E39" s="140">
        <v>4411</v>
      </c>
      <c r="F39" s="140">
        <v>4381.2502801834435</v>
      </c>
      <c r="H39" s="140">
        <v>-1220</v>
      </c>
      <c r="I39" s="140">
        <v>-2134</v>
      </c>
      <c r="J39" s="140">
        <v>-3015</v>
      </c>
      <c r="K39" s="140">
        <v>-2593.839594573059</v>
      </c>
      <c r="M39" s="140">
        <v>-519.08478229765717</v>
      </c>
      <c r="N39" s="140">
        <v>-326.50668734249774</v>
      </c>
      <c r="O39" s="140">
        <v>214.55737397618333</v>
      </c>
      <c r="P39" s="140">
        <v>-267.84435305947648</v>
      </c>
      <c r="R39" s="140">
        <v>-1118.013061596469</v>
      </c>
      <c r="S39" s="140">
        <v>-1457.7134294556392</v>
      </c>
    </row>
    <row r="40" spans="2:19" ht="12.75" customHeight="1">
      <c r="B40" s="310" t="s">
        <v>281</v>
      </c>
      <c r="C40" s="140">
        <v>-14714</v>
      </c>
      <c r="D40" s="140">
        <v>-16517</v>
      </c>
      <c r="E40" s="140">
        <v>-19733</v>
      </c>
      <c r="F40" s="140">
        <v>-26914.891646135926</v>
      </c>
      <c r="H40" s="140">
        <v>-8415</v>
      </c>
      <c r="I40" s="140">
        <v>-24282</v>
      </c>
      <c r="J40" s="140">
        <v>-26495</v>
      </c>
      <c r="K40" s="140">
        <v>1500.8890354763016</v>
      </c>
      <c r="M40" s="140">
        <v>1666.9552985189252</v>
      </c>
      <c r="N40" s="140">
        <v>7473.426899295051</v>
      </c>
      <c r="O40" s="140">
        <v>10478.265881071529</v>
      </c>
      <c r="P40" s="140">
        <v>5972.036953653319</v>
      </c>
      <c r="R40" s="140">
        <v>-1688.0002033331255</v>
      </c>
      <c r="S40" s="140">
        <v>1454.6906759519782</v>
      </c>
    </row>
    <row r="41" spans="2:19" ht="12.75" customHeight="1">
      <c r="B41" s="310"/>
      <c r="C41" s="140"/>
      <c r="D41" s="140"/>
      <c r="E41" s="140"/>
      <c r="F41" s="140"/>
      <c r="H41" s="140"/>
      <c r="I41" s="140"/>
      <c r="J41" s="140"/>
      <c r="K41" s="140"/>
      <c r="M41" s="140"/>
      <c r="N41" s="140"/>
      <c r="O41" s="140"/>
      <c r="P41" s="140"/>
      <c r="R41" s="140"/>
      <c r="S41" s="140"/>
    </row>
    <row r="42" spans="2:19" ht="12.75" customHeight="1">
      <c r="B42" s="142"/>
      <c r="C42" s="16"/>
      <c r="D42" s="16"/>
      <c r="E42" s="16"/>
      <c r="F42" s="16"/>
      <c r="H42" s="16"/>
      <c r="I42" s="16"/>
      <c r="J42" s="16"/>
      <c r="K42" s="16"/>
      <c r="M42" s="16"/>
      <c r="N42" s="16"/>
      <c r="O42" s="16"/>
      <c r="P42" s="16"/>
      <c r="R42" s="16"/>
      <c r="S42" s="16"/>
    </row>
    <row r="43" spans="2:19" ht="25.5">
      <c r="B43" s="142" t="s">
        <v>282</v>
      </c>
      <c r="C43" s="16">
        <f>SUM(C13:C40)</f>
        <v>9976</v>
      </c>
      <c r="D43" s="16">
        <f t="shared" ref="D43:F43" si="0">SUM(D13:D40)</f>
        <v>18096</v>
      </c>
      <c r="E43" s="16">
        <f t="shared" si="0"/>
        <v>36171</v>
      </c>
      <c r="F43" s="16">
        <f t="shared" si="0"/>
        <v>57816.109858589589</v>
      </c>
      <c r="H43" s="16">
        <f>SUM(H13:H40)</f>
        <v>5703</v>
      </c>
      <c r="I43" s="16">
        <f>SUM(I13:I40)</f>
        <v>32261</v>
      </c>
      <c r="J43" s="16">
        <f>SUM(J13:J40)</f>
        <v>54330</v>
      </c>
      <c r="K43" s="16">
        <f>SUM(K13:K40)</f>
        <v>76567.931523095744</v>
      </c>
      <c r="M43" s="16">
        <f>SUM(M13:M40)</f>
        <v>9282.3577038952371</v>
      </c>
      <c r="N43" s="16">
        <f>SUM(N13:N40)</f>
        <v>28794.233869129916</v>
      </c>
      <c r="O43" s="16">
        <f>SUM(O13:O40)</f>
        <v>58575.128173777586</v>
      </c>
      <c r="P43" s="16">
        <f>SUM(P13:P40)</f>
        <v>84633.145974815387</v>
      </c>
      <c r="R43" s="16">
        <f>SUM(R13:R40)</f>
        <v>11236.109149535379</v>
      </c>
      <c r="S43" s="16">
        <f>SUM(S13:S40)</f>
        <v>40301.764549919419</v>
      </c>
    </row>
    <row r="44" spans="2:19" ht="12.75" customHeight="1">
      <c r="B44" s="143"/>
      <c r="C44" s="16"/>
      <c r="D44" s="16"/>
      <c r="E44" s="16"/>
      <c r="F44" s="16"/>
      <c r="H44" s="16"/>
      <c r="I44" s="16"/>
      <c r="J44" s="16"/>
      <c r="K44" s="16"/>
      <c r="M44" s="16"/>
      <c r="N44" s="16"/>
      <c r="O44" s="16"/>
      <c r="P44" s="16"/>
      <c r="R44" s="16"/>
      <c r="S44" s="16"/>
    </row>
    <row r="45" spans="2:19" ht="12.75" customHeight="1">
      <c r="B45" s="143" t="s">
        <v>200</v>
      </c>
      <c r="C45" s="16">
        <v>-2646</v>
      </c>
      <c r="D45" s="16">
        <v>-5152</v>
      </c>
      <c r="E45" s="16">
        <v>-6754</v>
      </c>
      <c r="F45" s="16">
        <v>-8411.033083888844</v>
      </c>
      <c r="H45" s="16">
        <v>-1339</v>
      </c>
      <c r="I45" s="16">
        <v>-2757</v>
      </c>
      <c r="J45" s="16">
        <v>-3907</v>
      </c>
      <c r="K45" s="16">
        <v>-5436.7481049473354</v>
      </c>
      <c r="M45" s="140">
        <v>-1093.7371132194507</v>
      </c>
      <c r="N45" s="16">
        <v>-2076.5527985149056</v>
      </c>
      <c r="O45" s="16">
        <v>-2843.1871398051508</v>
      </c>
      <c r="P45" s="16">
        <v>-3593.3372230209175</v>
      </c>
      <c r="R45" s="16">
        <v>-888.37158102255671</v>
      </c>
      <c r="S45" s="140">
        <v>-5385.5365751725658</v>
      </c>
    </row>
    <row r="46" spans="2:19" ht="12.75" customHeight="1">
      <c r="B46" s="143" t="s">
        <v>201</v>
      </c>
      <c r="C46" s="16">
        <v>36</v>
      </c>
      <c r="D46" s="16">
        <v>82</v>
      </c>
      <c r="E46" s="16">
        <v>102</v>
      </c>
      <c r="F46" s="16">
        <v>111.6293847263199</v>
      </c>
      <c r="H46" s="16">
        <v>12</v>
      </c>
      <c r="I46" s="16">
        <v>27</v>
      </c>
      <c r="J46" s="16">
        <v>43</v>
      </c>
      <c r="K46" s="16">
        <v>61.641582262988877</v>
      </c>
      <c r="M46" s="16">
        <v>42.052587940181645</v>
      </c>
      <c r="N46" s="16">
        <v>85.427383344591618</v>
      </c>
      <c r="O46" s="16">
        <v>138.14454962940346</v>
      </c>
      <c r="P46" s="16">
        <v>168.96294305837043</v>
      </c>
      <c r="R46" s="16">
        <v>41.226061443899162</v>
      </c>
      <c r="S46" s="140">
        <v>-1603.5208910653821</v>
      </c>
    </row>
    <row r="47" spans="2:19" ht="12.75" customHeight="1">
      <c r="B47" s="143" t="s">
        <v>222</v>
      </c>
      <c r="C47" s="16">
        <v>-2851</v>
      </c>
      <c r="D47" s="16">
        <v>-4045</v>
      </c>
      <c r="E47" s="16">
        <v>-8353</v>
      </c>
      <c r="F47" s="16">
        <v>-13711.274921966773</v>
      </c>
      <c r="H47" s="16">
        <v>-2042</v>
      </c>
      <c r="I47" s="16">
        <v>-5467</v>
      </c>
      <c r="J47" s="16">
        <v>-9527</v>
      </c>
      <c r="K47" s="16">
        <v>-13945.73680943434</v>
      </c>
      <c r="M47" s="16">
        <v>-2068.3405278438613</v>
      </c>
      <c r="N47" s="16">
        <v>-5634.4525295692438</v>
      </c>
      <c r="O47" s="16">
        <v>-8924.2160968778007</v>
      </c>
      <c r="P47" s="16">
        <v>-16418.880589364675</v>
      </c>
      <c r="R47" s="16">
        <v>-2251.9538132790321</v>
      </c>
      <c r="S47" s="140">
        <v>119.58712460166667</v>
      </c>
    </row>
    <row r="48" spans="2:19" ht="12.75" customHeight="1">
      <c r="B48" s="143" t="s">
        <v>164</v>
      </c>
      <c r="C48" s="293">
        <f>SUM(C43:C47)</f>
        <v>4515</v>
      </c>
      <c r="D48" s="293">
        <f>SUM(D43:D47)</f>
        <v>8981</v>
      </c>
      <c r="E48" s="293">
        <f>SUM(E43:E47)</f>
        <v>21166</v>
      </c>
      <c r="F48" s="293">
        <f>SUM(F43:F47)</f>
        <v>35805.431237460296</v>
      </c>
      <c r="H48" s="293">
        <f>SUM(H43:H47)</f>
        <v>2334</v>
      </c>
      <c r="I48" s="293">
        <f>SUM(I43:I47)</f>
        <v>24064</v>
      </c>
      <c r="J48" s="293">
        <f>SUM(J43:J47)</f>
        <v>40939</v>
      </c>
      <c r="K48" s="293">
        <f>SUM(K43:K47)</f>
        <v>57247.088190977054</v>
      </c>
      <c r="M48" s="293">
        <f>SUM(M43:M47)</f>
        <v>6162.3326507721058</v>
      </c>
      <c r="N48" s="293">
        <f>SUM(N43:N47)</f>
        <v>21168.655924390358</v>
      </c>
      <c r="O48" s="293">
        <f>SUM(O43:O47)</f>
        <v>46945.869486724041</v>
      </c>
      <c r="P48" s="293">
        <f>SUM(P43:P47)</f>
        <v>64789.891105488161</v>
      </c>
      <c r="R48" s="293">
        <f>SUM(R43:R47)</f>
        <v>8137.0098166776888</v>
      </c>
      <c r="S48" s="293">
        <f>SUM(S43:S47)</f>
        <v>33432.294208283143</v>
      </c>
    </row>
    <row r="49" spans="2:19" ht="12.75" customHeight="1">
      <c r="B49" s="143"/>
      <c r="C49" s="140"/>
      <c r="D49" s="140"/>
      <c r="E49" s="140"/>
      <c r="F49" s="140"/>
      <c r="H49" s="140"/>
      <c r="I49" s="140"/>
      <c r="J49" s="140"/>
      <c r="K49" s="140"/>
      <c r="M49" s="140"/>
      <c r="N49" s="140"/>
      <c r="O49" s="140"/>
      <c r="P49" s="140"/>
      <c r="R49" s="140"/>
      <c r="S49" s="140"/>
    </row>
    <row r="50" spans="2:19" ht="24" customHeight="1">
      <c r="B50" s="142" t="s">
        <v>13</v>
      </c>
      <c r="C50" s="16"/>
      <c r="D50" s="16"/>
      <c r="E50" s="16"/>
      <c r="F50" s="16"/>
      <c r="H50" s="16"/>
      <c r="I50" s="16"/>
      <c r="J50" s="16"/>
      <c r="K50" s="16"/>
      <c r="M50" s="16"/>
      <c r="N50" s="16"/>
      <c r="O50" s="16"/>
      <c r="P50" s="16"/>
      <c r="R50" s="16"/>
      <c r="S50" s="16"/>
    </row>
    <row r="51" spans="2:19" ht="12.75" customHeight="1">
      <c r="B51" s="143" t="s">
        <v>338</v>
      </c>
      <c r="C51" s="16">
        <v>0</v>
      </c>
      <c r="D51" s="16">
        <v>-494</v>
      </c>
      <c r="E51" s="16">
        <v>-494</v>
      </c>
      <c r="F51" s="16">
        <v>-493.94062999999903</v>
      </c>
      <c r="H51" s="16">
        <v>0</v>
      </c>
      <c r="I51" s="16">
        <v>0</v>
      </c>
      <c r="J51" s="16">
        <v>0</v>
      </c>
      <c r="K51" s="16">
        <v>0</v>
      </c>
      <c r="M51" s="16">
        <v>-6255.9734239614354</v>
      </c>
      <c r="N51" s="16">
        <v>-6393.2818989129628</v>
      </c>
      <c r="O51" s="16">
        <v>-7052.9692799105796</v>
      </c>
      <c r="P51" s="16">
        <v>-7052.9692799105796</v>
      </c>
      <c r="R51" s="16">
        <v>-7608</v>
      </c>
      <c r="S51" s="140">
        <v>-7607.9999999999982</v>
      </c>
    </row>
    <row r="52" spans="2:19" ht="25.5">
      <c r="B52" s="143" t="s">
        <v>311</v>
      </c>
      <c r="C52" s="16">
        <v>0</v>
      </c>
      <c r="D52" s="16">
        <v>0</v>
      </c>
      <c r="E52" s="16">
        <v>0</v>
      </c>
      <c r="F52" s="16">
        <v>0</v>
      </c>
      <c r="H52" s="16">
        <v>0</v>
      </c>
      <c r="I52" s="16">
        <v>0</v>
      </c>
      <c r="J52" s="16">
        <v>-2157</v>
      </c>
      <c r="K52" s="16">
        <v>-2131.9180572800042</v>
      </c>
      <c r="M52" s="16"/>
      <c r="N52" s="16"/>
      <c r="O52" s="16"/>
      <c r="P52" s="16"/>
      <c r="R52" s="16"/>
      <c r="S52" s="16"/>
    </row>
    <row r="53" spans="2:19" ht="12.75" customHeight="1">
      <c r="B53" s="143" t="s">
        <v>134</v>
      </c>
      <c r="C53" s="16">
        <v>0</v>
      </c>
      <c r="D53" s="16">
        <v>0</v>
      </c>
      <c r="E53" s="16">
        <v>0</v>
      </c>
      <c r="F53" s="16">
        <v>0</v>
      </c>
      <c r="H53" s="16">
        <v>0</v>
      </c>
      <c r="I53" s="16">
        <v>0</v>
      </c>
      <c r="J53" s="16">
        <v>0</v>
      </c>
      <c r="K53" s="16">
        <v>0</v>
      </c>
      <c r="M53" s="16"/>
      <c r="N53" s="16"/>
      <c r="O53" s="16"/>
      <c r="P53" s="16"/>
      <c r="R53" s="16"/>
      <c r="S53" s="16"/>
    </row>
    <row r="54" spans="2:19" ht="12.75" customHeight="1">
      <c r="B54" s="143" t="s">
        <v>262</v>
      </c>
      <c r="C54" s="16">
        <v>-2750</v>
      </c>
      <c r="D54" s="16">
        <v>-6779</v>
      </c>
      <c r="E54" s="16">
        <v>-10476</v>
      </c>
      <c r="F54" s="16">
        <v>-15263.038674824193</v>
      </c>
      <c r="H54" s="16">
        <v>-6752</v>
      </c>
      <c r="I54" s="16">
        <v>-12962</v>
      </c>
      <c r="J54" s="16">
        <v>-17867</v>
      </c>
      <c r="K54" s="16">
        <v>-20165.23649531804</v>
      </c>
      <c r="M54" s="16">
        <v>-4392.620446732888</v>
      </c>
      <c r="N54" s="16">
        <v>-11964.441909998157</v>
      </c>
      <c r="O54" s="16">
        <v>-17783.806611874057</v>
      </c>
      <c r="P54" s="16">
        <v>-21151.926133013829</v>
      </c>
      <c r="R54" s="16">
        <v>-5530.4051414676023</v>
      </c>
      <c r="S54" s="140">
        <v>-10532.733186898966</v>
      </c>
    </row>
    <row r="55" spans="2:19" ht="12.75" customHeight="1">
      <c r="B55" s="143" t="s">
        <v>296</v>
      </c>
      <c r="C55" s="16">
        <v>0</v>
      </c>
      <c r="D55" s="16">
        <v>0</v>
      </c>
      <c r="E55" s="16">
        <v>0</v>
      </c>
      <c r="F55" s="16">
        <v>0</v>
      </c>
      <c r="H55" s="16">
        <v>0</v>
      </c>
      <c r="I55" s="16">
        <v>0</v>
      </c>
      <c r="J55" s="16">
        <v>0</v>
      </c>
      <c r="K55" s="16">
        <v>-1052.8091106714289</v>
      </c>
      <c r="M55" s="16"/>
      <c r="N55" s="16"/>
      <c r="O55" s="16"/>
      <c r="P55" s="16"/>
      <c r="R55" s="16"/>
      <c r="S55" s="16"/>
    </row>
    <row r="56" spans="2:19" ht="12.75" customHeight="1">
      <c r="B56" s="143" t="s">
        <v>223</v>
      </c>
      <c r="C56" s="16">
        <v>55</v>
      </c>
      <c r="D56" s="16">
        <v>158</v>
      </c>
      <c r="E56" s="16">
        <v>219</v>
      </c>
      <c r="F56" s="16">
        <v>309.62027326275734</v>
      </c>
      <c r="H56" s="16">
        <v>67</v>
      </c>
      <c r="I56" s="16">
        <v>141</v>
      </c>
      <c r="J56" s="16">
        <v>195</v>
      </c>
      <c r="K56" s="16">
        <v>211.6817437306365</v>
      </c>
      <c r="M56" s="16">
        <v>51.174446492408606</v>
      </c>
      <c r="N56" s="16">
        <v>148.95473335593749</v>
      </c>
      <c r="O56" s="16">
        <v>212.2384097310991</v>
      </c>
      <c r="P56" s="16">
        <v>296.17986116183539</v>
      </c>
      <c r="R56" s="16">
        <v>48.850951308053496</v>
      </c>
      <c r="S56" s="140">
        <v>48.68522466195202</v>
      </c>
    </row>
    <row r="57" spans="2:19" ht="12.75" customHeight="1">
      <c r="B57" s="143" t="s">
        <v>224</v>
      </c>
      <c r="C57" s="16">
        <v>-7</v>
      </c>
      <c r="D57" s="16">
        <v>34</v>
      </c>
      <c r="E57" s="16">
        <v>34</v>
      </c>
      <c r="F57" s="16">
        <v>33.536031936736627</v>
      </c>
      <c r="H57" s="16">
        <v>0</v>
      </c>
      <c r="I57" s="16">
        <v>11</v>
      </c>
      <c r="J57" s="16">
        <v>-12821</v>
      </c>
      <c r="K57" s="16">
        <v>-27995.358555903778</v>
      </c>
      <c r="M57" s="16">
        <v>11725.028174959421</v>
      </c>
      <c r="N57" s="16">
        <v>-2031.3143915756775</v>
      </c>
      <c r="O57" s="16">
        <v>-35406.75388183591</v>
      </c>
      <c r="P57" s="16">
        <v>-21782.832233886948</v>
      </c>
      <c r="R57" s="16">
        <v>4241.2906769140227</v>
      </c>
      <c r="S57" s="140">
        <v>5594.9043956287805</v>
      </c>
    </row>
    <row r="58" spans="2:19" ht="12.75" customHeight="1">
      <c r="B58" s="143" t="s">
        <v>316</v>
      </c>
      <c r="C58" s="16">
        <v>0</v>
      </c>
      <c r="D58" s="16">
        <v>0</v>
      </c>
      <c r="E58" s="16">
        <v>0</v>
      </c>
      <c r="F58" s="16">
        <v>0</v>
      </c>
      <c r="H58" s="16">
        <v>0</v>
      </c>
      <c r="I58" s="16">
        <v>0</v>
      </c>
      <c r="J58" s="16">
        <v>0</v>
      </c>
      <c r="K58" s="16">
        <v>437.46321969461991</v>
      </c>
      <c r="M58" s="16">
        <v>631.29749371620824</v>
      </c>
      <c r="N58" s="16">
        <v>1127.8960115966488</v>
      </c>
      <c r="O58" s="16">
        <v>1847.8599694336951</v>
      </c>
      <c r="P58" s="16">
        <v>2941.9369970937009</v>
      </c>
      <c r="R58" s="16">
        <v>615.29638820488753</v>
      </c>
      <c r="S58" s="140">
        <v>1346.8594130501933</v>
      </c>
    </row>
    <row r="59" spans="2:19" ht="12.75" customHeight="1">
      <c r="B59" s="143" t="s">
        <v>348</v>
      </c>
      <c r="C59" s="16"/>
      <c r="D59" s="16"/>
      <c r="E59" s="16"/>
      <c r="F59" s="16"/>
      <c r="H59" s="16"/>
      <c r="I59" s="16"/>
      <c r="J59" s="16"/>
      <c r="K59" s="16"/>
      <c r="M59" s="16"/>
      <c r="N59" s="16"/>
      <c r="O59" s="16"/>
      <c r="P59" s="16">
        <v>-43046.671114398407</v>
      </c>
      <c r="R59" s="16">
        <v>0</v>
      </c>
      <c r="S59" s="140">
        <v>-5100.6423196465639</v>
      </c>
    </row>
    <row r="60" spans="2:19" ht="12.75" customHeight="1">
      <c r="B60" s="143" t="s">
        <v>318</v>
      </c>
      <c r="C60" s="16">
        <v>0</v>
      </c>
      <c r="D60" s="16">
        <v>0</v>
      </c>
      <c r="E60" s="16">
        <v>0</v>
      </c>
      <c r="F60" s="16">
        <v>-2.2148394241417502</v>
      </c>
      <c r="H60" s="16">
        <v>0</v>
      </c>
      <c r="I60" s="16">
        <v>0</v>
      </c>
      <c r="J60" s="16">
        <v>0</v>
      </c>
      <c r="K60" s="16">
        <v>0</v>
      </c>
      <c r="M60" s="16"/>
      <c r="N60" s="16"/>
      <c r="O60" s="16"/>
      <c r="P60" s="16"/>
      <c r="R60" s="16"/>
      <c r="S60" s="16"/>
    </row>
    <row r="61" spans="2:19" ht="12.75" customHeight="1">
      <c r="B61" s="335" t="s">
        <v>344</v>
      </c>
      <c r="C61" s="51"/>
      <c r="D61" s="51"/>
      <c r="E61" s="51"/>
      <c r="F61" s="51"/>
      <c r="H61" s="51"/>
      <c r="I61" s="51"/>
      <c r="J61" s="51"/>
      <c r="K61" s="51"/>
      <c r="M61" s="51"/>
      <c r="N61" s="51"/>
      <c r="O61" s="51">
        <v>250</v>
      </c>
      <c r="P61" s="51">
        <v>250</v>
      </c>
      <c r="R61" s="51">
        <v>0</v>
      </c>
      <c r="S61" s="51">
        <v>0</v>
      </c>
    </row>
    <row r="62" spans="2:19" ht="12.75" customHeight="1">
      <c r="B62" s="143" t="s">
        <v>225</v>
      </c>
      <c r="C62" s="293">
        <f t="shared" ref="C62:E62" si="1">SUM(C51:C60)</f>
        <v>-2702</v>
      </c>
      <c r="D62" s="293">
        <f t="shared" si="1"/>
        <v>-7081</v>
      </c>
      <c r="E62" s="293">
        <f t="shared" si="1"/>
        <v>-10717</v>
      </c>
      <c r="F62" s="293">
        <f>SUM(F51:F60)</f>
        <v>-15416.037839048839</v>
      </c>
      <c r="G62" s="293">
        <f t="shared" ref="G62" si="2">SUM(G53:G60)</f>
        <v>0</v>
      </c>
      <c r="H62" s="293">
        <f t="shared" ref="H62" si="3">SUM(H51:H60)</f>
        <v>-6685</v>
      </c>
      <c r="I62" s="293">
        <f t="shared" ref="I62" si="4">SUM(I51:I60)</f>
        <v>-12810</v>
      </c>
      <c r="J62" s="293">
        <f t="shared" ref="J62" si="5">SUM(J51:J60)</f>
        <v>-32650</v>
      </c>
      <c r="K62" s="293">
        <f>SUM(K51:K60)</f>
        <v>-50696.177255747993</v>
      </c>
      <c r="L62" s="293">
        <f t="shared" ref="L62" si="6">SUM(L53:L60)</f>
        <v>0</v>
      </c>
      <c r="M62" s="293">
        <f>SUM(M51:M61)</f>
        <v>1758.9062444737149</v>
      </c>
      <c r="N62" s="293">
        <f>SUM(N51:N61)</f>
        <v>-19112.187455534211</v>
      </c>
      <c r="O62" s="293">
        <f>SUM(O51:O61)</f>
        <v>-57933.431394455751</v>
      </c>
      <c r="P62" s="293">
        <f>SUM(P51:P61)</f>
        <v>-89546.281902954215</v>
      </c>
      <c r="Q62" s="293">
        <f t="shared" ref="Q62" si="7">SUM(Q53:Q60)</f>
        <v>0</v>
      </c>
      <c r="R62" s="293">
        <f>SUM(R51:R61)</f>
        <v>-8232.9671250406391</v>
      </c>
      <c r="S62" s="293">
        <f>SUM(S51:S61)</f>
        <v>-16250.926473204601</v>
      </c>
    </row>
    <row r="63" spans="2:19" ht="27.75" customHeight="1">
      <c r="B63" s="142"/>
      <c r="C63" s="140"/>
      <c r="D63" s="140"/>
      <c r="E63" s="140"/>
      <c r="F63" s="140"/>
      <c r="H63" s="140"/>
      <c r="I63" s="140"/>
      <c r="J63" s="140"/>
      <c r="K63" s="140"/>
      <c r="M63" s="140"/>
      <c r="N63" s="140"/>
      <c r="O63" s="140"/>
      <c r="P63" s="140"/>
      <c r="R63" s="140"/>
      <c r="S63" s="140"/>
    </row>
    <row r="64" spans="2:19" ht="12.75" customHeight="1">
      <c r="B64" s="142" t="s">
        <v>14</v>
      </c>
      <c r="C64" s="16"/>
      <c r="D64" s="16"/>
      <c r="E64" s="16"/>
      <c r="F64" s="16"/>
      <c r="H64" s="16"/>
      <c r="I64" s="16"/>
      <c r="J64" s="16"/>
      <c r="K64" s="16"/>
      <c r="M64" s="16"/>
      <c r="N64" s="16"/>
      <c r="O64" s="16"/>
      <c r="P64" s="16"/>
      <c r="R64" s="16"/>
      <c r="S64" s="16"/>
    </row>
    <row r="65" spans="2:19" ht="12.75" customHeight="1">
      <c r="B65" s="143" t="s">
        <v>313</v>
      </c>
      <c r="C65" s="16">
        <v>447</v>
      </c>
      <c r="D65" s="16">
        <v>714</v>
      </c>
      <c r="E65" s="16">
        <v>767</v>
      </c>
      <c r="F65" s="16">
        <v>0</v>
      </c>
      <c r="H65" s="16">
        <v>82</v>
      </c>
      <c r="I65" s="16">
        <v>99</v>
      </c>
      <c r="J65" s="16">
        <v>131</v>
      </c>
      <c r="K65" s="16">
        <v>49950</v>
      </c>
      <c r="M65" s="16"/>
      <c r="N65" s="16"/>
      <c r="O65" s="16"/>
      <c r="P65" s="16"/>
      <c r="R65" s="16"/>
      <c r="S65" s="16"/>
    </row>
    <row r="66" spans="2:19" ht="12.75" customHeight="1">
      <c r="B66" s="143" t="s">
        <v>314</v>
      </c>
      <c r="C66" s="16">
        <v>0</v>
      </c>
      <c r="D66" s="16">
        <v>0</v>
      </c>
      <c r="E66" s="16">
        <v>0</v>
      </c>
      <c r="F66" s="16">
        <v>0</v>
      </c>
      <c r="H66" s="16">
        <v>0</v>
      </c>
      <c r="I66" s="16">
        <v>0</v>
      </c>
      <c r="J66" s="16">
        <v>0</v>
      </c>
      <c r="K66" s="16">
        <v>-3636.4878241480606</v>
      </c>
      <c r="M66" s="16">
        <v>-15.81334</v>
      </c>
      <c r="N66" s="16">
        <v>-15.813339999999851</v>
      </c>
      <c r="O66" s="16">
        <v>-15.813339999999851</v>
      </c>
      <c r="P66" s="16">
        <v>-15.813339999999851</v>
      </c>
      <c r="R66" s="16">
        <v>0</v>
      </c>
      <c r="S66" s="16">
        <v>0</v>
      </c>
    </row>
    <row r="67" spans="2:19" ht="12.75" customHeight="1">
      <c r="B67" s="143" t="s">
        <v>226</v>
      </c>
      <c r="C67" s="16">
        <v>0</v>
      </c>
      <c r="D67" s="16">
        <v>0</v>
      </c>
      <c r="E67" s="16">
        <v>0</v>
      </c>
      <c r="F67" s="16">
        <v>779.4543579732217</v>
      </c>
      <c r="H67" s="16">
        <v>0</v>
      </c>
      <c r="I67" s="16">
        <v>0</v>
      </c>
      <c r="J67" s="16">
        <v>0</v>
      </c>
      <c r="K67" s="16">
        <v>131.14630386637572</v>
      </c>
      <c r="M67" s="16"/>
      <c r="N67" s="16"/>
      <c r="O67" s="16">
        <v>150.74852478872612</v>
      </c>
      <c r="P67" s="16">
        <v>277.63496864303204</v>
      </c>
      <c r="R67" s="16">
        <v>97.000191780868917</v>
      </c>
      <c r="S67" s="140">
        <v>203.72011142496393</v>
      </c>
    </row>
    <row r="68" spans="2:19" ht="12.75" customHeight="1">
      <c r="B68" s="143" t="s">
        <v>227</v>
      </c>
      <c r="C68" s="16">
        <v>749</v>
      </c>
      <c r="D68" s="16">
        <v>313</v>
      </c>
      <c r="E68" s="16">
        <v>336</v>
      </c>
      <c r="F68" s="16">
        <v>568.89940263774974</v>
      </c>
      <c r="H68" s="16">
        <v>317</v>
      </c>
      <c r="I68" s="16">
        <v>579</v>
      </c>
      <c r="J68" s="16">
        <v>895</v>
      </c>
      <c r="K68" s="16">
        <v>1241.5107989150799</v>
      </c>
      <c r="M68" s="16">
        <v>7.9531280263917195</v>
      </c>
      <c r="N68" s="16">
        <v>29.968623217357585</v>
      </c>
      <c r="O68" s="16">
        <v>33.015473555587882</v>
      </c>
      <c r="P68" s="16">
        <v>55.42949503860104</v>
      </c>
      <c r="R68" s="16">
        <v>32.084834684127777</v>
      </c>
      <c r="S68" s="140">
        <v>86.002713028153607</v>
      </c>
    </row>
    <row r="69" spans="2:19" ht="12.75" customHeight="1">
      <c r="B69" s="143" t="s">
        <v>228</v>
      </c>
      <c r="C69" s="16">
        <v>0</v>
      </c>
      <c r="D69" s="16">
        <v>-87750</v>
      </c>
      <c r="E69" s="16">
        <v>-87750</v>
      </c>
      <c r="F69" s="16">
        <v>-107750</v>
      </c>
      <c r="H69" s="16">
        <v>0</v>
      </c>
      <c r="I69" s="16">
        <v>-20000</v>
      </c>
      <c r="J69" s="16">
        <v>-20000</v>
      </c>
      <c r="K69" s="16">
        <v>-50000</v>
      </c>
      <c r="M69" s="16"/>
      <c r="N69" s="16">
        <v>-25066.666666666668</v>
      </c>
      <c r="O69" s="16">
        <v>-25066.666666666668</v>
      </c>
      <c r="P69" s="16">
        <v>-26133.333333333328</v>
      </c>
      <c r="R69" s="16">
        <v>0</v>
      </c>
      <c r="S69" s="140">
        <v>-2956.2530654060088</v>
      </c>
    </row>
    <row r="70" spans="2:19" ht="12.75" customHeight="1">
      <c r="B70" s="143" t="s">
        <v>229</v>
      </c>
      <c r="C70" s="16">
        <v>-534</v>
      </c>
      <c r="D70" s="16">
        <v>-890</v>
      </c>
      <c r="E70" s="16">
        <v>-1071</v>
      </c>
      <c r="F70" s="16">
        <v>-1094.3436075401601</v>
      </c>
      <c r="H70" s="16">
        <v>-39</v>
      </c>
      <c r="I70" s="16">
        <v>-53</v>
      </c>
      <c r="J70" s="16">
        <v>-53</v>
      </c>
      <c r="K70" s="16">
        <v>-101.73618230585038</v>
      </c>
      <c r="M70" s="16">
        <v>-133.38538069038231</v>
      </c>
      <c r="N70" s="16">
        <v>-242.82624841389594</v>
      </c>
      <c r="O70" s="16">
        <v>-243.77835292797261</v>
      </c>
      <c r="P70" s="16">
        <v>-278.56817477195017</v>
      </c>
      <c r="R70" s="16">
        <v>0</v>
      </c>
      <c r="S70" s="16">
        <v>0</v>
      </c>
    </row>
    <row r="71" spans="2:19" ht="12.75" customHeight="1">
      <c r="B71" s="143" t="s">
        <v>230</v>
      </c>
      <c r="C71" s="16">
        <v>0</v>
      </c>
      <c r="D71" s="16">
        <v>64895</v>
      </c>
      <c r="E71" s="16">
        <v>64895</v>
      </c>
      <c r="F71" s="16">
        <v>64895.476000000002</v>
      </c>
      <c r="H71" s="16">
        <v>0</v>
      </c>
      <c r="I71" s="16">
        <v>0</v>
      </c>
      <c r="J71" s="16">
        <v>0</v>
      </c>
      <c r="K71" s="16">
        <v>20396.03287382871</v>
      </c>
      <c r="M71" s="16">
        <v>5000</v>
      </c>
      <c r="N71" s="16">
        <v>7000</v>
      </c>
      <c r="O71" s="16">
        <v>7000</v>
      </c>
      <c r="P71" s="16">
        <v>7000</v>
      </c>
      <c r="R71" s="16">
        <v>0</v>
      </c>
      <c r="S71" s="16">
        <v>0</v>
      </c>
    </row>
    <row r="72" spans="2:19">
      <c r="B72" s="143" t="s">
        <v>283</v>
      </c>
      <c r="C72" s="16">
        <v>6104</v>
      </c>
      <c r="D72" s="16">
        <v>10631</v>
      </c>
      <c r="E72" s="16">
        <v>8000</v>
      </c>
      <c r="F72" s="16">
        <v>13608.279783485696</v>
      </c>
      <c r="H72" s="16">
        <v>-3001</v>
      </c>
      <c r="I72" s="16">
        <v>4614</v>
      </c>
      <c r="J72" s="16">
        <v>19540</v>
      </c>
      <c r="K72" s="16">
        <v>9454.7692451098446</v>
      </c>
      <c r="M72" s="16">
        <v>-2616.1809999999982</v>
      </c>
      <c r="N72" s="16">
        <v>6654.7743228280988</v>
      </c>
      <c r="O72" s="16">
        <v>16438.794589158224</v>
      </c>
      <c r="P72" s="16">
        <v>32251.667644135414</v>
      </c>
      <c r="R72" s="16">
        <v>-1801.8365416269285</v>
      </c>
      <c r="S72" s="140">
        <v>-4630.7937905121571</v>
      </c>
    </row>
    <row r="73" spans="2:19">
      <c r="B73" s="143" t="s">
        <v>317</v>
      </c>
      <c r="C73" s="16">
        <v>0</v>
      </c>
      <c r="D73" s="16">
        <v>0</v>
      </c>
      <c r="E73" s="16">
        <v>0</v>
      </c>
      <c r="F73" s="16">
        <v>0</v>
      </c>
      <c r="H73" s="16">
        <v>0</v>
      </c>
      <c r="I73" s="16">
        <v>0</v>
      </c>
      <c r="J73" s="16">
        <v>0</v>
      </c>
      <c r="K73" s="16">
        <v>0</v>
      </c>
      <c r="M73" s="16"/>
      <c r="N73" s="16"/>
      <c r="O73" s="16"/>
      <c r="P73" s="16"/>
      <c r="R73" s="16"/>
      <c r="S73" s="16"/>
    </row>
    <row r="74" spans="2:19" ht="12.75" customHeight="1">
      <c r="B74" s="143" t="s">
        <v>132</v>
      </c>
      <c r="C74" s="293">
        <f t="shared" ref="C74:J74" si="8">SUM(C65:C73)</f>
        <v>6766</v>
      </c>
      <c r="D74" s="293">
        <f t="shared" si="8"/>
        <v>-12087</v>
      </c>
      <c r="E74" s="293">
        <f t="shared" si="8"/>
        <v>-14823</v>
      </c>
      <c r="F74" s="293">
        <f>SUM(F65:F73)</f>
        <v>-28992.23406344348</v>
      </c>
      <c r="G74" s="293">
        <f t="shared" si="8"/>
        <v>0</v>
      </c>
      <c r="H74" s="293">
        <f t="shared" si="8"/>
        <v>-2641</v>
      </c>
      <c r="I74" s="293">
        <f t="shared" si="8"/>
        <v>-14761</v>
      </c>
      <c r="J74" s="293">
        <f t="shared" si="8"/>
        <v>513</v>
      </c>
      <c r="K74" s="293">
        <f>SUM(K65:K73)</f>
        <v>27435.235215266101</v>
      </c>
      <c r="L74" s="293">
        <f t="shared" ref="L74:N74" si="9">SUM(L65:L73)</f>
        <v>0</v>
      </c>
      <c r="M74" s="293">
        <f t="shared" si="9"/>
        <v>2242.5734073360113</v>
      </c>
      <c r="N74" s="293">
        <f t="shared" si="9"/>
        <v>-11640.563309035108</v>
      </c>
      <c r="O74" s="293">
        <f t="shared" ref="O74:Q74" si="10">SUM(O65:O73)</f>
        <v>-1703.6997720921026</v>
      </c>
      <c r="P74" s="293">
        <f t="shared" si="10"/>
        <v>13157.017259711767</v>
      </c>
      <c r="Q74" s="293">
        <f t="shared" si="10"/>
        <v>0</v>
      </c>
      <c r="R74" s="293">
        <f t="shared" ref="R74:S74" si="11">SUM(R65:R73)</f>
        <v>-1672.7515151619318</v>
      </c>
      <c r="S74" s="293">
        <f t="shared" si="11"/>
        <v>-7297.3240314650484</v>
      </c>
    </row>
    <row r="75" spans="2:19" ht="12.75" customHeight="1">
      <c r="B75" s="312"/>
      <c r="C75" s="51"/>
      <c r="D75" s="51"/>
      <c r="E75" s="51"/>
      <c r="F75" s="51"/>
      <c r="H75" s="51"/>
      <c r="I75" s="51"/>
      <c r="J75" s="51"/>
      <c r="K75" s="51"/>
      <c r="M75" s="51"/>
      <c r="N75" s="51"/>
      <c r="O75" s="51"/>
      <c r="P75" s="51"/>
      <c r="R75" s="51"/>
      <c r="S75" s="51"/>
    </row>
    <row r="76" spans="2:19">
      <c r="B76" s="143" t="s">
        <v>265</v>
      </c>
      <c r="C76" s="16">
        <v>-2060</v>
      </c>
      <c r="D76" s="16">
        <v>2524</v>
      </c>
      <c r="E76" s="16">
        <v>2294</v>
      </c>
      <c r="F76" s="16">
        <v>3381.1670532431917</v>
      </c>
      <c r="H76" s="16">
        <v>192</v>
      </c>
      <c r="I76" s="16">
        <v>-7449</v>
      </c>
      <c r="J76" s="16">
        <v>-12565</v>
      </c>
      <c r="K76" s="16">
        <v>-14350.551789540857</v>
      </c>
      <c r="M76" s="16">
        <v>-4674.2464242567385</v>
      </c>
      <c r="N76" s="16">
        <v>-4292.3896685349082</v>
      </c>
      <c r="O76" s="16">
        <v>-7337.3588825054749</v>
      </c>
      <c r="P76" s="16">
        <v>-7247.5385400318437</v>
      </c>
      <c r="R76" s="16">
        <v>-2672.230292097262</v>
      </c>
      <c r="S76" s="16">
        <v>-8020.3562057733216</v>
      </c>
    </row>
    <row r="77" spans="2:19" ht="12.75" customHeight="1">
      <c r="B77" s="143" t="s">
        <v>231</v>
      </c>
      <c r="C77" s="16">
        <f>C48+C62+C74+C76</f>
        <v>6519</v>
      </c>
      <c r="D77" s="16">
        <f>D48+D62+D74+D76</f>
        <v>-7663</v>
      </c>
      <c r="E77" s="16">
        <f>E48+E62+E74+E76</f>
        <v>-2080</v>
      </c>
      <c r="F77" s="16">
        <f>F48+F62+F74+F76</f>
        <v>-5221.6736117888331</v>
      </c>
      <c r="H77" s="16">
        <f>H48+H62+H74+H76</f>
        <v>-6800</v>
      </c>
      <c r="I77" s="16">
        <f>I48+I62+I74+I76</f>
        <v>-10956</v>
      </c>
      <c r="J77" s="16">
        <f>J48+J62+J74+J76</f>
        <v>-3763</v>
      </c>
      <c r="K77" s="16">
        <f>K48+K62+K74+K76</f>
        <v>19635.594360954303</v>
      </c>
      <c r="M77" s="16">
        <f>M48+M62+M74+M76</f>
        <v>5489.5658783250929</v>
      </c>
      <c r="N77" s="16">
        <f>N48+N62+N74+N76</f>
        <v>-13876.484508713869</v>
      </c>
      <c r="O77" s="16">
        <f>O48+O62+O74+O76</f>
        <v>-20028.620562329288</v>
      </c>
      <c r="P77" s="16">
        <f>P48+P62+P74+P76</f>
        <v>-18846.912077786132</v>
      </c>
      <c r="R77" s="16">
        <f>R48+R62+R74+R76</f>
        <v>-4440.9391156221445</v>
      </c>
      <c r="S77" s="16">
        <f>S48+S62+S74+S76</f>
        <v>1863.6874978401738</v>
      </c>
    </row>
    <row r="78" spans="2:19" ht="31.5" customHeight="1">
      <c r="B78" s="143" t="s">
        <v>266</v>
      </c>
      <c r="C78" s="117">
        <v>32311</v>
      </c>
      <c r="D78" s="117">
        <v>32311</v>
      </c>
      <c r="E78" s="117">
        <v>32311</v>
      </c>
      <c r="F78" s="117">
        <v>32311</v>
      </c>
      <c r="H78" s="117">
        <v>27090</v>
      </c>
      <c r="I78" s="117">
        <v>27090</v>
      </c>
      <c r="J78" s="117">
        <v>27090</v>
      </c>
      <c r="K78" s="117">
        <v>27090</v>
      </c>
      <c r="M78" s="117">
        <f>K79</f>
        <v>46725.594360954303</v>
      </c>
      <c r="N78" s="117">
        <f>M78</f>
        <v>46725.594360954303</v>
      </c>
      <c r="O78" s="117">
        <f>N78</f>
        <v>46725.594360954303</v>
      </c>
      <c r="P78" s="117">
        <f>O78</f>
        <v>46725.594360954303</v>
      </c>
      <c r="R78" s="117">
        <f>P79</f>
        <v>27878.682283168171</v>
      </c>
      <c r="S78" s="117">
        <f>R78</f>
        <v>27878.682283168171</v>
      </c>
    </row>
    <row r="79" spans="2:19" ht="28.5" customHeight="1" thickBot="1">
      <c r="B79" s="142" t="s">
        <v>267</v>
      </c>
      <c r="C79" s="296">
        <f>C77+C78</f>
        <v>38830</v>
      </c>
      <c r="D79" s="296">
        <f>D77+D78</f>
        <v>24648</v>
      </c>
      <c r="E79" s="296">
        <f>E77+E78</f>
        <v>30231</v>
      </c>
      <c r="F79" s="296">
        <f>F77+F78</f>
        <v>27089.326388211168</v>
      </c>
      <c r="H79" s="296">
        <f>H77+H78</f>
        <v>20290</v>
      </c>
      <c r="I79" s="296">
        <f>I77+I78</f>
        <v>16134</v>
      </c>
      <c r="J79" s="296">
        <f>J77+J78</f>
        <v>23327</v>
      </c>
      <c r="K79" s="296">
        <f>K77+K78</f>
        <v>46725.594360954303</v>
      </c>
      <c r="M79" s="296">
        <f>M77+M78</f>
        <v>52215.160239279394</v>
      </c>
      <c r="N79" s="296">
        <f>N77+N78</f>
        <v>32849.109852240435</v>
      </c>
      <c r="O79" s="296">
        <f>O77+O78</f>
        <v>26696.973798625015</v>
      </c>
      <c r="P79" s="296">
        <f>P77+P78</f>
        <v>27878.682283168171</v>
      </c>
      <c r="R79" s="296">
        <f>R77+R78</f>
        <v>23437.743167546025</v>
      </c>
      <c r="S79" s="296">
        <f>S77+S78</f>
        <v>29742.369781008347</v>
      </c>
    </row>
    <row r="80" spans="2:19" ht="12.75" customHeight="1" thickTop="1">
      <c r="B80" s="117"/>
      <c r="C80" s="295"/>
      <c r="D80" s="295"/>
      <c r="E80" s="295"/>
      <c r="F80" s="295"/>
      <c r="H80" s="295"/>
      <c r="I80" s="295"/>
      <c r="J80" s="295"/>
      <c r="K80" s="295"/>
      <c r="M80" s="295"/>
      <c r="N80" s="295"/>
      <c r="O80" s="295"/>
      <c r="P80" s="295"/>
      <c r="R80" s="295"/>
      <c r="S80" s="295"/>
    </row>
    <row r="81" spans="3:19" ht="12.75" customHeight="1">
      <c r="C81" s="109">
        <f>C77+C78-C79</f>
        <v>0</v>
      </c>
      <c r="D81" s="109">
        <f t="shared" ref="D81:K81" si="12">D77+D78-D79</f>
        <v>0</v>
      </c>
      <c r="E81" s="109">
        <f t="shared" si="12"/>
        <v>0</v>
      </c>
      <c r="F81" s="109">
        <f t="shared" si="12"/>
        <v>0</v>
      </c>
      <c r="G81" s="109">
        <f t="shared" si="12"/>
        <v>0</v>
      </c>
      <c r="H81" s="109">
        <f t="shared" si="12"/>
        <v>0</v>
      </c>
      <c r="I81" s="109">
        <f t="shared" si="12"/>
        <v>0</v>
      </c>
      <c r="J81" s="109">
        <f t="shared" si="12"/>
        <v>0</v>
      </c>
      <c r="K81" s="109">
        <f t="shared" si="12"/>
        <v>0</v>
      </c>
      <c r="L81" s="109">
        <f t="shared" ref="L81:N81" si="13">L77+L78-L79</f>
        <v>0</v>
      </c>
      <c r="M81" s="109">
        <f t="shared" si="13"/>
        <v>0</v>
      </c>
      <c r="N81" s="109">
        <f t="shared" si="13"/>
        <v>0</v>
      </c>
      <c r="O81" s="109">
        <f t="shared" ref="O81:R81" si="14">O77+O78-O79</f>
        <v>0</v>
      </c>
      <c r="P81" s="109">
        <f t="shared" si="14"/>
        <v>0</v>
      </c>
      <c r="Q81" s="109">
        <f t="shared" si="14"/>
        <v>0</v>
      </c>
      <c r="R81" s="109">
        <f t="shared" si="14"/>
        <v>0</v>
      </c>
      <c r="S81" s="109">
        <f t="shared" ref="S81" si="15">S77+S78-S79</f>
        <v>0</v>
      </c>
    </row>
    <row r="82" spans="3:19">
      <c r="D82" s="314"/>
      <c r="L82" s="44"/>
      <c r="M82" s="44"/>
      <c r="Q82" s="44"/>
      <c r="R82" s="44"/>
      <c r="S82" s="44"/>
    </row>
    <row r="83" spans="3:19">
      <c r="E83" s="313"/>
      <c r="L83" s="44"/>
      <c r="M83" s="44"/>
      <c r="Q83" s="44"/>
      <c r="R83" s="44"/>
      <c r="S83" s="44"/>
    </row>
    <row r="84" spans="3:19">
      <c r="L84" s="44"/>
      <c r="M84" s="44"/>
      <c r="Q84" s="44"/>
      <c r="R84" s="44"/>
      <c r="S84" s="44"/>
    </row>
    <row r="85" spans="3:19">
      <c r="L85" s="44"/>
      <c r="M85" s="44"/>
      <c r="Q85" s="44"/>
      <c r="R85" s="44"/>
      <c r="S85" s="44"/>
    </row>
    <row r="86" spans="3:19">
      <c r="L86" s="44"/>
      <c r="M86" s="44"/>
      <c r="Q86" s="44"/>
      <c r="R86" s="44"/>
      <c r="S86" s="44"/>
    </row>
    <row r="87" spans="3:19">
      <c r="L87" s="44"/>
      <c r="M87" s="44"/>
      <c r="Q87" s="44"/>
      <c r="R87" s="44"/>
      <c r="S87" s="44"/>
    </row>
    <row r="88" spans="3:19">
      <c r="L88" s="44"/>
      <c r="M88" s="44"/>
      <c r="Q88" s="44"/>
      <c r="R88" s="44"/>
      <c r="S88" s="44"/>
    </row>
    <row r="89" spans="3:19">
      <c r="L89" s="44"/>
      <c r="M89" s="44"/>
      <c r="Q89" s="44"/>
      <c r="R89" s="44"/>
      <c r="S89" s="44"/>
    </row>
    <row r="90" spans="3:19">
      <c r="L90" s="44"/>
      <c r="M90" s="44"/>
      <c r="Q90" s="44"/>
      <c r="R90" s="44"/>
      <c r="S90" s="44"/>
    </row>
  </sheetData>
  <phoneticPr fontId="3" type="noConversion"/>
  <printOptions horizontalCentered="1" verticalCentered="1"/>
  <pageMargins left="0.25" right="0.25" top="0.75" bottom="0.75" header="0.3" footer="0.3"/>
  <pageSetup paperSize="9" scale="43" orientation="landscape" r:id="rId1"/>
  <headerFooter alignWithMargins="0"/>
  <ignoredErrors>
    <ignoredError sqref="Q62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AM119"/>
  <sheetViews>
    <sheetView showGridLines="0" view="pageBreakPreview" zoomScale="80" zoomScaleSheetLayoutView="80" workbookViewId="0">
      <pane xSplit="2" ySplit="9" topLeftCell="C10" activePane="bottomRight" state="frozen"/>
      <selection activeCell="O34" sqref="O34"/>
      <selection pane="topRight" activeCell="O34" sqref="O34"/>
      <selection pane="bottomLeft" activeCell="O34" sqref="O34"/>
      <selection pane="bottomRight" activeCell="C10" sqref="C10"/>
    </sheetView>
  </sheetViews>
  <sheetFormatPr defaultColWidth="14.42578125" defaultRowHeight="12.75"/>
  <cols>
    <col min="1" max="1" width="1" style="7" customWidth="1"/>
    <col min="2" max="2" width="30" style="7" customWidth="1"/>
    <col min="3" max="17" width="11.7109375" style="71" customWidth="1"/>
    <col min="18" max="21" width="13.140625" style="71" customWidth="1"/>
    <col min="22" max="26" width="13.140625" style="7" customWidth="1"/>
    <col min="27" max="27" width="12.42578125" style="7" customWidth="1"/>
    <col min="28" max="29" width="12.85546875" style="7" customWidth="1"/>
    <col min="30" max="30" width="12.7109375" style="7" customWidth="1"/>
    <col min="31" max="31" width="13.85546875" style="7" customWidth="1"/>
    <col min="32" max="35" width="11.7109375" style="71" customWidth="1"/>
    <col min="36" max="36" width="13.5703125" style="71" customWidth="1"/>
    <col min="37" max="39" width="14.42578125" style="71" customWidth="1"/>
    <col min="40" max="16384" width="14.42578125" style="7"/>
  </cols>
  <sheetData>
    <row r="1" spans="2:39">
      <c r="B1" s="109"/>
    </row>
    <row r="2" spans="2:39">
      <c r="AF2" s="7"/>
      <c r="AM2" s="161" t="s">
        <v>98</v>
      </c>
    </row>
    <row r="6" spans="2:39" ht="14.25" customHeight="1">
      <c r="B6" s="26" t="s">
        <v>45</v>
      </c>
      <c r="C6" s="392" t="s">
        <v>260</v>
      </c>
      <c r="D6" s="392"/>
      <c r="E6" s="392"/>
      <c r="F6" s="392"/>
      <c r="G6" s="392"/>
      <c r="H6" s="392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V6" s="392" t="s">
        <v>261</v>
      </c>
      <c r="W6" s="392"/>
      <c r="X6" s="392"/>
      <c r="Y6" s="392"/>
      <c r="Z6" s="392"/>
      <c r="AA6" s="392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</row>
    <row r="7" spans="2:39">
      <c r="B7" s="128"/>
    </row>
    <row r="8" spans="2:39" s="129" customFormat="1" ht="13.5" customHeight="1">
      <c r="B8" s="389" t="s">
        <v>75</v>
      </c>
      <c r="C8" s="386" t="s">
        <v>123</v>
      </c>
      <c r="D8" s="387"/>
      <c r="E8" s="387"/>
      <c r="F8" s="387"/>
      <c r="G8" s="388"/>
      <c r="H8" s="386" t="s">
        <v>140</v>
      </c>
      <c r="I8" s="387"/>
      <c r="J8" s="387"/>
      <c r="K8" s="387"/>
      <c r="L8" s="388"/>
      <c r="M8" s="386" t="s">
        <v>324</v>
      </c>
      <c r="N8" s="387"/>
      <c r="O8" s="387"/>
      <c r="P8" s="387"/>
      <c r="Q8" s="388"/>
      <c r="R8" s="386" t="s">
        <v>352</v>
      </c>
      <c r="S8" s="387"/>
      <c r="T8" s="387"/>
      <c r="U8" s="170"/>
      <c r="V8" s="386" t="s">
        <v>123</v>
      </c>
      <c r="W8" s="387"/>
      <c r="X8" s="387"/>
      <c r="Y8" s="387"/>
      <c r="Z8" s="388"/>
      <c r="AA8" s="386" t="s">
        <v>140</v>
      </c>
      <c r="AB8" s="387"/>
      <c r="AC8" s="387"/>
      <c r="AD8" s="387"/>
      <c r="AE8" s="388"/>
      <c r="AF8" s="386" t="s">
        <v>324</v>
      </c>
      <c r="AG8" s="387"/>
      <c r="AH8" s="387"/>
      <c r="AI8" s="387"/>
      <c r="AJ8" s="388"/>
      <c r="AK8" s="386" t="s">
        <v>352</v>
      </c>
      <c r="AL8" s="387"/>
      <c r="AM8" s="387"/>
    </row>
    <row r="9" spans="2:39" s="91" customFormat="1" ht="13.5" customHeight="1">
      <c r="B9" s="390"/>
      <c r="C9" s="130" t="s">
        <v>119</v>
      </c>
      <c r="D9" s="130" t="s">
        <v>120</v>
      </c>
      <c r="E9" s="130" t="s">
        <v>121</v>
      </c>
      <c r="F9" s="130" t="s">
        <v>122</v>
      </c>
      <c r="G9" s="131" t="s">
        <v>123</v>
      </c>
      <c r="H9" s="130" t="s">
        <v>136</v>
      </c>
      <c r="I9" s="130" t="s">
        <v>137</v>
      </c>
      <c r="J9" s="130" t="s">
        <v>138</v>
      </c>
      <c r="K9" s="130" t="s">
        <v>139</v>
      </c>
      <c r="L9" s="131" t="s">
        <v>140</v>
      </c>
      <c r="M9" s="130" t="s">
        <v>320</v>
      </c>
      <c r="N9" s="130" t="s">
        <v>321</v>
      </c>
      <c r="O9" s="130" t="s">
        <v>322</v>
      </c>
      <c r="P9" s="130" t="s">
        <v>323</v>
      </c>
      <c r="Q9" s="130" t="s">
        <v>324</v>
      </c>
      <c r="R9" s="130" t="s">
        <v>349</v>
      </c>
      <c r="S9" s="130" t="s">
        <v>353</v>
      </c>
      <c r="T9" s="130" t="s">
        <v>352</v>
      </c>
      <c r="U9" s="92"/>
      <c r="V9" s="130" t="s">
        <v>119</v>
      </c>
      <c r="W9" s="130" t="s">
        <v>120</v>
      </c>
      <c r="X9" s="130" t="s">
        <v>121</v>
      </c>
      <c r="Y9" s="130" t="s">
        <v>122</v>
      </c>
      <c r="Z9" s="131" t="s">
        <v>123</v>
      </c>
      <c r="AA9" s="130" t="s">
        <v>136</v>
      </c>
      <c r="AB9" s="130" t="s">
        <v>137</v>
      </c>
      <c r="AC9" s="130" t="s">
        <v>138</v>
      </c>
      <c r="AD9" s="130" t="s">
        <v>139</v>
      </c>
      <c r="AE9" s="131" t="s">
        <v>140</v>
      </c>
      <c r="AF9" s="330" t="s">
        <v>320</v>
      </c>
      <c r="AG9" s="130" t="s">
        <v>321</v>
      </c>
      <c r="AH9" s="130" t="s">
        <v>322</v>
      </c>
      <c r="AI9" s="130" t="s">
        <v>323</v>
      </c>
      <c r="AJ9" s="131" t="s">
        <v>324</v>
      </c>
      <c r="AK9" s="130" t="s">
        <v>349</v>
      </c>
      <c r="AL9" s="130" t="s">
        <v>353</v>
      </c>
      <c r="AM9" s="130" t="s">
        <v>352</v>
      </c>
    </row>
    <row r="10" spans="2:39">
      <c r="B10" s="42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10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331"/>
      <c r="AG10" s="164"/>
      <c r="AH10" s="164"/>
      <c r="AI10" s="164"/>
      <c r="AJ10" s="164"/>
      <c r="AK10" s="164"/>
      <c r="AL10" s="164"/>
      <c r="AM10" s="164"/>
    </row>
    <row r="11" spans="2:39">
      <c r="B11" s="42" t="s">
        <v>17</v>
      </c>
      <c r="C11" s="164">
        <v>0.15675466873938543</v>
      </c>
      <c r="D11" s="164">
        <v>0.16157007116315097</v>
      </c>
      <c r="E11" s="164">
        <v>0.16091711209815754</v>
      </c>
      <c r="F11" s="164">
        <v>0.15735076657133323</v>
      </c>
      <c r="G11" s="164">
        <v>0.15914460791636284</v>
      </c>
      <c r="H11" s="164">
        <v>5.2942541673346596E-2</v>
      </c>
      <c r="I11" s="164">
        <v>5.5623146506721323E-2</v>
      </c>
      <c r="J11" s="164">
        <v>5.8139385042869848E-2</v>
      </c>
      <c r="K11" s="164">
        <v>5.7671453814054731E-2</v>
      </c>
      <c r="L11" s="164">
        <v>5.6025395641947737E-2</v>
      </c>
      <c r="M11" s="164">
        <v>6.7559606041464937E-2</v>
      </c>
      <c r="N11" s="164">
        <v>5.8643384443736325E-2</v>
      </c>
      <c r="O11" s="164">
        <v>6.0885618558974564E-2</v>
      </c>
      <c r="P11" s="164">
        <v>5.0834465490183771E-2</v>
      </c>
      <c r="Q11" s="164">
        <v>5.9294996698241238E-2</v>
      </c>
      <c r="R11" s="164">
        <v>6.1338767864970896E-2</v>
      </c>
      <c r="S11" s="164">
        <v>4.5959248631198456E-2</v>
      </c>
      <c r="T11" s="164">
        <v>5.3619753254366423E-2</v>
      </c>
      <c r="U11" s="110"/>
      <c r="V11" s="164">
        <v>7.2654724837122583E-2</v>
      </c>
      <c r="W11" s="164">
        <v>7.2832773986073213E-2</v>
      </c>
      <c r="X11" s="164">
        <v>7.117992581204724E-2</v>
      </c>
      <c r="Y11" s="164">
        <v>7.1934427660414843E-2</v>
      </c>
      <c r="Z11" s="164">
        <v>7.2145713467152733E-2</v>
      </c>
      <c r="AA11" s="164">
        <v>6.8029927295400569E-2</v>
      </c>
      <c r="AB11" s="164">
        <v>6.5466563294591468E-2</v>
      </c>
      <c r="AC11" s="164">
        <v>7.0116965981594989E-2</v>
      </c>
      <c r="AD11" s="164">
        <v>6.5476890536379909E-2</v>
      </c>
      <c r="AE11" s="164">
        <v>6.7249606956467867E-2</v>
      </c>
      <c r="AF11" s="164">
        <v>7.0985275821964344E-2</v>
      </c>
      <c r="AG11" s="164">
        <v>6.1826423771573838E-2</v>
      </c>
      <c r="AH11" s="164">
        <v>6.4456227657747264E-2</v>
      </c>
      <c r="AI11" s="164">
        <v>5.374310877711605E-2</v>
      </c>
      <c r="AJ11" s="164">
        <v>6.2576034702255798E-2</v>
      </c>
      <c r="AK11" s="164">
        <v>6.5851135484550599E-2</v>
      </c>
      <c r="AL11" s="164">
        <v>4.9832134951748056E-2</v>
      </c>
      <c r="AM11" s="164">
        <v>5.7785664675304854E-2</v>
      </c>
    </row>
    <row r="12" spans="2:39">
      <c r="B12" s="42" t="s">
        <v>18</v>
      </c>
      <c r="C12" s="164">
        <v>0.23363607778879575</v>
      </c>
      <c r="D12" s="164">
        <v>0.22629523670861815</v>
      </c>
      <c r="E12" s="164">
        <v>0.21678553094347583</v>
      </c>
      <c r="F12" s="164">
        <v>0.21167487232324037</v>
      </c>
      <c r="G12" s="164">
        <v>0.22194244811527325</v>
      </c>
      <c r="H12" s="164">
        <v>0.28828846594505503</v>
      </c>
      <c r="I12" s="164">
        <v>0.31974931113126148</v>
      </c>
      <c r="J12" s="164">
        <v>0.29793710911295151</v>
      </c>
      <c r="K12" s="164">
        <v>0.31684288842223945</v>
      </c>
      <c r="L12" s="164">
        <v>0.30532824839870021</v>
      </c>
      <c r="M12" s="164">
        <v>0.33945384283249647</v>
      </c>
      <c r="N12" s="164">
        <v>0.30869565215768419</v>
      </c>
      <c r="O12" s="164">
        <v>0.28857948922148929</v>
      </c>
      <c r="P12" s="164">
        <v>0.28552805836922274</v>
      </c>
      <c r="Q12" s="164">
        <v>0.30464834662629686</v>
      </c>
      <c r="R12" s="164">
        <v>0.29095581349292565</v>
      </c>
      <c r="S12" s="164">
        <v>0.27785634980477353</v>
      </c>
      <c r="T12" s="164">
        <v>0.284381163787499</v>
      </c>
      <c r="U12" s="110"/>
      <c r="V12" s="164">
        <v>0.39231825708297724</v>
      </c>
      <c r="W12" s="164">
        <v>0.37466576484346298</v>
      </c>
      <c r="X12" s="164">
        <v>0.35707433992872523</v>
      </c>
      <c r="Y12" s="164">
        <v>0.35795644828293188</v>
      </c>
      <c r="Z12" s="164">
        <v>0.37025431957970156</v>
      </c>
      <c r="AA12" s="164">
        <v>0.3702739791948419</v>
      </c>
      <c r="AB12" s="164">
        <v>0.37625823150588833</v>
      </c>
      <c r="AC12" s="164">
        <v>0.35930346533065705</v>
      </c>
      <c r="AD12" s="164">
        <v>0.35972540573266343</v>
      </c>
      <c r="AE12" s="164">
        <v>0.36643435316398798</v>
      </c>
      <c r="AF12" s="164">
        <v>0.35666615118361394</v>
      </c>
      <c r="AG12" s="164">
        <v>0.32545100163948454</v>
      </c>
      <c r="AH12" s="164">
        <v>0.30550310064764852</v>
      </c>
      <c r="AI12" s="164">
        <v>0.30186536500248229</v>
      </c>
      <c r="AJ12" s="164">
        <v>0.32150579184130235</v>
      </c>
      <c r="AK12" s="164">
        <v>0.31235988834290412</v>
      </c>
      <c r="AL12" s="164">
        <v>0.2964045985249471</v>
      </c>
      <c r="AM12" s="164">
        <v>0.30432645257622426</v>
      </c>
    </row>
    <row r="13" spans="2:39">
      <c r="B13" s="42" t="s">
        <v>19</v>
      </c>
      <c r="C13" s="164">
        <v>0.60005855142827269</v>
      </c>
      <c r="D13" s="164">
        <v>0.60266315837370765</v>
      </c>
      <c r="E13" s="164">
        <v>0.61119146852762629</v>
      </c>
      <c r="F13" s="164">
        <v>0.61986229854730646</v>
      </c>
      <c r="G13" s="164">
        <v>0.60859275541956226</v>
      </c>
      <c r="H13" s="164">
        <v>0.64478130792310639</v>
      </c>
      <c r="I13" s="164">
        <v>0.60413492186123297</v>
      </c>
      <c r="J13" s="164">
        <v>0.61484628591807045</v>
      </c>
      <c r="K13" s="164">
        <v>0.58050882161001605</v>
      </c>
      <c r="L13" s="164">
        <v>0.61190218613157288</v>
      </c>
      <c r="M13" s="164">
        <v>0.53300466360201904</v>
      </c>
      <c r="N13" s="164">
        <v>0.52547292874338603</v>
      </c>
      <c r="O13" s="164">
        <v>0.53655171696772452</v>
      </c>
      <c r="P13" s="164">
        <v>0.53638964762357766</v>
      </c>
      <c r="Q13" s="164">
        <v>0.53295706985937541</v>
      </c>
      <c r="R13" s="164">
        <v>0.51548481973733062</v>
      </c>
      <c r="S13" s="164">
        <v>0.52923081916710379</v>
      </c>
      <c r="T13" s="164">
        <v>0.52238396715689284</v>
      </c>
      <c r="U13" s="110"/>
      <c r="V13" s="164">
        <v>0.51898962002432247</v>
      </c>
      <c r="W13" s="164">
        <v>0.53681991395809481</v>
      </c>
      <c r="X13" s="164">
        <v>0.5534528723534069</v>
      </c>
      <c r="Y13" s="164">
        <v>0.55131787877210248</v>
      </c>
      <c r="Z13" s="164">
        <v>0.54038336678711096</v>
      </c>
      <c r="AA13" s="164">
        <v>0.54373049239842253</v>
      </c>
      <c r="AB13" s="164">
        <v>0.53416094793570612</v>
      </c>
      <c r="AC13" s="164">
        <v>0.53551328938894649</v>
      </c>
      <c r="AD13" s="164">
        <v>0.52373356050677211</v>
      </c>
      <c r="AE13" s="164">
        <v>0.53421949256318446</v>
      </c>
      <c r="AF13" s="164">
        <v>0.50932525063222134</v>
      </c>
      <c r="AG13" s="164">
        <v>0.49971659929104079</v>
      </c>
      <c r="AH13" s="164">
        <v>0.50937300555161624</v>
      </c>
      <c r="AI13" s="164">
        <v>0.50986284830185169</v>
      </c>
      <c r="AJ13" s="164">
        <v>0.50711367613042313</v>
      </c>
      <c r="AK13" s="164">
        <v>0.47984160961294708</v>
      </c>
      <c r="AL13" s="164">
        <v>0.4969998251883575</v>
      </c>
      <c r="AM13" s="164">
        <v>0.48848057264525019</v>
      </c>
    </row>
    <row r="14" spans="2:39">
      <c r="B14" s="32" t="s">
        <v>20</v>
      </c>
      <c r="C14" s="164">
        <v>9.5507020435460638E-3</v>
      </c>
      <c r="D14" s="164">
        <v>9.4715337545242442E-3</v>
      </c>
      <c r="E14" s="164">
        <v>1.1105888430741458E-2</v>
      </c>
      <c r="F14" s="164">
        <v>1.1112062558118144E-2</v>
      </c>
      <c r="G14" s="164">
        <v>1.0320188548799255E-2</v>
      </c>
      <c r="H14" s="164">
        <v>1.3987684458490524E-2</v>
      </c>
      <c r="I14" s="164">
        <v>2.0492620500785569E-2</v>
      </c>
      <c r="J14" s="164">
        <v>2.9077219926109402E-2</v>
      </c>
      <c r="K14" s="164">
        <v>4.4976836153689734E-2</v>
      </c>
      <c r="L14" s="164">
        <v>2.6744169827779128E-2</v>
      </c>
      <c r="M14" s="164">
        <v>5.9981887524021685E-2</v>
      </c>
      <c r="N14" s="164">
        <v>0.1071880346551933</v>
      </c>
      <c r="O14" s="164">
        <v>0.1139831752518099</v>
      </c>
      <c r="P14" s="164">
        <v>0.1272478285170158</v>
      </c>
      <c r="Q14" s="164">
        <v>0.10309958681608654</v>
      </c>
      <c r="R14" s="164">
        <v>0.13222059890477281</v>
      </c>
      <c r="S14" s="164">
        <v>0.14696547684120498</v>
      </c>
      <c r="T14" s="164">
        <v>0.1396151158012417</v>
      </c>
      <c r="U14" s="164"/>
      <c r="V14" s="164">
        <v>1.6037398055577648E-2</v>
      </c>
      <c r="W14" s="164">
        <v>1.5681547212364973E-2</v>
      </c>
      <c r="X14" s="164">
        <v>1.8292861905820926E-2</v>
      </c>
      <c r="Y14" s="164">
        <v>1.8791245284549559E-2</v>
      </c>
      <c r="Z14" s="164">
        <v>1.7216600166027198E-2</v>
      </c>
      <c r="AA14" s="164">
        <v>1.7965601111333579E-2</v>
      </c>
      <c r="AB14" s="164">
        <v>2.4114257263815074E-2</v>
      </c>
      <c r="AC14" s="164">
        <v>3.5066279298803134E-2</v>
      </c>
      <c r="AD14" s="164">
        <v>5.1064143224184566E-2</v>
      </c>
      <c r="AE14" s="164">
        <v>3.2096547316359636E-2</v>
      </c>
      <c r="AF14" s="164">
        <v>6.3023322362203676E-2</v>
      </c>
      <c r="AG14" s="164">
        <v>0.11300597529790019</v>
      </c>
      <c r="AH14" s="164">
        <v>0.12066766614298649</v>
      </c>
      <c r="AI14" s="164">
        <v>0.13452867791854994</v>
      </c>
      <c r="AJ14" s="164">
        <v>0.10880449732601907</v>
      </c>
      <c r="AK14" s="164">
        <v>0.14194736655959939</v>
      </c>
      <c r="AL14" s="164">
        <v>0.15676378678057373</v>
      </c>
      <c r="AM14" s="164">
        <v>0.14940731010322056</v>
      </c>
    </row>
    <row r="15" spans="2:39">
      <c r="B15" s="321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58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32"/>
      <c r="AG15" s="320"/>
      <c r="AH15" s="320"/>
      <c r="AI15" s="320"/>
      <c r="AJ15" s="320"/>
      <c r="AK15" s="320"/>
      <c r="AL15" s="320"/>
      <c r="AM15" s="320"/>
    </row>
    <row r="16" spans="2:39">
      <c r="B16" s="135"/>
      <c r="C16" s="165">
        <f t="shared" ref="C16:Q16" si="0">SUM(C10:C14)</f>
        <v>0.99999999999999989</v>
      </c>
      <c r="D16" s="165">
        <f t="shared" si="0"/>
        <v>1.0000000000000009</v>
      </c>
      <c r="E16" s="111">
        <f t="shared" si="0"/>
        <v>1.0000000000000011</v>
      </c>
      <c r="F16" s="111">
        <f t="shared" si="0"/>
        <v>0.99999999999999822</v>
      </c>
      <c r="G16" s="111">
        <f t="shared" si="0"/>
        <v>0.99999999999999756</v>
      </c>
      <c r="H16" s="165">
        <f t="shared" si="0"/>
        <v>0.99999999999999856</v>
      </c>
      <c r="I16" s="165">
        <f t="shared" si="0"/>
        <v>1.0000000000000013</v>
      </c>
      <c r="J16" s="165">
        <f t="shared" si="0"/>
        <v>1.0000000000000011</v>
      </c>
      <c r="K16" s="111">
        <f t="shared" si="0"/>
        <v>1</v>
      </c>
      <c r="L16" s="111">
        <f t="shared" si="0"/>
        <v>1</v>
      </c>
      <c r="M16" s="165">
        <f t="shared" si="0"/>
        <v>1.0000000000000022</v>
      </c>
      <c r="N16" s="165">
        <f t="shared" si="0"/>
        <v>0.99999999999999989</v>
      </c>
      <c r="O16" s="165">
        <f t="shared" si="0"/>
        <v>0.99999999999999822</v>
      </c>
      <c r="P16" s="111">
        <f t="shared" si="0"/>
        <v>1</v>
      </c>
      <c r="Q16" s="165">
        <f t="shared" si="0"/>
        <v>1</v>
      </c>
      <c r="R16" s="111">
        <f>SUM(R10:R14)</f>
        <v>0.99999999999999989</v>
      </c>
      <c r="S16" s="111">
        <f>SUM(S10:S14)</f>
        <v>1.0000118944442806</v>
      </c>
      <c r="T16" s="111">
        <f>SUM(T10:T14)</f>
        <v>1</v>
      </c>
      <c r="U16" s="58"/>
      <c r="V16" s="165">
        <f t="shared" ref="V16:AJ16" si="1">SUM(V10:V14)</f>
        <v>1</v>
      </c>
      <c r="W16" s="165">
        <f t="shared" si="1"/>
        <v>0.99999999999999589</v>
      </c>
      <c r="X16" s="111">
        <f t="shared" si="1"/>
        <v>1.0000000000000002</v>
      </c>
      <c r="Y16" s="111">
        <f t="shared" si="1"/>
        <v>0.99999999999999878</v>
      </c>
      <c r="Z16" s="111">
        <f t="shared" si="1"/>
        <v>0.99999999999999245</v>
      </c>
      <c r="AA16" s="165">
        <f t="shared" si="1"/>
        <v>0.99999999999999867</v>
      </c>
      <c r="AB16" s="165">
        <f t="shared" si="1"/>
        <v>1.0000000000000009</v>
      </c>
      <c r="AC16" s="165">
        <f t="shared" si="1"/>
        <v>1.0000000000000018</v>
      </c>
      <c r="AD16" s="111">
        <f t="shared" si="1"/>
        <v>1</v>
      </c>
      <c r="AE16" s="111">
        <f t="shared" si="1"/>
        <v>1</v>
      </c>
      <c r="AF16" s="333">
        <f t="shared" si="1"/>
        <v>1.0000000000000033</v>
      </c>
      <c r="AG16" s="111">
        <f t="shared" si="1"/>
        <v>0.99999999999999933</v>
      </c>
      <c r="AH16" s="165">
        <f t="shared" si="1"/>
        <v>0.99999999999999856</v>
      </c>
      <c r="AI16" s="111">
        <f t="shared" si="1"/>
        <v>1</v>
      </c>
      <c r="AJ16" s="111">
        <f t="shared" si="1"/>
        <v>1.0000000000000004</v>
      </c>
      <c r="AK16" s="111">
        <f>SUM(AK10:AK14)</f>
        <v>1.0000000000000013</v>
      </c>
      <c r="AL16" s="111">
        <f t="shared" ref="AL16:AM16" si="2">SUM(AL10:AL14)</f>
        <v>1.0000003454456263</v>
      </c>
      <c r="AM16" s="111">
        <f t="shared" si="2"/>
        <v>0.99999999999999978</v>
      </c>
    </row>
    <row r="17" spans="2:39">
      <c r="V17" s="71"/>
      <c r="W17" s="71"/>
      <c r="X17" s="71"/>
      <c r="Y17" s="71"/>
      <c r="Z17" s="71"/>
      <c r="AA17" s="71"/>
      <c r="AB17" s="71"/>
      <c r="AC17" s="71"/>
      <c r="AD17" s="71"/>
      <c r="AE17" s="71"/>
    </row>
    <row r="18" spans="2:39" ht="12.75" hidden="1" customHeight="1">
      <c r="B18" s="128"/>
      <c r="V18" s="71"/>
      <c r="W18" s="71"/>
      <c r="X18" s="71"/>
      <c r="Y18" s="71"/>
      <c r="Z18" s="71"/>
      <c r="AA18" s="71"/>
      <c r="AB18" s="71"/>
      <c r="AC18" s="71"/>
      <c r="AD18" s="71"/>
      <c r="AE18" s="71"/>
    </row>
    <row r="19" spans="2:39" ht="12.75" hidden="1" customHeight="1">
      <c r="V19" s="71"/>
      <c r="W19" s="71"/>
      <c r="X19" s="71"/>
      <c r="Y19" s="71"/>
      <c r="Z19" s="71"/>
      <c r="AA19" s="71"/>
      <c r="AB19" s="71"/>
      <c r="AC19" s="71"/>
      <c r="AD19" s="71"/>
      <c r="AE19" s="71"/>
    </row>
    <row r="20" spans="2:39" ht="12.75" customHeight="1">
      <c r="B20" s="389" t="s">
        <v>76</v>
      </c>
      <c r="C20" s="386" t="s">
        <v>123</v>
      </c>
      <c r="D20" s="387"/>
      <c r="E20" s="387"/>
      <c r="F20" s="387"/>
      <c r="G20" s="388"/>
      <c r="H20" s="386" t="s">
        <v>140</v>
      </c>
      <c r="I20" s="387"/>
      <c r="J20" s="387"/>
      <c r="K20" s="387"/>
      <c r="L20" s="388"/>
      <c r="M20" s="386" t="s">
        <v>324</v>
      </c>
      <c r="N20" s="387"/>
      <c r="O20" s="387"/>
      <c r="P20" s="387"/>
      <c r="Q20" s="388"/>
      <c r="R20" s="386" t="s">
        <v>352</v>
      </c>
      <c r="S20" s="387"/>
      <c r="T20" s="387"/>
      <c r="U20" s="170"/>
      <c r="V20" s="386" t="s">
        <v>123</v>
      </c>
      <c r="W20" s="387"/>
      <c r="X20" s="387"/>
      <c r="Y20" s="387"/>
      <c r="Z20" s="388"/>
      <c r="AA20" s="391" t="s">
        <v>140</v>
      </c>
      <c r="AB20" s="387"/>
      <c r="AC20" s="387"/>
      <c r="AD20" s="387"/>
      <c r="AE20" s="388"/>
      <c r="AF20" s="386" t="s">
        <v>324</v>
      </c>
      <c r="AG20" s="387"/>
      <c r="AH20" s="387"/>
      <c r="AI20" s="387"/>
      <c r="AJ20" s="388"/>
      <c r="AK20" s="386" t="s">
        <v>352</v>
      </c>
      <c r="AL20" s="387"/>
      <c r="AM20" s="387"/>
    </row>
    <row r="21" spans="2:39">
      <c r="B21" s="390"/>
      <c r="C21" s="130" t="s">
        <v>119</v>
      </c>
      <c r="D21" s="130" t="s">
        <v>120</v>
      </c>
      <c r="E21" s="130" t="s">
        <v>121</v>
      </c>
      <c r="F21" s="130" t="s">
        <v>122</v>
      </c>
      <c r="G21" s="131" t="s">
        <v>123</v>
      </c>
      <c r="H21" s="130" t="s">
        <v>136</v>
      </c>
      <c r="I21" s="130" t="s">
        <v>137</v>
      </c>
      <c r="J21" s="130" t="s">
        <v>138</v>
      </c>
      <c r="K21" s="130" t="s">
        <v>139</v>
      </c>
      <c r="L21" s="131" t="s">
        <v>140</v>
      </c>
      <c r="M21" s="130" t="s">
        <v>320</v>
      </c>
      <c r="N21" s="130" t="s">
        <v>321</v>
      </c>
      <c r="O21" s="130" t="s">
        <v>322</v>
      </c>
      <c r="P21" s="130" t="s">
        <v>323</v>
      </c>
      <c r="Q21" s="130" t="s">
        <v>324</v>
      </c>
      <c r="R21" s="130" t="s">
        <v>349</v>
      </c>
      <c r="S21" s="130" t="s">
        <v>353</v>
      </c>
      <c r="T21" s="130" t="s">
        <v>352</v>
      </c>
      <c r="U21" s="92"/>
      <c r="V21" s="130" t="s">
        <v>119</v>
      </c>
      <c r="W21" s="130" t="s">
        <v>120</v>
      </c>
      <c r="X21" s="130" t="s">
        <v>121</v>
      </c>
      <c r="Y21" s="130" t="s">
        <v>122</v>
      </c>
      <c r="Z21" s="131" t="s">
        <v>123</v>
      </c>
      <c r="AA21" s="359" t="s">
        <v>136</v>
      </c>
      <c r="AB21" s="131" t="s">
        <v>137</v>
      </c>
      <c r="AC21" s="131" t="s">
        <v>138</v>
      </c>
      <c r="AD21" s="131" t="s">
        <v>139</v>
      </c>
      <c r="AE21" s="189" t="s">
        <v>140</v>
      </c>
      <c r="AF21" s="353" t="s">
        <v>320</v>
      </c>
      <c r="AG21" s="131" t="s">
        <v>321</v>
      </c>
      <c r="AH21" s="359" t="s">
        <v>322</v>
      </c>
      <c r="AI21" s="131" t="s">
        <v>323</v>
      </c>
      <c r="AJ21" s="189" t="s">
        <v>324</v>
      </c>
      <c r="AK21" s="345" t="s">
        <v>349</v>
      </c>
      <c r="AL21" s="130" t="s">
        <v>353</v>
      </c>
      <c r="AM21" s="130" t="s">
        <v>352</v>
      </c>
    </row>
    <row r="22" spans="2:39">
      <c r="B22" s="1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3"/>
      <c r="V22" s="132"/>
      <c r="W22" s="132"/>
      <c r="X22" s="132"/>
      <c r="Y22" s="132"/>
      <c r="Z22" s="132"/>
      <c r="AA22" s="360"/>
      <c r="AB22" s="132"/>
      <c r="AC22" s="132"/>
      <c r="AD22" s="132"/>
      <c r="AE22" s="346"/>
      <c r="AF22" s="354"/>
      <c r="AG22" s="132"/>
      <c r="AH22" s="360"/>
      <c r="AI22" s="132"/>
      <c r="AJ22" s="346"/>
      <c r="AK22" s="346"/>
      <c r="AL22" s="132"/>
      <c r="AM22" s="132"/>
    </row>
    <row r="23" spans="2:39">
      <c r="B23" s="42" t="s">
        <v>21</v>
      </c>
      <c r="C23" s="164">
        <v>0.72563322380791462</v>
      </c>
      <c r="D23" s="164">
        <v>0.72805108217902237</v>
      </c>
      <c r="E23" s="164">
        <v>0.73506319754015204</v>
      </c>
      <c r="F23" s="164">
        <v>0.73435531333365367</v>
      </c>
      <c r="G23" s="164">
        <v>0.73083110503695337</v>
      </c>
      <c r="H23" s="164">
        <v>0.64106056316581761</v>
      </c>
      <c r="I23" s="164">
        <v>0.5998496344471892</v>
      </c>
      <c r="J23" s="164">
        <v>0.61186484107322592</v>
      </c>
      <c r="K23" s="164">
        <v>0.57368349274917607</v>
      </c>
      <c r="L23" s="164">
        <v>0.60748924600000032</v>
      </c>
      <c r="M23" s="164">
        <v>0.53414606603932402</v>
      </c>
      <c r="N23" s="164">
        <v>0.50954620564766917</v>
      </c>
      <c r="O23" s="164">
        <v>0.52941523046359962</v>
      </c>
      <c r="P23" s="164">
        <v>0.5246407117896712</v>
      </c>
      <c r="Q23" s="164">
        <v>0.52440552882773273</v>
      </c>
      <c r="R23" s="164">
        <v>0.51508565030847309</v>
      </c>
      <c r="S23" s="164">
        <v>0.51921942435529644</v>
      </c>
      <c r="T23" s="164">
        <v>0.51716040061629187</v>
      </c>
      <c r="U23" s="166"/>
      <c r="V23" s="164">
        <v>0.53928735469331657</v>
      </c>
      <c r="W23" s="164">
        <v>0.54974770668750372</v>
      </c>
      <c r="X23" s="164">
        <v>0.56361416996116709</v>
      </c>
      <c r="Y23" s="164">
        <v>0.55077696516045827</v>
      </c>
      <c r="Z23" s="164">
        <v>0.55096040931835599</v>
      </c>
      <c r="AA23" s="361">
        <v>0.53898282704144362</v>
      </c>
      <c r="AB23" s="164">
        <v>0.52913153011445047</v>
      </c>
      <c r="AC23" s="164">
        <v>0.53192031689417718</v>
      </c>
      <c r="AD23" s="164">
        <v>0.51598447007917692</v>
      </c>
      <c r="AE23" s="347">
        <v>0.52893445434758779</v>
      </c>
      <c r="AF23" s="331">
        <v>0.510524528893054</v>
      </c>
      <c r="AG23" s="164">
        <v>0.48292540722822491</v>
      </c>
      <c r="AH23" s="361">
        <v>0.50181800307856439</v>
      </c>
      <c r="AI23" s="164">
        <v>0.49744166698540321</v>
      </c>
      <c r="AJ23" s="347">
        <v>0.49808894125627323</v>
      </c>
      <c r="AK23" s="347">
        <v>0.4794130754524345</v>
      </c>
      <c r="AL23" s="164">
        <v>0.48712500685088511</v>
      </c>
      <c r="AM23" s="164">
        <v>0.48329589781650445</v>
      </c>
    </row>
    <row r="24" spans="2:39">
      <c r="B24" s="42" t="s">
        <v>22</v>
      </c>
      <c r="C24" s="164">
        <v>0.247902662636208</v>
      </c>
      <c r="D24" s="164">
        <v>0.23987628250567106</v>
      </c>
      <c r="E24" s="164">
        <v>0.22926868782378773</v>
      </c>
      <c r="F24" s="164">
        <v>0.22259117088036601</v>
      </c>
      <c r="G24" s="164">
        <v>0.23472876456365352</v>
      </c>
      <c r="H24" s="164">
        <v>0.30425430595852965</v>
      </c>
      <c r="I24" s="164">
        <v>0.33778407422782175</v>
      </c>
      <c r="J24" s="164">
        <v>0.31962713846908314</v>
      </c>
      <c r="K24" s="164">
        <v>0.3463492623893854</v>
      </c>
      <c r="L24" s="164">
        <v>0.32645667667745948</v>
      </c>
      <c r="M24" s="164">
        <v>0.37538671865874501</v>
      </c>
      <c r="N24" s="164">
        <v>0.35373701534928409</v>
      </c>
      <c r="O24" s="164">
        <v>0.34021888140561268</v>
      </c>
      <c r="P24" s="164">
        <v>0.34332739842014126</v>
      </c>
      <c r="Q24" s="164">
        <v>0.35258292477871611</v>
      </c>
      <c r="R24" s="164">
        <v>0.33327235327745586</v>
      </c>
      <c r="S24" s="164">
        <v>0.33366883753597903</v>
      </c>
      <c r="T24" s="164">
        <v>0.33347134960093644</v>
      </c>
      <c r="U24" s="166"/>
      <c r="V24" s="164">
        <v>0.4162744960116363</v>
      </c>
      <c r="W24" s="164">
        <v>0.39715122668939279</v>
      </c>
      <c r="X24" s="164">
        <v>0.37763574448310011</v>
      </c>
      <c r="Y24" s="164">
        <v>0.37641664347292703</v>
      </c>
      <c r="Z24" s="164">
        <v>0.39158502461935918</v>
      </c>
      <c r="AA24" s="361">
        <v>0.39078029773102696</v>
      </c>
      <c r="AB24" s="164">
        <v>0.39748025711192203</v>
      </c>
      <c r="AC24" s="164">
        <v>0.38546100822279533</v>
      </c>
      <c r="AD24" s="164">
        <v>0.39322526555241871</v>
      </c>
      <c r="AE24" s="347">
        <v>0.39179179414518761</v>
      </c>
      <c r="AF24" s="331">
        <v>0.39442103536747292</v>
      </c>
      <c r="AG24" s="164">
        <v>0.37293711510902616</v>
      </c>
      <c r="AH24" s="361">
        <v>0.36017086123717956</v>
      </c>
      <c r="AI24" s="164">
        <v>0.36297186003846643</v>
      </c>
      <c r="AJ24" s="347">
        <v>0.37209277865577839</v>
      </c>
      <c r="AK24" s="347">
        <v>0.35778943134969865</v>
      </c>
      <c r="AL24" s="164">
        <v>0.35594283844737479</v>
      </c>
      <c r="AM24" s="164">
        <v>0.35685962197521226</v>
      </c>
    </row>
    <row r="25" spans="2:39">
      <c r="B25" s="42" t="s">
        <v>356</v>
      </c>
      <c r="C25" s="341">
        <v>0</v>
      </c>
      <c r="D25" s="341">
        <v>0</v>
      </c>
      <c r="E25" s="341">
        <v>0</v>
      </c>
      <c r="F25" s="341">
        <v>0</v>
      </c>
      <c r="G25" s="342">
        <v>0</v>
      </c>
      <c r="H25" s="341">
        <v>0</v>
      </c>
      <c r="I25" s="341">
        <v>0</v>
      </c>
      <c r="J25" s="341">
        <v>0</v>
      </c>
      <c r="K25" s="341">
        <v>0</v>
      </c>
      <c r="L25" s="342">
        <v>0</v>
      </c>
      <c r="M25" s="341">
        <v>4.1528339679445369E-3</v>
      </c>
      <c r="N25" s="341">
        <v>3.6678316819682318E-2</v>
      </c>
      <c r="O25" s="343">
        <v>3.7581818348164209E-2</v>
      </c>
      <c r="P25" s="341">
        <v>4.2675338625558973E-2</v>
      </c>
      <c r="Q25" s="342">
        <v>3.0848438964047802E-2</v>
      </c>
      <c r="R25" s="341">
        <v>3.9511625273103299E-2</v>
      </c>
      <c r="S25" s="164">
        <v>4.1749886621084475E-2</v>
      </c>
      <c r="T25" s="164">
        <v>4.0635013578342323E-2</v>
      </c>
      <c r="U25" s="166"/>
      <c r="V25" s="350">
        <v>0</v>
      </c>
      <c r="W25" s="341">
        <v>0</v>
      </c>
      <c r="X25" s="341">
        <v>0</v>
      </c>
      <c r="Y25" s="344">
        <v>0</v>
      </c>
      <c r="Z25" s="351">
        <v>0</v>
      </c>
      <c r="AA25" s="362">
        <v>0</v>
      </c>
      <c r="AB25" s="358">
        <v>0</v>
      </c>
      <c r="AC25" s="358">
        <v>0</v>
      </c>
      <c r="AD25" s="358">
        <v>0</v>
      </c>
      <c r="AE25" s="357">
        <v>0</v>
      </c>
      <c r="AF25" s="378">
        <v>4.3634070997459256E-3</v>
      </c>
      <c r="AG25" s="358">
        <v>3.8669032072086801E-2</v>
      </c>
      <c r="AH25" s="362">
        <v>3.9785786801115039E-2</v>
      </c>
      <c r="AI25" s="358">
        <v>4.5117130499835567E-2</v>
      </c>
      <c r="AJ25" s="357">
        <v>3.2555386713896975E-2</v>
      </c>
      <c r="AK25" s="352">
        <v>4.2418285822817141E-2</v>
      </c>
      <c r="AL25" s="164">
        <v>4.4536892502472586E-2</v>
      </c>
      <c r="AM25" s="164">
        <v>4.3484982702300265E-2</v>
      </c>
    </row>
    <row r="26" spans="2:39">
      <c r="B26" s="42" t="s">
        <v>66</v>
      </c>
      <c r="C26" s="164">
        <v>1.3798618720130601E-2</v>
      </c>
      <c r="D26" s="164">
        <v>1.815856110913661E-2</v>
      </c>
      <c r="E26" s="164">
        <v>2.1736304305779219E-2</v>
      </c>
      <c r="F26" s="164">
        <v>2.8838208550432294E-2</v>
      </c>
      <c r="G26" s="164">
        <v>2.0747548939229851E-2</v>
      </c>
      <c r="H26" s="164">
        <v>3.7100293540144949E-2</v>
      </c>
      <c r="I26" s="164">
        <v>4.0499277902476115E-2</v>
      </c>
      <c r="J26" s="164">
        <v>3.9268984039464307E-2</v>
      </c>
      <c r="K26" s="164">
        <v>4.180679409168437E-2</v>
      </c>
      <c r="L26" s="164">
        <v>3.9604917283710218E-2</v>
      </c>
      <c r="M26" s="164">
        <v>4.0018830887925842E-2</v>
      </c>
      <c r="N26" s="164">
        <v>4.1534734504338866E-2</v>
      </c>
      <c r="O26" s="164">
        <v>3.5651829979789953E-2</v>
      </c>
      <c r="P26" s="164">
        <v>3.0928894958936925E-2</v>
      </c>
      <c r="Q26" s="164">
        <v>3.6896893667653204E-2</v>
      </c>
      <c r="R26" s="164">
        <v>3.0132751074950587E-2</v>
      </c>
      <c r="S26" s="164">
        <v>2.4074958491100574E-2</v>
      </c>
      <c r="T26" s="164">
        <v>2.7092331621521432E-2</v>
      </c>
      <c r="U26" s="166"/>
      <c r="V26" s="164">
        <v>2.3170437107439688E-2</v>
      </c>
      <c r="W26" s="164">
        <v>3.0064226208930886E-2</v>
      </c>
      <c r="X26" s="164">
        <v>3.5802557849212276E-2</v>
      </c>
      <c r="Y26" s="164">
        <v>4.8767350579957278E-2</v>
      </c>
      <c r="Z26" s="164">
        <v>3.4611989192132035E-2</v>
      </c>
      <c r="AA26" s="361">
        <v>4.7651137458355142E-2</v>
      </c>
      <c r="AB26" s="164">
        <v>4.7656667740546471E-2</v>
      </c>
      <c r="AC26" s="164">
        <v>4.7357249613524006E-2</v>
      </c>
      <c r="AD26" s="164">
        <v>4.7465057656498416E-2</v>
      </c>
      <c r="AE26" s="347">
        <v>4.7531212280541961E-2</v>
      </c>
      <c r="AF26" s="331">
        <v>4.2048021223043359E-2</v>
      </c>
      <c r="AG26" s="164">
        <v>4.3789152366688608E-2</v>
      </c>
      <c r="AH26" s="361">
        <v>3.7742615152489327E-2</v>
      </c>
      <c r="AI26" s="164">
        <v>3.2698580374997226E-2</v>
      </c>
      <c r="AJ26" s="347">
        <v>3.8938554796050823E-2</v>
      </c>
      <c r="AK26" s="347">
        <v>3.2349457631527703E-2</v>
      </c>
      <c r="AL26" s="164">
        <v>2.5682077847323848E-2</v>
      </c>
      <c r="AM26" s="164">
        <v>2.8992470990550301E-2</v>
      </c>
    </row>
    <row r="27" spans="2:39">
      <c r="B27" s="42" t="s">
        <v>357</v>
      </c>
      <c r="C27" s="341">
        <v>1.8465072421964116E-3</v>
      </c>
      <c r="D27" s="341">
        <v>1.9039889053825427E-3</v>
      </c>
      <c r="E27" s="341">
        <v>2.35675608529927E-3</v>
      </c>
      <c r="F27" s="341">
        <v>2.1275203695067762E-3</v>
      </c>
      <c r="G27" s="342">
        <v>2.060001942463534E-3</v>
      </c>
      <c r="H27" s="341">
        <v>2.6358441897809141E-3</v>
      </c>
      <c r="I27" s="341">
        <v>4.6722582111980949E-3</v>
      </c>
      <c r="J27" s="341">
        <v>1.1141644438430515E-2</v>
      </c>
      <c r="K27" s="341">
        <v>9.091978642877448E-3</v>
      </c>
      <c r="L27" s="342">
        <v>6.7885704995695401E-3</v>
      </c>
      <c r="M27" s="341">
        <v>2.5674869405469296E-2</v>
      </c>
      <c r="N27" s="341">
        <v>3.3729312442672153E-2</v>
      </c>
      <c r="O27" s="343">
        <v>3.7137618580311768E-2</v>
      </c>
      <c r="P27" s="341">
        <v>4.2258309456643016E-2</v>
      </c>
      <c r="Q27" s="342">
        <v>3.4941375303270454E-2</v>
      </c>
      <c r="R27" s="341">
        <v>4.9531853473569351E-2</v>
      </c>
      <c r="S27" s="164">
        <v>5.4709165382204127E-2</v>
      </c>
      <c r="T27" s="164">
        <v>5.2130357734915277E-2</v>
      </c>
      <c r="U27" s="166"/>
      <c r="V27" s="350">
        <v>3.1006292242971522E-3</v>
      </c>
      <c r="W27" s="341">
        <v>3.152338108446763E-3</v>
      </c>
      <c r="X27" s="341">
        <v>3.8818878749837648E-3</v>
      </c>
      <c r="Y27" s="344">
        <v>3.5977808829038564E-3</v>
      </c>
      <c r="Z27" s="351">
        <v>3.4365875387491122E-3</v>
      </c>
      <c r="AA27" s="362">
        <v>3.3854464420843256E-3</v>
      </c>
      <c r="AB27" s="358">
        <v>5.4980473063631144E-3</v>
      </c>
      <c r="AC27" s="358">
        <v>1.3436564148559387E-2</v>
      </c>
      <c r="AD27" s="358">
        <v>1.032256738220327E-2</v>
      </c>
      <c r="AE27" s="357">
        <v>8.147206143467459E-3</v>
      </c>
      <c r="AF27" s="378">
        <v>2.6976736443986411E-2</v>
      </c>
      <c r="AG27" s="358">
        <v>3.5559970514111035E-2</v>
      </c>
      <c r="AH27" s="362">
        <v>3.931553714216672E-2</v>
      </c>
      <c r="AI27" s="358">
        <v>4.4676239811156863E-2</v>
      </c>
      <c r="AJ27" s="357">
        <v>3.6874798969215548E-2</v>
      </c>
      <c r="AK27" s="352">
        <v>5.3175649026161738E-2</v>
      </c>
      <c r="AL27" s="164">
        <v>5.8361265496148743E-2</v>
      </c>
      <c r="AM27" s="164">
        <v>5.578656289878E-2</v>
      </c>
    </row>
    <row r="28" spans="2:39">
      <c r="B28" s="42" t="s">
        <v>20</v>
      </c>
      <c r="C28" s="341">
        <v>1.0818987593550253E-2</v>
      </c>
      <c r="D28" s="341">
        <v>1.2010085300788311E-2</v>
      </c>
      <c r="E28" s="341">
        <v>1.1575054244982525E-2</v>
      </c>
      <c r="F28" s="341">
        <v>1.2087786866043913E-2</v>
      </c>
      <c r="G28" s="342">
        <v>1.163257961568308E-2</v>
      </c>
      <c r="H28" s="341">
        <v>1.4948993145724948E-2</v>
      </c>
      <c r="I28" s="341">
        <v>1.7194755211316019E-2</v>
      </c>
      <c r="J28" s="341">
        <v>1.809739197979687E-2</v>
      </c>
      <c r="K28" s="341">
        <v>2.9068472126874328E-2</v>
      </c>
      <c r="L28" s="342">
        <v>1.9660979994860758E-2</v>
      </c>
      <c r="M28" s="341">
        <v>2.0620681040589808E-2</v>
      </c>
      <c r="N28" s="341">
        <v>2.4769585919233627E-2</v>
      </c>
      <c r="O28" s="343">
        <v>1.9994621222522269E-2</v>
      </c>
      <c r="P28" s="341">
        <v>1.616934674904888E-2</v>
      </c>
      <c r="Q28" s="342">
        <v>2.0323679370196131E-2</v>
      </c>
      <c r="R28" s="341">
        <v>3.2465766592448014E-2</v>
      </c>
      <c r="S28" s="164">
        <v>2.6577727614333219E-2</v>
      </c>
      <c r="T28" s="164">
        <v>2.9510546847992574E-2</v>
      </c>
      <c r="U28" s="166"/>
      <c r="V28" s="350">
        <v>1.8167082963310318E-2</v>
      </c>
      <c r="W28" s="341">
        <v>1.9884502305725315E-2</v>
      </c>
      <c r="X28" s="341">
        <v>1.9065639831533945E-2</v>
      </c>
      <c r="Y28" s="344">
        <v>2.0441259903751226E-2</v>
      </c>
      <c r="Z28" s="351">
        <v>1.9405989578377719E-2</v>
      </c>
      <c r="AA28" s="362">
        <v>1.9200291327087303E-2</v>
      </c>
      <c r="AB28" s="358">
        <v>2.023349772671789E-2</v>
      </c>
      <c r="AC28" s="358">
        <v>2.1824861120944544E-2</v>
      </c>
      <c r="AD28" s="358">
        <v>3.3002639329700822E-2</v>
      </c>
      <c r="AE28" s="357">
        <v>2.359566518236457E-2</v>
      </c>
      <c r="AF28" s="378">
        <v>2.1666270972696727E-2</v>
      </c>
      <c r="AG28" s="358">
        <v>2.611395492961039E-2</v>
      </c>
      <c r="AH28" s="362">
        <v>2.1167196588484913E-2</v>
      </c>
      <c r="AI28" s="358">
        <v>1.7094522290140933E-2</v>
      </c>
      <c r="AJ28" s="357">
        <v>2.1448256818346532E-2</v>
      </c>
      <c r="AK28" s="352">
        <v>3.4854100717359969E-2</v>
      </c>
      <c r="AL28" s="164">
        <v>2.8351918855793259E-2</v>
      </c>
      <c r="AM28" s="164">
        <v>3.1580289687094448E-2</v>
      </c>
    </row>
    <row r="29" spans="2:39" ht="12.75" hidden="1" customHeight="1">
      <c r="B29" s="42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10"/>
      <c r="V29" s="136"/>
      <c r="W29" s="136"/>
      <c r="X29" s="136"/>
      <c r="Y29" s="136"/>
      <c r="Z29" s="136"/>
      <c r="AA29" s="363"/>
      <c r="AB29" s="136"/>
      <c r="AC29" s="136"/>
      <c r="AD29" s="136"/>
      <c r="AE29" s="348"/>
      <c r="AF29" s="355"/>
      <c r="AG29" s="136"/>
      <c r="AH29" s="363"/>
      <c r="AI29" s="136"/>
      <c r="AJ29" s="348"/>
      <c r="AK29" s="348"/>
      <c r="AL29" s="136"/>
      <c r="AM29" s="136"/>
    </row>
    <row r="30" spans="2:39">
      <c r="B30" s="32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10"/>
      <c r="V30" s="134"/>
      <c r="W30" s="134"/>
      <c r="X30" s="134"/>
      <c r="Y30" s="134"/>
      <c r="Z30" s="134"/>
      <c r="AA30" s="364"/>
      <c r="AB30" s="134"/>
      <c r="AC30" s="134"/>
      <c r="AD30" s="134"/>
      <c r="AE30" s="349"/>
      <c r="AF30" s="356"/>
      <c r="AG30" s="134"/>
      <c r="AH30" s="364"/>
      <c r="AI30" s="134"/>
      <c r="AJ30" s="349"/>
      <c r="AK30" s="349"/>
      <c r="AL30" s="134"/>
      <c r="AM30" s="134"/>
    </row>
    <row r="31" spans="2:39">
      <c r="B31" s="135"/>
      <c r="C31" s="111">
        <f t="shared" ref="C31:T31" si="3">SUM(C22:C30)</f>
        <v>0.99999999999999978</v>
      </c>
      <c r="D31" s="111">
        <f t="shared" si="3"/>
        <v>1.0000000000000009</v>
      </c>
      <c r="E31" s="111">
        <f t="shared" si="3"/>
        <v>1.0000000000000009</v>
      </c>
      <c r="F31" s="111">
        <f t="shared" si="3"/>
        <v>1.0000000000000027</v>
      </c>
      <c r="G31" s="111">
        <f t="shared" si="3"/>
        <v>1.0000000000979834</v>
      </c>
      <c r="H31" s="111">
        <f t="shared" si="3"/>
        <v>0.99999999999999811</v>
      </c>
      <c r="I31" s="111">
        <f t="shared" si="3"/>
        <v>1.0000000000000011</v>
      </c>
      <c r="J31" s="111">
        <f t="shared" si="3"/>
        <v>1.0000000000000007</v>
      </c>
      <c r="K31" s="111">
        <f t="shared" si="3"/>
        <v>0.99999999999999767</v>
      </c>
      <c r="L31" s="111">
        <f t="shared" si="3"/>
        <v>1.0000003904556003</v>
      </c>
      <c r="M31" s="111">
        <f t="shared" si="3"/>
        <v>0.99999999999999833</v>
      </c>
      <c r="N31" s="111">
        <f t="shared" si="3"/>
        <v>0.99999517068288024</v>
      </c>
      <c r="O31" s="111">
        <f t="shared" si="3"/>
        <v>1.0000000000000004</v>
      </c>
      <c r="P31" s="111">
        <f t="shared" si="3"/>
        <v>1.0000000000000002</v>
      </c>
      <c r="Q31" s="111">
        <f t="shared" si="3"/>
        <v>0.99999884091161639</v>
      </c>
      <c r="R31" s="111">
        <f t="shared" si="3"/>
        <v>1.0000000000000002</v>
      </c>
      <c r="S31" s="111">
        <f t="shared" si="3"/>
        <v>0.99999999999999778</v>
      </c>
      <c r="T31" s="111">
        <f t="shared" si="3"/>
        <v>0.99999999999999989</v>
      </c>
      <c r="U31" s="110"/>
      <c r="V31" s="111">
        <f t="shared" ref="V31:AM31" si="4">SUM(V22:V30)</f>
        <v>0.99999999999999989</v>
      </c>
      <c r="W31" s="111">
        <f t="shared" si="4"/>
        <v>0.99999999999999944</v>
      </c>
      <c r="X31" s="111">
        <f t="shared" si="4"/>
        <v>0.99999999999999722</v>
      </c>
      <c r="Y31" s="111">
        <f t="shared" si="4"/>
        <v>0.99999999999999767</v>
      </c>
      <c r="Z31" s="111">
        <f t="shared" si="4"/>
        <v>1.000000000246974</v>
      </c>
      <c r="AA31" s="319">
        <f t="shared" si="4"/>
        <v>0.99999999999999734</v>
      </c>
      <c r="AB31" s="111">
        <f t="shared" si="4"/>
        <v>1</v>
      </c>
      <c r="AC31" s="111">
        <f t="shared" si="4"/>
        <v>1.0000000000000004</v>
      </c>
      <c r="AD31" s="111">
        <f t="shared" si="4"/>
        <v>0.99999999999999811</v>
      </c>
      <c r="AE31" s="291">
        <f t="shared" si="4"/>
        <v>1.0000003320991493</v>
      </c>
      <c r="AF31" s="318">
        <f t="shared" si="4"/>
        <v>0.99999999999999933</v>
      </c>
      <c r="AG31" s="111">
        <f t="shared" si="4"/>
        <v>0.99999463221974805</v>
      </c>
      <c r="AH31" s="319">
        <f t="shared" si="4"/>
        <v>0.99999999999999989</v>
      </c>
      <c r="AI31" s="111">
        <f t="shared" si="4"/>
        <v>1.0000000000000002</v>
      </c>
      <c r="AJ31" s="291">
        <f t="shared" si="4"/>
        <v>0.99999871720956146</v>
      </c>
      <c r="AK31" s="291">
        <f t="shared" si="4"/>
        <v>0.99999999999999978</v>
      </c>
      <c r="AL31" s="111">
        <f t="shared" si="4"/>
        <v>0.99999999999999822</v>
      </c>
      <c r="AM31" s="111">
        <f t="shared" si="4"/>
        <v>0.9999998260704418</v>
      </c>
    </row>
    <row r="32" spans="2:39" hidden="1">
      <c r="B32" s="71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110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</row>
    <row r="33" spans="2:39">
      <c r="B33" s="192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110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</row>
    <row r="34" spans="2:39" hidden="1">
      <c r="B34" s="71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110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</row>
    <row r="35" spans="2:39">
      <c r="B35" s="389" t="s">
        <v>251</v>
      </c>
      <c r="C35" s="386" t="s">
        <v>123</v>
      </c>
      <c r="D35" s="387"/>
      <c r="E35" s="387"/>
      <c r="F35" s="387"/>
      <c r="G35" s="388"/>
      <c r="H35" s="386" t="s">
        <v>140</v>
      </c>
      <c r="I35" s="387"/>
      <c r="J35" s="387"/>
      <c r="K35" s="387"/>
      <c r="L35" s="388"/>
      <c r="M35" s="386" t="s">
        <v>324</v>
      </c>
      <c r="N35" s="387"/>
      <c r="O35" s="387"/>
      <c r="P35" s="387"/>
      <c r="Q35" s="388"/>
      <c r="R35" s="386" t="s">
        <v>352</v>
      </c>
      <c r="S35" s="387"/>
      <c r="T35" s="387"/>
      <c r="U35" s="170"/>
      <c r="V35" s="386" t="s">
        <v>123</v>
      </c>
      <c r="W35" s="387"/>
      <c r="X35" s="387"/>
      <c r="Y35" s="387"/>
      <c r="Z35" s="388"/>
      <c r="AA35" s="386" t="s">
        <v>140</v>
      </c>
      <c r="AB35" s="387"/>
      <c r="AC35" s="387"/>
      <c r="AD35" s="387"/>
      <c r="AE35" s="388"/>
      <c r="AF35" s="386" t="s">
        <v>324</v>
      </c>
      <c r="AG35" s="387"/>
      <c r="AH35" s="387"/>
      <c r="AI35" s="387"/>
      <c r="AJ35" s="388"/>
      <c r="AK35" s="386" t="s">
        <v>352</v>
      </c>
      <c r="AL35" s="387"/>
      <c r="AM35" s="387"/>
    </row>
    <row r="36" spans="2:39">
      <c r="B36" s="390"/>
      <c r="C36" s="131" t="s">
        <v>119</v>
      </c>
      <c r="D36" s="130" t="s">
        <v>120</v>
      </c>
      <c r="E36" s="189" t="s">
        <v>121</v>
      </c>
      <c r="F36" s="189" t="s">
        <v>122</v>
      </c>
      <c r="G36" s="189" t="s">
        <v>123</v>
      </c>
      <c r="H36" s="189" t="s">
        <v>136</v>
      </c>
      <c r="I36" s="130" t="s">
        <v>137</v>
      </c>
      <c r="J36" s="189" t="s">
        <v>138</v>
      </c>
      <c r="K36" s="189" t="s">
        <v>139</v>
      </c>
      <c r="L36" s="189" t="s">
        <v>140</v>
      </c>
      <c r="M36" s="130" t="s">
        <v>320</v>
      </c>
      <c r="N36" s="130" t="s">
        <v>321</v>
      </c>
      <c r="O36" s="130" t="s">
        <v>322</v>
      </c>
      <c r="P36" s="130" t="s">
        <v>323</v>
      </c>
      <c r="Q36" s="130" t="s">
        <v>324</v>
      </c>
      <c r="R36" s="130" t="s">
        <v>349</v>
      </c>
      <c r="S36" s="130" t="s">
        <v>353</v>
      </c>
      <c r="T36" s="130" t="s">
        <v>352</v>
      </c>
      <c r="U36" s="92"/>
      <c r="V36" s="130" t="s">
        <v>119</v>
      </c>
      <c r="W36" s="130" t="s">
        <v>120</v>
      </c>
      <c r="X36" s="130" t="s">
        <v>121</v>
      </c>
      <c r="Y36" s="130" t="s">
        <v>122</v>
      </c>
      <c r="Z36" s="131" t="s">
        <v>123</v>
      </c>
      <c r="AA36" s="130" t="s">
        <v>136</v>
      </c>
      <c r="AB36" s="130" t="s">
        <v>137</v>
      </c>
      <c r="AC36" s="130" t="s">
        <v>138</v>
      </c>
      <c r="AD36" s="130" t="s">
        <v>139</v>
      </c>
      <c r="AE36" s="131" t="s">
        <v>140</v>
      </c>
      <c r="AF36" s="130" t="s">
        <v>320</v>
      </c>
      <c r="AG36" s="130" t="s">
        <v>321</v>
      </c>
      <c r="AH36" s="130" t="s">
        <v>322</v>
      </c>
      <c r="AI36" s="130" t="s">
        <v>323</v>
      </c>
      <c r="AJ36" s="131" t="s">
        <v>324</v>
      </c>
      <c r="AK36" s="130" t="s">
        <v>349</v>
      </c>
      <c r="AL36" s="130" t="s">
        <v>353</v>
      </c>
      <c r="AM36" s="130" t="s">
        <v>352</v>
      </c>
    </row>
    <row r="37" spans="2:39">
      <c r="B37" s="1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3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</row>
    <row r="38" spans="2:39">
      <c r="B38" s="42" t="s">
        <v>165</v>
      </c>
      <c r="C38" s="164">
        <v>0.14156866006907068</v>
      </c>
      <c r="D38" s="164">
        <v>0.13901712567558</v>
      </c>
      <c r="E38" s="164">
        <v>0.13110318550342479</v>
      </c>
      <c r="F38" s="164">
        <v>0.13292996460401391</v>
      </c>
      <c r="G38" s="164">
        <v>0.13610238498406957</v>
      </c>
      <c r="H38" s="164">
        <v>0.17112792554580664</v>
      </c>
      <c r="I38" s="164">
        <v>0.19608522133871928</v>
      </c>
      <c r="J38" s="164">
        <v>0.1852739579234651</v>
      </c>
      <c r="K38" s="164">
        <v>0.20218493935085263</v>
      </c>
      <c r="L38" s="164">
        <v>0.18825459275136491</v>
      </c>
      <c r="M38" s="164">
        <v>0.21508319666245473</v>
      </c>
      <c r="N38" s="164">
        <v>0.21356447498678399</v>
      </c>
      <c r="O38" s="164">
        <v>0.19507144984133368</v>
      </c>
      <c r="P38" s="164">
        <v>0.19531218043476978</v>
      </c>
      <c r="Q38" s="164">
        <v>0.20436474590168408</v>
      </c>
      <c r="R38" s="164">
        <v>0.20204151629972378</v>
      </c>
      <c r="S38" s="164">
        <v>0.20248886622122081</v>
      </c>
      <c r="T38" s="164">
        <v>0.20226603995853212</v>
      </c>
      <c r="U38" s="166"/>
      <c r="V38" s="164">
        <v>0.23772000669381971</v>
      </c>
      <c r="W38" s="164">
        <v>0.23015996897429117</v>
      </c>
      <c r="X38" s="164">
        <v>0.21594781941250524</v>
      </c>
      <c r="Y38" s="164">
        <v>0.22479351222834915</v>
      </c>
      <c r="Z38" s="164">
        <v>0.22705209266232251</v>
      </c>
      <c r="AA38" s="164">
        <v>0.2197944955428118</v>
      </c>
      <c r="AB38" s="164">
        <v>0.23073913230437021</v>
      </c>
      <c r="AC38" s="164">
        <v>0.22343499040997242</v>
      </c>
      <c r="AD38" s="164">
        <v>0.22954928767122748</v>
      </c>
      <c r="AE38" s="164">
        <v>0.22593075871749202</v>
      </c>
      <c r="AF38" s="164">
        <v>0.225989181026064</v>
      </c>
      <c r="AG38" s="164">
        <v>0.22515630464259315</v>
      </c>
      <c r="AH38" s="164">
        <v>0.20651132530288605</v>
      </c>
      <c r="AI38" s="164">
        <v>0.206487526911042</v>
      </c>
      <c r="AJ38" s="164">
        <v>0.21567308955355824</v>
      </c>
      <c r="AK38" s="164">
        <v>0.21690463824860889</v>
      </c>
      <c r="AL38" s="164">
        <v>0.21600597265544869</v>
      </c>
      <c r="AM38" s="164">
        <v>0.21645217092277017</v>
      </c>
    </row>
    <row r="39" spans="2:39">
      <c r="B39" s="42" t="s">
        <v>166</v>
      </c>
      <c r="C39" s="164">
        <v>0.59855369351237941</v>
      </c>
      <c r="D39" s="164">
        <v>0.59894559265705527</v>
      </c>
      <c r="E39" s="164">
        <v>0.60177402983421491</v>
      </c>
      <c r="F39" s="164">
        <v>0.60281809826515509</v>
      </c>
      <c r="G39" s="164">
        <v>0.60055301317989584</v>
      </c>
      <c r="H39" s="164">
        <v>0.48438350644930683</v>
      </c>
      <c r="I39" s="164">
        <v>0.43342947484248939</v>
      </c>
      <c r="J39" s="164">
        <v>0.45190890518809268</v>
      </c>
      <c r="K39" s="164">
        <v>0.41332152313424603</v>
      </c>
      <c r="L39" s="164">
        <v>0.44669941488112663</v>
      </c>
      <c r="M39" s="164">
        <v>0.35953015974779329</v>
      </c>
      <c r="N39" s="164">
        <v>0.35478008451461907</v>
      </c>
      <c r="O39" s="164">
        <v>0.35908537090640474</v>
      </c>
      <c r="P39" s="164">
        <v>0.34519311225698013</v>
      </c>
      <c r="Q39" s="164">
        <v>0.35453395348415229</v>
      </c>
      <c r="R39" s="164">
        <v>0.3611967425646081</v>
      </c>
      <c r="S39" s="164">
        <v>0.35939950352222055</v>
      </c>
      <c r="T39" s="164">
        <v>0.36029471337859398</v>
      </c>
      <c r="U39" s="166"/>
      <c r="V39" s="164">
        <v>0.32589728108689031</v>
      </c>
      <c r="W39" s="164">
        <v>0.33600504612310744</v>
      </c>
      <c r="X39" s="164">
        <v>0.3440584257315078</v>
      </c>
      <c r="Y39" s="164">
        <v>0.32833868608571892</v>
      </c>
      <c r="Z39" s="164">
        <v>0.33362465120813678</v>
      </c>
      <c r="AA39" s="164">
        <v>0.3377488406286292</v>
      </c>
      <c r="AB39" s="164">
        <v>0.33330013107795248</v>
      </c>
      <c r="AC39" s="164">
        <v>0.33901812275377485</v>
      </c>
      <c r="AD39" s="164">
        <v>0.33391860497146936</v>
      </c>
      <c r="AE39" s="164">
        <v>0.33596509297470323</v>
      </c>
      <c r="AF39" s="164">
        <v>0.32705456810910505</v>
      </c>
      <c r="AG39" s="164">
        <v>0.31975890718020994</v>
      </c>
      <c r="AH39" s="164">
        <v>0.32149922724324242</v>
      </c>
      <c r="AI39" s="164">
        <v>0.3077264584656581</v>
      </c>
      <c r="AJ39" s="164">
        <v>0.31881769437186053</v>
      </c>
      <c r="AK39" s="164">
        <v>0.31420337758450084</v>
      </c>
      <c r="AL39" s="164">
        <v>0.3166363370612591</v>
      </c>
      <c r="AM39" s="164">
        <v>0.3154283434413217</v>
      </c>
    </row>
    <row r="40" spans="2:39">
      <c r="B40" s="42" t="s">
        <v>167</v>
      </c>
      <c r="C40" s="164">
        <v>4.2939142637616293E-2</v>
      </c>
      <c r="D40" s="164">
        <v>4.3297639015512042E-2</v>
      </c>
      <c r="E40" s="164">
        <v>4.1047614023161823E-2</v>
      </c>
      <c r="F40" s="164">
        <v>3.9855397275023657E-2</v>
      </c>
      <c r="G40" s="164">
        <v>4.1762236543813343E-2</v>
      </c>
      <c r="H40" s="164">
        <v>6.3144179783938492E-2</v>
      </c>
      <c r="I40" s="164">
        <v>6.0804143401359513E-2</v>
      </c>
      <c r="J40" s="164">
        <v>5.7873220628407815E-2</v>
      </c>
      <c r="K40" s="164">
        <v>6.3286686375664786E-2</v>
      </c>
      <c r="L40" s="164">
        <v>6.1292840063899443E-2</v>
      </c>
      <c r="M40" s="164">
        <v>7.6141673944583446E-2</v>
      </c>
      <c r="N40" s="164">
        <v>6.6026173282140888E-2</v>
      </c>
      <c r="O40" s="164">
        <v>6.1434297915880079E-2</v>
      </c>
      <c r="P40" s="164">
        <v>5.9303403452485123E-2</v>
      </c>
      <c r="Q40" s="164">
        <v>6.5455672820334626E-2</v>
      </c>
      <c r="R40" s="164">
        <v>6.1400202119935916E-2</v>
      </c>
      <c r="S40" s="164">
        <v>5.4435160099124455E-2</v>
      </c>
      <c r="T40" s="164">
        <v>5.7904467253061823E-2</v>
      </c>
      <c r="U40" s="166"/>
      <c r="V40" s="164">
        <v>7.2102775220594995E-2</v>
      </c>
      <c r="W40" s="164">
        <v>7.1684572703123076E-2</v>
      </c>
      <c r="X40" s="164">
        <v>6.761195547118426E-2</v>
      </c>
      <c r="Y40" s="164">
        <v>6.7398157829933067E-2</v>
      </c>
      <c r="Z40" s="164">
        <v>6.9669632921139521E-2</v>
      </c>
      <c r="AA40" s="164">
        <v>8.1101568302248739E-2</v>
      </c>
      <c r="AB40" s="164">
        <v>7.1549988281395416E-2</v>
      </c>
      <c r="AC40" s="164">
        <v>6.9793416414432888E-2</v>
      </c>
      <c r="AD40" s="164">
        <v>7.1852106409353911E-2</v>
      </c>
      <c r="AE40" s="164">
        <v>7.3559628252343343E-2</v>
      </c>
      <c r="AF40" s="164">
        <v>8.0002505094316945E-2</v>
      </c>
      <c r="AG40" s="164">
        <v>6.9609934830305101E-2</v>
      </c>
      <c r="AH40" s="164">
        <v>6.503708406319797E-2</v>
      </c>
      <c r="AI40" s="164">
        <v>6.2696617738088878E-2</v>
      </c>
      <c r="AJ40" s="164">
        <v>6.9077605043053783E-2</v>
      </c>
      <c r="AK40" s="164">
        <v>6.5917089087072819E-2</v>
      </c>
      <c r="AL40" s="164">
        <v>5.8068969041588613E-2</v>
      </c>
      <c r="AM40" s="164">
        <v>6.1965654964230614E-2</v>
      </c>
    </row>
    <row r="41" spans="2:39">
      <c r="B41" s="42" t="s">
        <v>168</v>
      </c>
      <c r="C41" s="164">
        <v>3.0392669987839818E-2</v>
      </c>
      <c r="D41" s="164">
        <v>3.0491090855132606E-2</v>
      </c>
      <c r="E41" s="164">
        <v>3.3841104913721852E-2</v>
      </c>
      <c r="F41" s="164">
        <v>3.1857628024237798E-2</v>
      </c>
      <c r="G41" s="164">
        <v>3.1650622189374374E-2</v>
      </c>
      <c r="H41" s="164">
        <v>3.8779218425937075E-2</v>
      </c>
      <c r="I41" s="164">
        <v>4.5973244103520633E-2</v>
      </c>
      <c r="J41" s="164">
        <v>4.5179053830888827E-2</v>
      </c>
      <c r="K41" s="164">
        <v>5.254345680408902E-2</v>
      </c>
      <c r="L41" s="164">
        <v>4.5440493461026341E-2</v>
      </c>
      <c r="M41" s="164">
        <v>6.2280582752302485E-2</v>
      </c>
      <c r="N41" s="164">
        <v>6.001679991298077E-2</v>
      </c>
      <c r="O41" s="164">
        <v>6.8464133214236597E-2</v>
      </c>
      <c r="P41" s="164">
        <v>7.2916592439373387E-2</v>
      </c>
      <c r="Q41" s="164">
        <v>6.6093483207573397E-2</v>
      </c>
      <c r="R41" s="164">
        <v>7.6138162907019524E-2</v>
      </c>
      <c r="S41" s="164">
        <v>7.6126146081503018E-2</v>
      </c>
      <c r="T41" s="164">
        <v>7.6132131696321451E-2</v>
      </c>
      <c r="U41" s="166"/>
      <c r="V41" s="164">
        <v>5.1034923332800623E-2</v>
      </c>
      <c r="W41" s="164">
        <v>5.0481755331259731E-2</v>
      </c>
      <c r="X41" s="164">
        <v>5.574168762235869E-2</v>
      </c>
      <c r="Y41" s="164">
        <v>5.3873392023881243E-2</v>
      </c>
      <c r="Z41" s="164">
        <v>5.2800985103994565E-2</v>
      </c>
      <c r="AA41" s="164">
        <v>4.9807526879602326E-2</v>
      </c>
      <c r="AB41" s="164">
        <v>5.4098041561935491E-2</v>
      </c>
      <c r="AC41" s="164">
        <v>5.4484621436145096E-2</v>
      </c>
      <c r="AD41" s="164">
        <v>5.9654854213609269E-2</v>
      </c>
      <c r="AE41" s="164">
        <v>5.4534686320806797E-2</v>
      </c>
      <c r="AF41" s="164">
        <v>6.5438574972025015E-2</v>
      </c>
      <c r="AG41" s="164">
        <v>6.3274385338277311E-2</v>
      </c>
      <c r="AH41" s="164">
        <v>7.2479180819568126E-2</v>
      </c>
      <c r="AI41" s="164">
        <v>7.7088724369728218E-2</v>
      </c>
      <c r="AJ41" s="164">
        <v>6.9750697474312132E-2</v>
      </c>
      <c r="AK41" s="164">
        <v>8.1739243422433674E-2</v>
      </c>
      <c r="AL41" s="164">
        <v>8.1207932740760908E-2</v>
      </c>
      <c r="AM41" s="164">
        <v>8.1471734879594609E-2</v>
      </c>
    </row>
    <row r="42" spans="2:39">
      <c r="B42" s="42" t="s">
        <v>169</v>
      </c>
      <c r="C42" s="164">
        <v>4.1676362549859618E-2</v>
      </c>
      <c r="D42" s="164">
        <v>4.4329366258300536E-2</v>
      </c>
      <c r="E42" s="164">
        <v>4.2864109499715711E-2</v>
      </c>
      <c r="F42" s="164">
        <v>4.2408907651982304E-2</v>
      </c>
      <c r="G42" s="164">
        <v>4.2823809776003349E-2</v>
      </c>
      <c r="H42" s="164">
        <v>5.0663279605299004E-2</v>
      </c>
      <c r="I42" s="164">
        <v>5.3724962636760507E-2</v>
      </c>
      <c r="J42" s="164">
        <v>4.945114625454404E-2</v>
      </c>
      <c r="K42" s="164">
        <v>5.2739791719448127E-2</v>
      </c>
      <c r="L42" s="164">
        <v>5.1621052266982964E-2</v>
      </c>
      <c r="M42" s="164">
        <v>5.5278333258719912E-2</v>
      </c>
      <c r="N42" s="164">
        <v>5.1144431948395186E-2</v>
      </c>
      <c r="O42" s="164">
        <v>5.5730844244723306E-2</v>
      </c>
      <c r="P42" s="164">
        <v>5.9565106759665844E-2</v>
      </c>
      <c r="Q42" s="164">
        <v>5.5491094550247741E-2</v>
      </c>
      <c r="R42" s="164">
        <v>6.4560269253990721E-2</v>
      </c>
      <c r="S42" s="164">
        <v>6.740062532937037E-2</v>
      </c>
      <c r="T42" s="164">
        <v>6.5985835924999015E-2</v>
      </c>
      <c r="U42" s="166"/>
      <c r="V42" s="164">
        <v>6.9982333515715686E-2</v>
      </c>
      <c r="W42" s="164">
        <v>7.3392724191913658E-2</v>
      </c>
      <c r="X42" s="164">
        <v>7.0604012724623341E-2</v>
      </c>
      <c r="Y42" s="164">
        <v>7.1716315649789558E-2</v>
      </c>
      <c r="Z42" s="164">
        <v>7.1440596919391711E-2</v>
      </c>
      <c r="AA42" s="164">
        <v>6.5071261443009926E-2</v>
      </c>
      <c r="AB42" s="164">
        <v>6.3219712211136481E-2</v>
      </c>
      <c r="AC42" s="164">
        <v>5.963664031892963E-2</v>
      </c>
      <c r="AD42" s="164">
        <v>5.9877761716563609E-2</v>
      </c>
      <c r="AE42" s="164">
        <v>6.1952185782145876E-2</v>
      </c>
      <c r="AF42" s="164">
        <v>5.8081270203683116E-2</v>
      </c>
      <c r="AG42" s="164">
        <v>5.392044393740042E-2</v>
      </c>
      <c r="AH42" s="164">
        <v>5.8999153974544749E-2</v>
      </c>
      <c r="AI42" s="164">
        <v>6.2973295150444308E-2</v>
      </c>
      <c r="AJ42" s="164">
        <v>5.856163797305404E-2</v>
      </c>
      <c r="AK42" s="164">
        <v>6.9309625587029841E-2</v>
      </c>
      <c r="AL42" s="164">
        <v>7.1899941480981749E-2</v>
      </c>
      <c r="AM42" s="164">
        <v>7.0613818508771714E-2</v>
      </c>
    </row>
    <row r="43" spans="2:39">
      <c r="B43" s="42" t="s">
        <v>170</v>
      </c>
      <c r="C43" s="164">
        <v>8.703098382576005E-2</v>
      </c>
      <c r="D43" s="164">
        <v>8.5027323118002818E-2</v>
      </c>
      <c r="E43" s="164">
        <v>9.1152593460356326E-2</v>
      </c>
      <c r="F43" s="164">
        <v>9.1211570126105285E-2</v>
      </c>
      <c r="G43" s="164">
        <v>8.8632614918823821E-2</v>
      </c>
      <c r="H43" s="164">
        <v>0.11841663884114892</v>
      </c>
      <c r="I43" s="164">
        <v>0.12107184813078332</v>
      </c>
      <c r="J43" s="164">
        <v>0.12274303117912062</v>
      </c>
      <c r="K43" s="164">
        <v>0.12430377953335943</v>
      </c>
      <c r="L43" s="164">
        <v>0.12155333221673634</v>
      </c>
      <c r="M43" s="164">
        <v>0.12935753100627256</v>
      </c>
      <c r="N43" s="164">
        <v>0.15548321682345434</v>
      </c>
      <c r="O43" s="164">
        <v>0.16372987964498509</v>
      </c>
      <c r="P43" s="164">
        <v>0.16954755252178341</v>
      </c>
      <c r="Q43" s="164">
        <v>0.15515900867876795</v>
      </c>
      <c r="R43" s="164">
        <v>0.14012080305942343</v>
      </c>
      <c r="S43" s="164">
        <v>0.13805310458104539</v>
      </c>
      <c r="T43" s="164">
        <v>0.13908303104836417</v>
      </c>
      <c r="U43" s="166"/>
      <c r="V43" s="164">
        <v>0.14614114485180077</v>
      </c>
      <c r="W43" s="164">
        <v>0.14077320298274767</v>
      </c>
      <c r="X43" s="164">
        <v>0.15014283379898746</v>
      </c>
      <c r="Y43" s="164">
        <v>0.15424490080613812</v>
      </c>
      <c r="Z43" s="164">
        <v>0.14786089676391947</v>
      </c>
      <c r="AA43" s="164">
        <v>0.15209280025426825</v>
      </c>
      <c r="AB43" s="164">
        <v>0.14246873371413607</v>
      </c>
      <c r="AC43" s="164">
        <v>0.14802451624489396</v>
      </c>
      <c r="AD43" s="164">
        <v>0.14112744568579874</v>
      </c>
      <c r="AE43" s="164">
        <v>0.14588030055998458</v>
      </c>
      <c r="AF43" s="164">
        <v>0.13591671941504227</v>
      </c>
      <c r="AG43" s="164">
        <v>0.16392251818135226</v>
      </c>
      <c r="AH43" s="164">
        <v>0.17333174313652666</v>
      </c>
      <c r="AI43" s="164">
        <v>0.17924870192996228</v>
      </c>
      <c r="AJ43" s="164">
        <v>0.16374458123749916</v>
      </c>
      <c r="AK43" s="164">
        <v>0.15042874680083937</v>
      </c>
      <c r="AL43" s="164">
        <v>0.14726881378531778</v>
      </c>
      <c r="AM43" s="164">
        <v>0.14883775850414363</v>
      </c>
    </row>
    <row r="44" spans="2:39">
      <c r="B44" s="42" t="s">
        <v>171</v>
      </c>
      <c r="C44" s="164">
        <v>4.1651742811927316E-2</v>
      </c>
      <c r="D44" s="164">
        <v>4.0360595120739223E-2</v>
      </c>
      <c r="E44" s="164">
        <v>4.2733137184739478E-2</v>
      </c>
      <c r="F44" s="164">
        <v>4.5716611249760168E-2</v>
      </c>
      <c r="G44" s="164">
        <v>4.2648563732941201E-2</v>
      </c>
      <c r="H44" s="164">
        <v>5.3357132987121844E-2</v>
      </c>
      <c r="I44" s="164">
        <v>6.8068711910591995E-2</v>
      </c>
      <c r="J44" s="164">
        <v>6.3806203979152029E-2</v>
      </c>
      <c r="K44" s="164">
        <v>6.6109512424384301E-2</v>
      </c>
      <c r="L44" s="164">
        <v>6.2646982334827309E-2</v>
      </c>
      <c r="M44" s="164">
        <v>7.0047132570584453E-2</v>
      </c>
      <c r="N44" s="164">
        <v>6.5934109397761329E-2</v>
      </c>
      <c r="O44" s="164">
        <v>6.920082464194767E-2</v>
      </c>
      <c r="P44" s="164">
        <v>7.0927413779773393E-2</v>
      </c>
      <c r="Q44" s="164">
        <v>6.9043677058751488E-2</v>
      </c>
      <c r="R44" s="164">
        <v>6.5306774948886051E-2</v>
      </c>
      <c r="S44" s="164">
        <v>6.7266162058684312E-2</v>
      </c>
      <c r="T44" s="164">
        <v>6.6281241132234756E-2</v>
      </c>
      <c r="U44" s="166"/>
      <c r="V44" s="164">
        <v>6.9940992414774195E-2</v>
      </c>
      <c r="W44" s="164">
        <v>6.682193489204806E-2</v>
      </c>
      <c r="X44" s="164">
        <v>7.038828046980497E-2</v>
      </c>
      <c r="Y44" s="164">
        <v>7.730986493997255E-2</v>
      </c>
      <c r="Z44" s="164">
        <v>7.1148243623652546E-2</v>
      </c>
      <c r="AA44" s="164">
        <v>6.8531211905423259E-2</v>
      </c>
      <c r="AB44" s="164">
        <v>8.0098415454754074E-2</v>
      </c>
      <c r="AC44" s="164">
        <v>7.6948421321402422E-2</v>
      </c>
      <c r="AD44" s="164">
        <v>7.5056982651787146E-2</v>
      </c>
      <c r="AE44" s="164">
        <v>7.5184780585738104E-2</v>
      </c>
      <c r="AF44" s="164">
        <v>7.3598934591312989E-2</v>
      </c>
      <c r="AG44" s="164">
        <v>6.9512873912288525E-2</v>
      </c>
      <c r="AH44" s="164">
        <v>7.3259075177249028E-2</v>
      </c>
      <c r="AI44" s="164">
        <v>7.4985729148996455E-2</v>
      </c>
      <c r="AJ44" s="164">
        <v>7.2864141864213153E-2</v>
      </c>
      <c r="AK44" s="164">
        <v>7.011104774356125E-2</v>
      </c>
      <c r="AL44" s="164">
        <v>7.1756502139782408E-2</v>
      </c>
      <c r="AM44" s="164">
        <v>7.0929942255601258E-2</v>
      </c>
    </row>
    <row r="45" spans="2:39">
      <c r="B45" s="42" t="s">
        <v>172</v>
      </c>
      <c r="C45" s="164">
        <v>1.6186744605546661E-2</v>
      </c>
      <c r="D45" s="164">
        <v>1.8531267299677631E-2</v>
      </c>
      <c r="E45" s="164">
        <v>1.5484225580665093E-2</v>
      </c>
      <c r="F45" s="164">
        <v>1.3201822803721872E-2</v>
      </c>
      <c r="G45" s="164">
        <v>1.5826754675078551E-2</v>
      </c>
      <c r="H45" s="164">
        <v>2.0128118361440361E-2</v>
      </c>
      <c r="I45" s="164">
        <v>2.0842393635775013E-2</v>
      </c>
      <c r="J45" s="164">
        <v>2.3764481016329463E-2</v>
      </c>
      <c r="K45" s="164">
        <v>2.3509077401566204E-2</v>
      </c>
      <c r="L45" s="164">
        <v>2.2012918413290884E-2</v>
      </c>
      <c r="M45" s="164">
        <v>2.8086854456586582E-2</v>
      </c>
      <c r="N45" s="164">
        <v>2.8749105171166363E-2</v>
      </c>
      <c r="O45" s="164">
        <v>2.419172210263968E-2</v>
      </c>
      <c r="P45" s="164">
        <v>2.4256160929686205E-2</v>
      </c>
      <c r="Q45" s="164">
        <v>2.6240467024457124E-2</v>
      </c>
      <c r="R45" s="164">
        <v>2.7024747364183411E-2</v>
      </c>
      <c r="S45" s="164">
        <v>3.0398409805096081E-2</v>
      </c>
      <c r="T45" s="164">
        <v>2.8717978989853774E-2</v>
      </c>
      <c r="U45" s="166"/>
      <c r="V45" s="164">
        <v>2.7180542883603786E-2</v>
      </c>
      <c r="W45" s="164">
        <v>3.0680794801509304E-2</v>
      </c>
      <c r="X45" s="164">
        <v>2.5504984769028436E-2</v>
      </c>
      <c r="Y45" s="164">
        <v>2.2325170436217363E-2</v>
      </c>
      <c r="Z45" s="164">
        <v>2.6402900797442976E-2</v>
      </c>
      <c r="AA45" s="164">
        <v>2.5852295044005456E-2</v>
      </c>
      <c r="AB45" s="164">
        <v>2.4525845394322083E-2</v>
      </c>
      <c r="AC45" s="164">
        <v>2.8659271100447796E-2</v>
      </c>
      <c r="AD45" s="164">
        <v>2.6690870193712656E-2</v>
      </c>
      <c r="AE45" s="164">
        <v>2.6418454317710137E-2</v>
      </c>
      <c r="AF45" s="164">
        <v>2.9511023337650891E-2</v>
      </c>
      <c r="AG45" s="164">
        <v>3.0309546016591266E-2</v>
      </c>
      <c r="AH45" s="164">
        <v>2.5610434519447896E-2</v>
      </c>
      <c r="AI45" s="164">
        <v>2.564404673368496E-2</v>
      </c>
      <c r="AJ45" s="164">
        <v>2.7692461471604524E-2</v>
      </c>
      <c r="AK45" s="164">
        <v>2.9012814584564981E-2</v>
      </c>
      <c r="AL45" s="164">
        <v>3.2427649972394217E-2</v>
      </c>
      <c r="AM45" s="164">
        <v>3.0732143162256736E-2</v>
      </c>
    </row>
    <row r="46" spans="2:39">
      <c r="B46" s="42" t="s">
        <v>319</v>
      </c>
      <c r="C46" s="164">
        <v>0</v>
      </c>
      <c r="D46" s="164">
        <v>0</v>
      </c>
      <c r="E46" s="164">
        <v>0</v>
      </c>
      <c r="F46" s="164">
        <v>0</v>
      </c>
      <c r="G46" s="164">
        <v>0</v>
      </c>
      <c r="H46" s="164">
        <v>0</v>
      </c>
      <c r="I46" s="164">
        <v>0</v>
      </c>
      <c r="J46" s="164">
        <v>0</v>
      </c>
      <c r="K46" s="164">
        <v>2.001233256387948E-3</v>
      </c>
      <c r="L46" s="164">
        <v>4.7837361075089694E-4</v>
      </c>
      <c r="M46" s="164">
        <v>4.1945356007006647E-3</v>
      </c>
      <c r="N46" s="164">
        <v>4.3016039626955962E-3</v>
      </c>
      <c r="O46" s="164">
        <v>3.0914774878494362E-3</v>
      </c>
      <c r="P46" s="164">
        <v>2.9784774254821137E-3</v>
      </c>
      <c r="Q46" s="164">
        <v>3.6178972740302812E-3</v>
      </c>
      <c r="R46" s="164">
        <v>2.2107814822301909E-3</v>
      </c>
      <c r="S46" s="164">
        <v>4.4320223017347915E-3</v>
      </c>
      <c r="T46" s="164">
        <v>3.3345606180371027E-3</v>
      </c>
      <c r="U46" s="166"/>
      <c r="V46" s="164">
        <v>0</v>
      </c>
      <c r="W46" s="164">
        <v>0</v>
      </c>
      <c r="X46" s="164">
        <v>0</v>
      </c>
      <c r="Y46" s="164">
        <v>0</v>
      </c>
      <c r="Z46" s="164">
        <v>0</v>
      </c>
      <c r="AA46" s="164">
        <v>0</v>
      </c>
      <c r="AB46" s="164">
        <v>0</v>
      </c>
      <c r="AC46" s="164">
        <v>0</v>
      </c>
      <c r="AD46" s="164">
        <v>2.2720864864749241E-3</v>
      </c>
      <c r="AE46" s="164">
        <v>5.7411248909141276E-4</v>
      </c>
      <c r="AF46" s="164">
        <v>4.4072232507993171E-3</v>
      </c>
      <c r="AG46" s="164">
        <v>4.5350859609792843E-3</v>
      </c>
      <c r="AH46" s="164">
        <v>3.2727757633375008E-3</v>
      </c>
      <c r="AI46" s="164">
        <v>3.1488995523941349E-3</v>
      </c>
      <c r="AJ46" s="164">
        <v>3.8180910108436389E-3</v>
      </c>
      <c r="AK46" s="164">
        <v>2.3734169413898746E-3</v>
      </c>
      <c r="AL46" s="164">
        <v>4.7278811224660535E-3</v>
      </c>
      <c r="AM46" s="164">
        <v>3.5684333613081086E-3</v>
      </c>
    </row>
    <row r="47" spans="2:39">
      <c r="B47" s="42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6"/>
      <c r="V47" s="33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</row>
    <row r="48" spans="2:39" hidden="1">
      <c r="B48" s="185"/>
      <c r="C48" s="190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10"/>
      <c r="V48" s="190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</row>
    <row r="49" spans="2:39" hidden="1">
      <c r="B49" s="187"/>
      <c r="C49" s="191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10"/>
      <c r="V49" s="191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</row>
    <row r="50" spans="2:39">
      <c r="B50" s="290"/>
      <c r="C50" s="111">
        <f>SUM(C38:C49)</f>
        <v>0.99999999999999989</v>
      </c>
      <c r="D50" s="291">
        <f t="shared" ref="D50:AI50" si="5">SUM(D38:D49)</f>
        <v>1.0000000000000002</v>
      </c>
      <c r="E50" s="291">
        <f t="shared" si="5"/>
        <v>1</v>
      </c>
      <c r="F50" s="291">
        <f t="shared" si="5"/>
        <v>1</v>
      </c>
      <c r="G50" s="291">
        <f t="shared" si="5"/>
        <v>1.0000000000000002</v>
      </c>
      <c r="H50" s="291">
        <f t="shared" si="5"/>
        <v>0.99999999999999922</v>
      </c>
      <c r="I50" s="291">
        <f t="shared" si="5"/>
        <v>0.99999999999999967</v>
      </c>
      <c r="J50" s="291">
        <f t="shared" si="5"/>
        <v>1.0000000000000007</v>
      </c>
      <c r="K50" s="291">
        <f t="shared" si="5"/>
        <v>0.99999999999999845</v>
      </c>
      <c r="L50" s="291">
        <f t="shared" si="5"/>
        <v>1.0000000000000058</v>
      </c>
      <c r="M50" s="291">
        <f t="shared" ref="M50:P50" si="6">SUM(M38:M49)</f>
        <v>0.99999999999999822</v>
      </c>
      <c r="N50" s="291">
        <f t="shared" si="6"/>
        <v>0.99999999999999756</v>
      </c>
      <c r="O50" s="291">
        <f t="shared" si="6"/>
        <v>1.0000000000000002</v>
      </c>
      <c r="P50" s="291">
        <f t="shared" si="6"/>
        <v>0.99999999999999944</v>
      </c>
      <c r="Q50" s="291">
        <f t="shared" ref="Q50" si="7">SUM(Q38:Q49)</f>
        <v>0.99999999999999889</v>
      </c>
      <c r="R50" s="291">
        <f t="shared" ref="R50:S50" si="8">SUM(R38:R49)</f>
        <v>1.0000000000000011</v>
      </c>
      <c r="S50" s="291">
        <f t="shared" si="8"/>
        <v>0.99999999999999978</v>
      </c>
      <c r="T50" s="291">
        <f t="shared" ref="T50" si="9">SUM(T38:T49)</f>
        <v>0.99999999999999811</v>
      </c>
      <c r="U50" s="58"/>
      <c r="V50" s="111">
        <f t="shared" si="5"/>
        <v>1</v>
      </c>
      <c r="W50" s="291">
        <f t="shared" si="5"/>
        <v>1</v>
      </c>
      <c r="X50" s="291">
        <f t="shared" si="5"/>
        <v>1.0000000000000002</v>
      </c>
      <c r="Y50" s="291">
        <f t="shared" si="5"/>
        <v>0.99999999999999989</v>
      </c>
      <c r="Z50" s="291">
        <f t="shared" si="5"/>
        <v>1</v>
      </c>
      <c r="AA50" s="291">
        <f t="shared" si="5"/>
        <v>0.99999999999999878</v>
      </c>
      <c r="AB50" s="291">
        <f t="shared" si="5"/>
        <v>1.0000000000000022</v>
      </c>
      <c r="AC50" s="291">
        <f t="shared" si="5"/>
        <v>0.99999999999999911</v>
      </c>
      <c r="AD50" s="291">
        <f t="shared" si="5"/>
        <v>0.999999999999997</v>
      </c>
      <c r="AE50" s="291">
        <f t="shared" si="5"/>
        <v>1.0000000000000155</v>
      </c>
      <c r="AF50" s="291">
        <f t="shared" si="5"/>
        <v>0.99999999999999956</v>
      </c>
      <c r="AG50" s="291">
        <f t="shared" si="5"/>
        <v>0.99999999999999745</v>
      </c>
      <c r="AH50" s="291">
        <f t="shared" si="5"/>
        <v>1.0000000000000004</v>
      </c>
      <c r="AI50" s="291">
        <f t="shared" si="5"/>
        <v>0.99999999999999933</v>
      </c>
      <c r="AJ50" s="291">
        <f t="shared" ref="AJ50" si="10">SUM(AJ38:AJ49)</f>
        <v>0.99999999999999922</v>
      </c>
      <c r="AK50" s="291">
        <f t="shared" ref="AK50:AM50" si="11">SUM(AK38:AK49)</f>
        <v>1.0000000000000016</v>
      </c>
      <c r="AL50" s="291">
        <f t="shared" si="11"/>
        <v>0.99999999999999944</v>
      </c>
      <c r="AM50" s="291">
        <f t="shared" si="11"/>
        <v>0.99999999999999833</v>
      </c>
    </row>
    <row r="51" spans="2:39">
      <c r="B51" s="71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110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</row>
    <row r="52" spans="2:39">
      <c r="B52" s="389" t="s">
        <v>285</v>
      </c>
      <c r="C52" s="386" t="s">
        <v>123</v>
      </c>
      <c r="D52" s="387"/>
      <c r="E52" s="387"/>
      <c r="F52" s="387"/>
      <c r="G52" s="388"/>
      <c r="H52" s="386" t="s">
        <v>140</v>
      </c>
      <c r="I52" s="387"/>
      <c r="J52" s="387"/>
      <c r="K52" s="387"/>
      <c r="L52" s="388"/>
      <c r="M52" s="386" t="s">
        <v>324</v>
      </c>
      <c r="N52" s="387"/>
      <c r="O52" s="387"/>
      <c r="P52" s="387"/>
      <c r="Q52" s="388"/>
      <c r="R52" s="386" t="s">
        <v>352</v>
      </c>
      <c r="S52" s="387"/>
      <c r="T52" s="387"/>
      <c r="U52" s="170"/>
      <c r="V52" s="386" t="s">
        <v>123</v>
      </c>
      <c r="W52" s="387"/>
      <c r="X52" s="387"/>
      <c r="Y52" s="387"/>
      <c r="Z52" s="388"/>
      <c r="AA52" s="386" t="s">
        <v>140</v>
      </c>
      <c r="AB52" s="387"/>
      <c r="AC52" s="387"/>
      <c r="AD52" s="387"/>
      <c r="AE52" s="388"/>
      <c r="AF52" s="386" t="s">
        <v>324</v>
      </c>
      <c r="AG52" s="387"/>
      <c r="AH52" s="387"/>
      <c r="AI52" s="387"/>
      <c r="AJ52" s="388"/>
      <c r="AK52" s="386" t="s">
        <v>352</v>
      </c>
      <c r="AL52" s="387"/>
      <c r="AM52" s="387"/>
    </row>
    <row r="53" spans="2:39">
      <c r="B53" s="390"/>
      <c r="C53" s="131" t="s">
        <v>119</v>
      </c>
      <c r="D53" s="130" t="s">
        <v>120</v>
      </c>
      <c r="E53" s="189" t="s">
        <v>121</v>
      </c>
      <c r="F53" s="189" t="s">
        <v>122</v>
      </c>
      <c r="G53" s="189" t="s">
        <v>123</v>
      </c>
      <c r="H53" s="189" t="s">
        <v>136</v>
      </c>
      <c r="I53" s="130" t="s">
        <v>137</v>
      </c>
      <c r="J53" s="189" t="s">
        <v>138</v>
      </c>
      <c r="K53" s="189" t="s">
        <v>139</v>
      </c>
      <c r="L53" s="189" t="s">
        <v>140</v>
      </c>
      <c r="M53" s="130" t="s">
        <v>320</v>
      </c>
      <c r="N53" s="130" t="s">
        <v>321</v>
      </c>
      <c r="O53" s="130" t="s">
        <v>322</v>
      </c>
      <c r="P53" s="130" t="s">
        <v>323</v>
      </c>
      <c r="Q53" s="130" t="s">
        <v>324</v>
      </c>
      <c r="R53" s="130" t="s">
        <v>349</v>
      </c>
      <c r="S53" s="130" t="s">
        <v>353</v>
      </c>
      <c r="T53" s="130" t="s">
        <v>352</v>
      </c>
      <c r="U53" s="92"/>
      <c r="V53" s="130" t="s">
        <v>119</v>
      </c>
      <c r="W53" s="130" t="s">
        <v>120</v>
      </c>
      <c r="X53" s="130" t="s">
        <v>121</v>
      </c>
      <c r="Y53" s="130" t="s">
        <v>122</v>
      </c>
      <c r="Z53" s="131" t="s">
        <v>123</v>
      </c>
      <c r="AA53" s="130" t="s">
        <v>136</v>
      </c>
      <c r="AB53" s="130" t="s">
        <v>137</v>
      </c>
      <c r="AC53" s="130" t="s">
        <v>138</v>
      </c>
      <c r="AD53" s="130" t="s">
        <v>139</v>
      </c>
      <c r="AE53" s="131" t="s">
        <v>140</v>
      </c>
      <c r="AF53" s="130" t="s">
        <v>320</v>
      </c>
      <c r="AG53" s="130" t="s">
        <v>321</v>
      </c>
      <c r="AH53" s="130" t="s">
        <v>322</v>
      </c>
      <c r="AI53" s="130" t="s">
        <v>323</v>
      </c>
      <c r="AJ53" s="131" t="s">
        <v>324</v>
      </c>
      <c r="AK53" s="130" t="s">
        <v>349</v>
      </c>
      <c r="AL53" s="130" t="s">
        <v>353</v>
      </c>
      <c r="AM53" s="130" t="s">
        <v>352</v>
      </c>
    </row>
    <row r="54" spans="2:39">
      <c r="B54" s="1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3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</row>
    <row r="55" spans="2:39">
      <c r="B55" s="42" t="s">
        <v>297</v>
      </c>
      <c r="C55" s="164">
        <v>0.21898517095246789</v>
      </c>
      <c r="D55" s="164">
        <v>0.22451779151470866</v>
      </c>
      <c r="E55" s="164">
        <v>0.22124243642833366</v>
      </c>
      <c r="F55" s="164">
        <v>0.2090926691578166</v>
      </c>
      <c r="G55" s="164">
        <v>0.21836828641819089</v>
      </c>
      <c r="H55" s="164">
        <v>0.29178217491846109</v>
      </c>
      <c r="I55" s="164">
        <v>0.30594857069648068</v>
      </c>
      <c r="J55" s="164">
        <v>0.29982988038974878</v>
      </c>
      <c r="K55" s="164">
        <v>0.3147759999214379</v>
      </c>
      <c r="L55" s="164">
        <v>0.30279742145161298</v>
      </c>
      <c r="M55" s="164">
        <v>0.33511535215677496</v>
      </c>
      <c r="N55" s="164">
        <v>0.31695939676093871</v>
      </c>
      <c r="O55" s="164">
        <v>0.31430013200467832</v>
      </c>
      <c r="P55" s="164">
        <v>0.31487247828139842</v>
      </c>
      <c r="Q55" s="164">
        <v>0.31997754592308497</v>
      </c>
      <c r="R55" s="164">
        <v>0.31181315930212172</v>
      </c>
      <c r="S55" s="164">
        <v>0.31417861400355507</v>
      </c>
      <c r="T55" s="164">
        <v>0.31300037431835642</v>
      </c>
      <c r="U55" s="166"/>
      <c r="V55" s="164">
        <v>0.3677166703369904</v>
      </c>
      <c r="W55" s="164">
        <v>0.37171684911536795</v>
      </c>
      <c r="X55" s="164">
        <v>0.36442151672173062</v>
      </c>
      <c r="Y55" s="164">
        <v>0.35358976902764144</v>
      </c>
      <c r="Z55" s="164">
        <v>0.36429175291923782</v>
      </c>
      <c r="AA55" s="164">
        <v>0.37476125384001729</v>
      </c>
      <c r="AB55" s="164">
        <v>0.36001850241596145</v>
      </c>
      <c r="AC55" s="164">
        <v>0.36158609229463728</v>
      </c>
      <c r="AD55" s="164">
        <v>0.35737877801361473</v>
      </c>
      <c r="AE55" s="164">
        <v>0.36339751485699912</v>
      </c>
      <c r="AF55" s="164">
        <v>0.3521076734879609</v>
      </c>
      <c r="AG55" s="164">
        <v>0.33416328488553548</v>
      </c>
      <c r="AH55" s="164">
        <v>0.33279252285730621</v>
      </c>
      <c r="AI55" s="164">
        <v>0.33288881004731374</v>
      </c>
      <c r="AJ55" s="164">
        <v>0.33769892839752219</v>
      </c>
      <c r="AK55" s="164">
        <v>0.33475159837569984</v>
      </c>
      <c r="AL55" s="164">
        <v>0.33515154868434205</v>
      </c>
      <c r="AM55" s="164">
        <v>0.3349529685494298</v>
      </c>
    </row>
    <row r="56" spans="2:39">
      <c r="B56" s="42" t="s">
        <v>287</v>
      </c>
      <c r="C56" s="164">
        <v>0.46651008608316508</v>
      </c>
      <c r="D56" s="164">
        <v>0.45680790734763582</v>
      </c>
      <c r="E56" s="164">
        <v>0.45898157589985095</v>
      </c>
      <c r="F56" s="164">
        <v>0.46391681831150983</v>
      </c>
      <c r="G56" s="164">
        <v>0.4615470544631739</v>
      </c>
      <c r="H56" s="164">
        <v>0.28821629620887179</v>
      </c>
      <c r="I56" s="164">
        <v>0.21941255261553677</v>
      </c>
      <c r="J56" s="164">
        <v>0.24579127845873505</v>
      </c>
      <c r="K56" s="164">
        <v>0.19473393495478938</v>
      </c>
      <c r="L56" s="164">
        <v>0.23827490448393154</v>
      </c>
      <c r="M56" s="164">
        <v>0.12011752648016708</v>
      </c>
      <c r="N56" s="164">
        <v>0.12114230403999697</v>
      </c>
      <c r="O56" s="164">
        <v>0.12467273342247602</v>
      </c>
      <c r="P56" s="164">
        <v>0.1136540694573928</v>
      </c>
      <c r="Q56" s="164">
        <v>0.11988467549304357</v>
      </c>
      <c r="R56" s="164">
        <v>0.13445386462344033</v>
      </c>
      <c r="S56" s="164">
        <v>0.12230101004484237</v>
      </c>
      <c r="T56" s="164">
        <v>0.12835438132448637</v>
      </c>
      <c r="U56" s="166"/>
      <c r="V56" s="164">
        <v>0.10417160234815083</v>
      </c>
      <c r="W56" s="164">
        <v>0.10067860643510917</v>
      </c>
      <c r="X56" s="164">
        <v>0.10885652016926198</v>
      </c>
      <c r="Y56" s="164">
        <v>9.344727791596015E-2</v>
      </c>
      <c r="Z56" s="164">
        <v>0.10172868683647317</v>
      </c>
      <c r="AA56" s="164">
        <v>8.5794211486023633E-2</v>
      </c>
      <c r="AB56" s="164">
        <v>8.1460249438958493E-2</v>
      </c>
      <c r="AC56" s="164">
        <v>9.0446275594204539E-2</v>
      </c>
      <c r="AD56" s="164">
        <v>8.574668216917726E-2</v>
      </c>
      <c r="AE56" s="164">
        <v>8.5827728031085168E-2</v>
      </c>
      <c r="AF56" s="164">
        <v>7.5502304803503423E-2</v>
      </c>
      <c r="AG56" s="164">
        <v>7.3439760328568512E-2</v>
      </c>
      <c r="AH56" s="164">
        <v>7.3171014865418132E-2</v>
      </c>
      <c r="AI56" s="164">
        <v>6.2939245376281969E-2</v>
      </c>
      <c r="AJ56" s="164">
        <v>7.1140445426543755E-2</v>
      </c>
      <c r="AK56" s="164">
        <v>7.0780229629514413E-2</v>
      </c>
      <c r="AL56" s="164">
        <v>6.3710377948178146E-2</v>
      </c>
      <c r="AM56" s="164">
        <v>6.7220644274657501E-2</v>
      </c>
    </row>
    <row r="57" spans="2:39">
      <c r="B57" s="42" t="s">
        <v>286</v>
      </c>
      <c r="C57" s="164">
        <v>0.1411787663823024</v>
      </c>
      <c r="D57" s="164">
        <v>0.13357542050623847</v>
      </c>
      <c r="E57" s="164">
        <v>0.13207107087724387</v>
      </c>
      <c r="F57" s="164">
        <v>0.12987012654363525</v>
      </c>
      <c r="G57" s="164">
        <v>0.13409416593836462</v>
      </c>
      <c r="H57" s="164">
        <v>0.15997393965625242</v>
      </c>
      <c r="I57" s="164">
        <v>0.17272578365536592</v>
      </c>
      <c r="J57" s="164">
        <v>0.17507135015911934</v>
      </c>
      <c r="K57" s="164">
        <v>0.19088097157180989</v>
      </c>
      <c r="L57" s="164">
        <v>0.17426217498578983</v>
      </c>
      <c r="M57" s="164">
        <v>0.21973289695980253</v>
      </c>
      <c r="N57" s="164">
        <v>0.24801501514199925</v>
      </c>
      <c r="O57" s="164">
        <v>0.2462201830175553</v>
      </c>
      <c r="P57" s="164">
        <v>0.24135568003450283</v>
      </c>
      <c r="Q57" s="164">
        <v>0.23919677078120574</v>
      </c>
      <c r="R57" s="164">
        <v>0.25337056512364414</v>
      </c>
      <c r="S57" s="164">
        <v>0.24596586020939598</v>
      </c>
      <c r="T57" s="164">
        <v>0.2496541646955775</v>
      </c>
      <c r="U57" s="166"/>
      <c r="V57" s="164">
        <v>0.23706530296360784</v>
      </c>
      <c r="W57" s="164">
        <v>0.22115055601990666</v>
      </c>
      <c r="X57" s="164">
        <v>0.21754208071984871</v>
      </c>
      <c r="Y57" s="164">
        <v>0.21961912023560731</v>
      </c>
      <c r="Z57" s="164">
        <v>0.22370189173156727</v>
      </c>
      <c r="AA57" s="164">
        <v>0.20546846024455767</v>
      </c>
      <c r="AB57" s="164">
        <v>0.20325140862291804</v>
      </c>
      <c r="AC57" s="164">
        <v>0.21113094296837268</v>
      </c>
      <c r="AD57" s="164">
        <v>0.21671540518784976</v>
      </c>
      <c r="AE57" s="164">
        <v>0.20913798083162058</v>
      </c>
      <c r="AF57" s="164">
        <v>0.23087464850339223</v>
      </c>
      <c r="AG57" s="164">
        <v>0.26147674751947869</v>
      </c>
      <c r="AH57" s="164">
        <v>0.2607070647280022</v>
      </c>
      <c r="AI57" s="164">
        <v>0.25516553737364961</v>
      </c>
      <c r="AJ57" s="164">
        <v>0.25244484632352654</v>
      </c>
      <c r="AK57" s="164">
        <v>0.27200969274781056</v>
      </c>
      <c r="AL57" s="164">
        <v>0.26238526525463191</v>
      </c>
      <c r="AM57" s="164">
        <v>0.26716390917302413</v>
      </c>
    </row>
    <row r="58" spans="2:39">
      <c r="B58" s="42" t="s">
        <v>298</v>
      </c>
      <c r="C58" s="164">
        <v>8.7550977449554465E-2</v>
      </c>
      <c r="D58" s="164">
        <v>9.4217881904260919E-2</v>
      </c>
      <c r="E58" s="164">
        <v>0.1015362408886419</v>
      </c>
      <c r="F58" s="164">
        <v>0.10533586830893248</v>
      </c>
      <c r="G58" s="164">
        <v>9.7285521704674083E-2</v>
      </c>
      <c r="H58" s="164">
        <v>0.14221965920283369</v>
      </c>
      <c r="I58" s="164">
        <v>0.16530972453272305</v>
      </c>
      <c r="J58" s="164">
        <v>0.1522861534078524</v>
      </c>
      <c r="K58" s="164">
        <v>0.16090644006658622</v>
      </c>
      <c r="L58" s="164">
        <v>0.15491599612041235</v>
      </c>
      <c r="M58" s="164">
        <v>0.17750710494087188</v>
      </c>
      <c r="N58" s="164">
        <v>0.16667400032022614</v>
      </c>
      <c r="O58" s="164">
        <v>0.17396992801264832</v>
      </c>
      <c r="P58" s="164">
        <v>0.18733717983567447</v>
      </c>
      <c r="Q58" s="164">
        <v>0.17646799205514135</v>
      </c>
      <c r="R58" s="164">
        <v>0.1628225889900714</v>
      </c>
      <c r="S58" s="164">
        <v>0.17509163019555096</v>
      </c>
      <c r="T58" s="164">
        <v>0.16898038602804447</v>
      </c>
      <c r="U58" s="166"/>
      <c r="V58" s="164">
        <v>0.14701431047806934</v>
      </c>
      <c r="W58" s="164">
        <v>0.15598930470274708</v>
      </c>
      <c r="X58" s="164">
        <v>0.1672463542899372</v>
      </c>
      <c r="Y58" s="164">
        <v>0.17813003916253825</v>
      </c>
      <c r="Z58" s="164">
        <v>0.1622960633010031</v>
      </c>
      <c r="AA58" s="164">
        <v>0.18266509192498892</v>
      </c>
      <c r="AB58" s="164">
        <v>0.19452471807788907</v>
      </c>
      <c r="AC58" s="164">
        <v>0.18365266013430209</v>
      </c>
      <c r="AD58" s="164">
        <v>0.1826840259100744</v>
      </c>
      <c r="AE58" s="164">
        <v>0.18591997161623952</v>
      </c>
      <c r="AF58" s="164">
        <v>0.18650776022661592</v>
      </c>
      <c r="AG58" s="164">
        <v>0.17572071382388307</v>
      </c>
      <c r="AH58" s="164">
        <v>0.18420581419146131</v>
      </c>
      <c r="AI58" s="164">
        <v>0.19805621378374194</v>
      </c>
      <c r="AJ58" s="164">
        <v>0.18624139221320815</v>
      </c>
      <c r="AK58" s="164">
        <v>0.1748005826248179</v>
      </c>
      <c r="AL58" s="164">
        <v>0.18677983925742628</v>
      </c>
      <c r="AM58" s="164">
        <v>0.18083199437056602</v>
      </c>
    </row>
    <row r="59" spans="2:39">
      <c r="B59" s="42" t="s">
        <v>299</v>
      </c>
      <c r="C59" s="164">
        <v>6.2656899295124815E-2</v>
      </c>
      <c r="D59" s="164">
        <v>6.3847184108180258E-2</v>
      </c>
      <c r="E59" s="164">
        <v>6.6707302792183509E-2</v>
      </c>
      <c r="F59" s="164">
        <v>7.1052145340654474E-2</v>
      </c>
      <c r="G59" s="164">
        <v>6.61305571544199E-2</v>
      </c>
      <c r="H59" s="164">
        <v>9.2416224278508277E-2</v>
      </c>
      <c r="I59" s="164">
        <v>0.10123365350805548</v>
      </c>
      <c r="J59" s="164">
        <v>9.7383353725829208E-2</v>
      </c>
      <c r="K59" s="164">
        <v>0.10562971101213911</v>
      </c>
      <c r="L59" s="164">
        <v>9.8990206265383879E-2</v>
      </c>
      <c r="M59" s="164">
        <v>0.11858292589448304</v>
      </c>
      <c r="N59" s="164">
        <v>0.11218865848715105</v>
      </c>
      <c r="O59" s="164">
        <v>0.11185684944170619</v>
      </c>
      <c r="P59" s="164">
        <v>0.10986825540187301</v>
      </c>
      <c r="Q59" s="164">
        <v>0.11299890033424222</v>
      </c>
      <c r="R59" s="164">
        <v>0.11310087474442163</v>
      </c>
      <c r="S59" s="164">
        <v>0.11363558180028888</v>
      </c>
      <c r="T59" s="164">
        <v>0.11336924270159626</v>
      </c>
      <c r="U59" s="166"/>
      <c r="V59" s="164">
        <v>0.10521254148046615</v>
      </c>
      <c r="W59" s="164">
        <v>0.10570687490495277</v>
      </c>
      <c r="X59" s="164">
        <v>0.10987754814306544</v>
      </c>
      <c r="Y59" s="164">
        <v>0.12015395738699074</v>
      </c>
      <c r="Z59" s="164">
        <v>0.110321956463833</v>
      </c>
      <c r="AA59" s="164">
        <v>0.11869820387572516</v>
      </c>
      <c r="AB59" s="164">
        <v>0.11912455824551978</v>
      </c>
      <c r="AC59" s="164">
        <v>0.11744148475961201</v>
      </c>
      <c r="AD59" s="164">
        <v>0.11992596974633132</v>
      </c>
      <c r="AE59" s="164">
        <v>0.11880152340653509</v>
      </c>
      <c r="AF59" s="164">
        <v>0.12459577838907303</v>
      </c>
      <c r="AG59" s="164">
        <v>0.11827802245359388</v>
      </c>
      <c r="AH59" s="164">
        <v>0.11843818215986816</v>
      </c>
      <c r="AI59" s="164">
        <v>0.11615468269036237</v>
      </c>
      <c r="AJ59" s="164">
        <v>0.11925719658684542</v>
      </c>
      <c r="AK59" s="164">
        <v>0.1214211057773255</v>
      </c>
      <c r="AL59" s="164">
        <v>0.12122130383318223</v>
      </c>
      <c r="AM59" s="164">
        <v>0.12132050789970392</v>
      </c>
    </row>
    <row r="60" spans="2:39">
      <c r="B60" s="42" t="s">
        <v>300</v>
      </c>
      <c r="C60" s="164">
        <v>1.7006548185458222E-2</v>
      </c>
      <c r="D60" s="164">
        <v>2.181478867594161E-2</v>
      </c>
      <c r="E60" s="164">
        <v>1.4076864630645187E-2</v>
      </c>
      <c r="F60" s="164">
        <v>1.5618782651973664E-2</v>
      </c>
      <c r="G60" s="164">
        <v>1.7124486094769995E-2</v>
      </c>
      <c r="H60" s="164">
        <v>1.8596798684444915E-2</v>
      </c>
      <c r="I60" s="164">
        <v>2.7870600632277004E-2</v>
      </c>
      <c r="J60" s="164">
        <v>2.3552288488128958E-2</v>
      </c>
      <c r="K60" s="164">
        <v>2.6677241589770181E-2</v>
      </c>
      <c r="L60" s="164">
        <v>2.405992739658025E-2</v>
      </c>
      <c r="M60" s="164">
        <v>2.0713510341594771E-2</v>
      </c>
      <c r="N60" s="164">
        <v>2.4156584799648741E-2</v>
      </c>
      <c r="O60" s="164">
        <v>1.9748992502526076E-2</v>
      </c>
      <c r="P60" s="164">
        <v>2.3093789874024908E-2</v>
      </c>
      <c r="Q60" s="164">
        <v>2.1924022008184947E-2</v>
      </c>
      <c r="R60" s="164">
        <v>1.5777637009250001E-2</v>
      </c>
      <c r="S60" s="164">
        <v>1.9914339538428652E-2</v>
      </c>
      <c r="T60" s="164">
        <v>1.7853836294469957E-2</v>
      </c>
      <c r="U60" s="166"/>
      <c r="V60" s="164">
        <v>2.8557144967773569E-2</v>
      </c>
      <c r="W60" s="164">
        <v>3.6117068745562628E-2</v>
      </c>
      <c r="X60" s="164">
        <v>2.3186837218943462E-2</v>
      </c>
      <c r="Y60" s="164">
        <v>2.6412412126395442E-2</v>
      </c>
      <c r="Z60" s="164">
        <v>2.8567834458150518E-2</v>
      </c>
      <c r="AA60" s="164">
        <v>2.3885487844967065E-2</v>
      </c>
      <c r="AB60" s="164">
        <v>3.2796139162290669E-2</v>
      </c>
      <c r="AC60" s="164">
        <v>2.8403373099266611E-2</v>
      </c>
      <c r="AD60" s="164">
        <v>3.0287823730225705E-2</v>
      </c>
      <c r="AE60" s="164">
        <v>2.8875139628473611E-2</v>
      </c>
      <c r="AF60" s="164">
        <v>2.1763807265791073E-2</v>
      </c>
      <c r="AG60" s="164">
        <v>2.5467753317170043E-2</v>
      </c>
      <c r="AH60" s="164">
        <v>2.0910965963752037E-2</v>
      </c>
      <c r="AI60" s="164">
        <v>2.4415167284885617E-2</v>
      </c>
      <c r="AJ60" s="164">
        <v>2.3138158108319075E-2</v>
      </c>
      <c r="AK60" s="164">
        <v>1.6938314018750577E-2</v>
      </c>
      <c r="AL60" s="164">
        <v>2.124371755378188E-2</v>
      </c>
      <c r="AM60" s="164">
        <v>1.9106032955557219E-2</v>
      </c>
    </row>
    <row r="61" spans="2:39">
      <c r="B61" s="42" t="s">
        <v>301</v>
      </c>
      <c r="C61" s="164">
        <v>6.1115516519245298E-3</v>
      </c>
      <c r="D61" s="164">
        <v>5.2190259430322031E-3</v>
      </c>
      <c r="E61" s="164">
        <v>5.384508483097631E-3</v>
      </c>
      <c r="F61" s="164">
        <v>5.1135896854767734E-3</v>
      </c>
      <c r="G61" s="164">
        <v>5.449928226407527E-3</v>
      </c>
      <c r="H61" s="164">
        <v>6.79490705062725E-3</v>
      </c>
      <c r="I61" s="164">
        <v>7.4991143595609802E-3</v>
      </c>
      <c r="J61" s="164">
        <v>6.0856953705858141E-3</v>
      </c>
      <c r="K61" s="164">
        <v>6.3957008834674865E-3</v>
      </c>
      <c r="L61" s="164">
        <v>6.6993692962951552E-3</v>
      </c>
      <c r="M61" s="164">
        <v>7.5071405739138824E-3</v>
      </c>
      <c r="N61" s="164">
        <v>7.0383283753181879E-3</v>
      </c>
      <c r="O61" s="164">
        <v>6.6185226595635964E-3</v>
      </c>
      <c r="P61" s="164">
        <v>7.5002165887220378E-3</v>
      </c>
      <c r="Q61" s="164">
        <v>7.1581598371290378E-3</v>
      </c>
      <c r="R61" s="164">
        <v>6.4108403063041558E-3</v>
      </c>
      <c r="S61" s="164">
        <v>6.6950791068340239E-3</v>
      </c>
      <c r="T61" s="164">
        <v>6.5534989553922528E-3</v>
      </c>
      <c r="U61" s="166"/>
      <c r="V61" s="164">
        <v>1.0262427424942048E-2</v>
      </c>
      <c r="W61" s="164">
        <v>8.6407400763524791E-3</v>
      </c>
      <c r="X61" s="164">
        <v>8.8691427372121229E-3</v>
      </c>
      <c r="Y61" s="164">
        <v>8.6474241448663922E-3</v>
      </c>
      <c r="Z61" s="164">
        <v>9.0918142897358153E-3</v>
      </c>
      <c r="AA61" s="164">
        <v>8.7272907837192409E-3</v>
      </c>
      <c r="AB61" s="164">
        <v>8.8244240364618552E-3</v>
      </c>
      <c r="AC61" s="164">
        <v>7.3391711496040854E-3</v>
      </c>
      <c r="AD61" s="164">
        <v>7.2613152427271196E-3</v>
      </c>
      <c r="AE61" s="164">
        <v>8.0401416290527498E-3</v>
      </c>
      <c r="AF61" s="164">
        <v>7.8877967989699378E-3</v>
      </c>
      <c r="AG61" s="164">
        <v>7.4203540075933371E-3</v>
      </c>
      <c r="AH61" s="164">
        <v>7.0079373439811367E-3</v>
      </c>
      <c r="AI61" s="164">
        <v>7.929362988293602E-3</v>
      </c>
      <c r="AJ61" s="164">
        <v>7.5545814484919453E-3</v>
      </c>
      <c r="AK61" s="164">
        <v>6.8824517998848775E-3</v>
      </c>
      <c r="AL61" s="164">
        <v>7.1420078617897686E-3</v>
      </c>
      <c r="AM61" s="164">
        <v>7.0131351576645257E-3</v>
      </c>
    </row>
    <row r="62" spans="2:39">
      <c r="B62" s="187" t="s">
        <v>339</v>
      </c>
      <c r="C62" s="164">
        <v>0</v>
      </c>
      <c r="D62" s="188">
        <v>0</v>
      </c>
      <c r="E62" s="188">
        <v>0</v>
      </c>
      <c r="F62" s="188">
        <v>0</v>
      </c>
      <c r="G62" s="188">
        <v>0</v>
      </c>
      <c r="H62" s="188">
        <v>0</v>
      </c>
      <c r="I62" s="188">
        <v>0</v>
      </c>
      <c r="J62" s="188">
        <v>0</v>
      </c>
      <c r="K62" s="188">
        <v>0</v>
      </c>
      <c r="L62" s="188">
        <v>0</v>
      </c>
      <c r="M62" s="188">
        <v>7.2354265239288275E-4</v>
      </c>
      <c r="N62" s="188">
        <v>3.825712074720863E-3</v>
      </c>
      <c r="O62" s="188">
        <v>2.6068048766283631E-3</v>
      </c>
      <c r="P62" s="188">
        <v>2.3183305264098714E-3</v>
      </c>
      <c r="Q62" s="188">
        <v>2.3904051154599879E-3</v>
      </c>
      <c r="R62" s="188">
        <v>2.2504699007471186E-3</v>
      </c>
      <c r="S62" s="188">
        <v>2.2178851011031664E-3</v>
      </c>
      <c r="T62" s="188">
        <v>2.2341156820783609E-3</v>
      </c>
      <c r="U62" s="110"/>
      <c r="V62" s="188">
        <v>0</v>
      </c>
      <c r="W62" s="188">
        <v>0</v>
      </c>
      <c r="X62" s="188">
        <v>0</v>
      </c>
      <c r="Y62" s="188">
        <v>0</v>
      </c>
      <c r="Z62" s="188">
        <v>0</v>
      </c>
      <c r="AA62" s="188">
        <v>0</v>
      </c>
      <c r="AB62" s="188">
        <v>0</v>
      </c>
      <c r="AC62" s="188">
        <v>0</v>
      </c>
      <c r="AD62" s="188">
        <v>0</v>
      </c>
      <c r="AE62" s="188">
        <v>0</v>
      </c>
      <c r="AF62" s="188">
        <v>7.6023052469461705E-4</v>
      </c>
      <c r="AG62" s="188">
        <v>4.0333636641781689E-3</v>
      </c>
      <c r="AH62" s="188">
        <v>2.7601817177431254E-3</v>
      </c>
      <c r="AI62" s="188">
        <v>2.4509804554694752E-3</v>
      </c>
      <c r="AJ62" s="188">
        <v>2.5228075467341924E-3</v>
      </c>
      <c r="AK62" s="188">
        <v>2.4160250261970728E-3</v>
      </c>
      <c r="AL62" s="188">
        <v>2.3659396066666818E-3</v>
      </c>
      <c r="AM62" s="188">
        <v>2.3908076193987298E-3</v>
      </c>
    </row>
    <row r="63" spans="2:39">
      <c r="B63" s="290"/>
      <c r="C63" s="111">
        <f t="shared" ref="C63:Q63" si="12">SUM(C55:C62)</f>
        <v>0.99999999999999745</v>
      </c>
      <c r="D63" s="111">
        <f t="shared" si="12"/>
        <v>0.999999999999998</v>
      </c>
      <c r="E63" s="111">
        <f t="shared" si="12"/>
        <v>0.99999999999999678</v>
      </c>
      <c r="F63" s="111">
        <f t="shared" si="12"/>
        <v>0.99999999999999922</v>
      </c>
      <c r="G63" s="111">
        <f t="shared" si="12"/>
        <v>1.0000000000000009</v>
      </c>
      <c r="H63" s="111">
        <f t="shared" si="12"/>
        <v>0.99999999999999933</v>
      </c>
      <c r="I63" s="111">
        <f t="shared" si="12"/>
        <v>0.99999999999999989</v>
      </c>
      <c r="J63" s="111">
        <f t="shared" si="12"/>
        <v>0.99999999999999956</v>
      </c>
      <c r="K63" s="111">
        <f t="shared" si="12"/>
        <v>1.0000000000000002</v>
      </c>
      <c r="L63" s="111">
        <f t="shared" si="12"/>
        <v>1.000000000000006</v>
      </c>
      <c r="M63" s="111">
        <f t="shared" si="12"/>
        <v>1.0000000000000011</v>
      </c>
      <c r="N63" s="111">
        <f t="shared" si="12"/>
        <v>0.99999999999999989</v>
      </c>
      <c r="O63" s="111">
        <f t="shared" si="12"/>
        <v>0.99999414593778213</v>
      </c>
      <c r="P63" s="111">
        <f t="shared" si="12"/>
        <v>0.99999999999999833</v>
      </c>
      <c r="Q63" s="111">
        <f t="shared" si="12"/>
        <v>0.99999847154749177</v>
      </c>
      <c r="R63" s="111">
        <f t="shared" ref="R63:S63" si="13">SUM(R55:R62)</f>
        <v>1.0000000000000004</v>
      </c>
      <c r="S63" s="111">
        <f t="shared" si="13"/>
        <v>0.99999999999999911</v>
      </c>
      <c r="T63" s="111">
        <f t="shared" ref="T63" si="14">SUM(T55:T62)</f>
        <v>1.0000000000000016</v>
      </c>
      <c r="U63" s="58"/>
      <c r="V63" s="111">
        <f t="shared" ref="V63:AJ63" si="15">SUM(V55:V62)</f>
        <v>1.0000000000000002</v>
      </c>
      <c r="W63" s="111">
        <f t="shared" si="15"/>
        <v>0.99999999999999878</v>
      </c>
      <c r="X63" s="111">
        <f t="shared" si="15"/>
        <v>0.99999999999999944</v>
      </c>
      <c r="Y63" s="111">
        <f t="shared" si="15"/>
        <v>0.99999999999999967</v>
      </c>
      <c r="Z63" s="111">
        <f t="shared" si="15"/>
        <v>1.0000000000000007</v>
      </c>
      <c r="AA63" s="111">
        <f t="shared" si="15"/>
        <v>0.999999999999999</v>
      </c>
      <c r="AB63" s="111">
        <f t="shared" si="15"/>
        <v>0.99999999999999933</v>
      </c>
      <c r="AC63" s="111">
        <f t="shared" si="15"/>
        <v>0.99999999999999944</v>
      </c>
      <c r="AD63" s="111">
        <f t="shared" si="15"/>
        <v>1.0000000000000004</v>
      </c>
      <c r="AE63" s="111">
        <f t="shared" si="15"/>
        <v>1.0000000000000058</v>
      </c>
      <c r="AF63" s="111">
        <f t="shared" si="15"/>
        <v>1.0000000000000009</v>
      </c>
      <c r="AG63" s="111">
        <f t="shared" si="15"/>
        <v>1.0000000000000013</v>
      </c>
      <c r="AH63" s="111">
        <f t="shared" si="15"/>
        <v>0.99999368382753229</v>
      </c>
      <c r="AI63" s="111">
        <f t="shared" si="15"/>
        <v>0.99999999999999822</v>
      </c>
      <c r="AJ63" s="111">
        <f t="shared" si="15"/>
        <v>0.99999835605119125</v>
      </c>
      <c r="AK63" s="111">
        <f t="shared" ref="AK63:AM63" si="16">SUM(AK55:AK62)</f>
        <v>1.0000000000000007</v>
      </c>
      <c r="AL63" s="111">
        <f t="shared" si="16"/>
        <v>0.99999999999999878</v>
      </c>
      <c r="AM63" s="111">
        <f t="shared" si="16"/>
        <v>1.000000000000002</v>
      </c>
    </row>
    <row r="64" spans="2:39">
      <c r="V64" s="71"/>
      <c r="W64" s="71"/>
      <c r="X64" s="71"/>
      <c r="Y64" s="71"/>
      <c r="Z64" s="71"/>
      <c r="AA64" s="71"/>
      <c r="AB64" s="71"/>
      <c r="AC64" s="71"/>
      <c r="AD64" s="71"/>
      <c r="AE64" s="71"/>
    </row>
    <row r="65" spans="2:39" ht="12.75" hidden="1" customHeight="1">
      <c r="B65" s="128"/>
      <c r="V65" s="71"/>
      <c r="W65" s="71"/>
      <c r="X65" s="71"/>
      <c r="Y65" s="71"/>
      <c r="Z65" s="71"/>
      <c r="AA65" s="71"/>
      <c r="AB65" s="71"/>
      <c r="AC65" s="71"/>
      <c r="AD65" s="71"/>
      <c r="AE65" s="71"/>
    </row>
    <row r="66" spans="2:39" ht="12.75" hidden="1" customHeight="1">
      <c r="V66" s="71"/>
      <c r="W66" s="71"/>
      <c r="X66" s="71"/>
      <c r="Y66" s="71"/>
      <c r="Z66" s="71"/>
      <c r="AA66" s="71"/>
      <c r="AB66" s="71"/>
      <c r="AC66" s="71"/>
      <c r="AD66" s="71"/>
      <c r="AE66" s="71"/>
    </row>
    <row r="67" spans="2:39">
      <c r="B67" s="317"/>
      <c r="C67" s="318"/>
      <c r="D67" s="319"/>
      <c r="E67" s="319"/>
      <c r="F67" s="319"/>
      <c r="G67" s="291"/>
      <c r="H67" s="319"/>
      <c r="I67" s="319"/>
      <c r="J67" s="319"/>
      <c r="K67" s="319"/>
      <c r="L67" s="291"/>
      <c r="M67" s="319"/>
      <c r="N67" s="319"/>
      <c r="O67" s="319"/>
      <c r="P67" s="319"/>
      <c r="Q67" s="319"/>
      <c r="R67" s="319"/>
      <c r="S67" s="319"/>
      <c r="T67" s="319"/>
      <c r="U67" s="58"/>
      <c r="V67" s="318"/>
      <c r="W67" s="319"/>
      <c r="X67" s="319"/>
      <c r="Y67" s="319"/>
      <c r="Z67" s="291"/>
      <c r="AA67" s="319"/>
      <c r="AB67" s="319"/>
      <c r="AC67" s="319"/>
      <c r="AD67" s="319"/>
      <c r="AE67" s="291"/>
      <c r="AF67" s="319"/>
      <c r="AG67" s="319"/>
      <c r="AH67" s="319"/>
      <c r="AI67" s="319"/>
      <c r="AJ67" s="291"/>
      <c r="AK67" s="319"/>
      <c r="AL67" s="319"/>
      <c r="AM67" s="319"/>
    </row>
    <row r="68" spans="2:39">
      <c r="B68" s="389" t="s">
        <v>77</v>
      </c>
      <c r="C68" s="386" t="s">
        <v>123</v>
      </c>
      <c r="D68" s="387"/>
      <c r="E68" s="387"/>
      <c r="F68" s="387"/>
      <c r="G68" s="388"/>
      <c r="H68" s="386" t="s">
        <v>140</v>
      </c>
      <c r="I68" s="387"/>
      <c r="J68" s="387"/>
      <c r="K68" s="387"/>
      <c r="L68" s="388"/>
      <c r="M68" s="386" t="s">
        <v>324</v>
      </c>
      <c r="N68" s="387"/>
      <c r="O68" s="387"/>
      <c r="P68" s="387"/>
      <c r="Q68" s="388"/>
      <c r="R68" s="386" t="s">
        <v>352</v>
      </c>
      <c r="S68" s="387"/>
      <c r="T68" s="387"/>
      <c r="U68" s="170"/>
      <c r="V68" s="386" t="s">
        <v>123</v>
      </c>
      <c r="W68" s="387"/>
      <c r="X68" s="387"/>
      <c r="Y68" s="387"/>
      <c r="Z68" s="388"/>
      <c r="AA68" s="386" t="s">
        <v>140</v>
      </c>
      <c r="AB68" s="387"/>
      <c r="AC68" s="387"/>
      <c r="AD68" s="387"/>
      <c r="AE68" s="388"/>
      <c r="AF68" s="386" t="s">
        <v>324</v>
      </c>
      <c r="AG68" s="387"/>
      <c r="AH68" s="387"/>
      <c r="AI68" s="387"/>
      <c r="AJ68" s="388"/>
      <c r="AK68" s="386" t="s">
        <v>352</v>
      </c>
      <c r="AL68" s="387"/>
      <c r="AM68" s="387"/>
    </row>
    <row r="69" spans="2:39">
      <c r="B69" s="390"/>
      <c r="C69" s="130" t="s">
        <v>119</v>
      </c>
      <c r="D69" s="130" t="s">
        <v>120</v>
      </c>
      <c r="E69" s="130" t="s">
        <v>121</v>
      </c>
      <c r="F69" s="130" t="s">
        <v>122</v>
      </c>
      <c r="G69" s="131" t="s">
        <v>123</v>
      </c>
      <c r="H69" s="130" t="s">
        <v>136</v>
      </c>
      <c r="I69" s="130" t="s">
        <v>137</v>
      </c>
      <c r="J69" s="130" t="s">
        <v>138</v>
      </c>
      <c r="K69" s="130" t="s">
        <v>139</v>
      </c>
      <c r="L69" s="131" t="s">
        <v>140</v>
      </c>
      <c r="M69" s="130" t="s">
        <v>320</v>
      </c>
      <c r="N69" s="130" t="s">
        <v>321</v>
      </c>
      <c r="O69" s="130" t="s">
        <v>322</v>
      </c>
      <c r="P69" s="130" t="s">
        <v>323</v>
      </c>
      <c r="Q69" s="130" t="s">
        <v>324</v>
      </c>
      <c r="R69" s="130" t="s">
        <v>349</v>
      </c>
      <c r="S69" s="130" t="s">
        <v>353</v>
      </c>
      <c r="T69" s="130" t="s">
        <v>352</v>
      </c>
      <c r="U69" s="92"/>
      <c r="V69" s="130" t="s">
        <v>119</v>
      </c>
      <c r="W69" s="130" t="s">
        <v>120</v>
      </c>
      <c r="X69" s="130" t="s">
        <v>121</v>
      </c>
      <c r="Y69" s="130" t="s">
        <v>122</v>
      </c>
      <c r="Z69" s="131" t="s">
        <v>123</v>
      </c>
      <c r="AA69" s="130" t="s">
        <v>136</v>
      </c>
      <c r="AB69" s="130" t="s">
        <v>137</v>
      </c>
      <c r="AC69" s="130" t="s">
        <v>138</v>
      </c>
      <c r="AD69" s="130" t="s">
        <v>139</v>
      </c>
      <c r="AE69" s="131" t="s">
        <v>140</v>
      </c>
      <c r="AF69" s="130" t="s">
        <v>320</v>
      </c>
      <c r="AG69" s="130" t="s">
        <v>321</v>
      </c>
      <c r="AH69" s="130" t="s">
        <v>322</v>
      </c>
      <c r="AI69" s="130" t="s">
        <v>323</v>
      </c>
      <c r="AJ69" s="131" t="s">
        <v>324</v>
      </c>
      <c r="AK69" s="130" t="s">
        <v>349</v>
      </c>
      <c r="AL69" s="130" t="s">
        <v>353</v>
      </c>
      <c r="AM69" s="130" t="s">
        <v>352</v>
      </c>
    </row>
    <row r="70" spans="2:39">
      <c r="B70" s="1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3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</row>
    <row r="71" spans="2:39">
      <c r="B71" s="42" t="s">
        <v>59</v>
      </c>
      <c r="C71" s="164">
        <v>0.17270955463475671</v>
      </c>
      <c r="D71" s="164">
        <v>0.16042326404586391</v>
      </c>
      <c r="E71" s="164">
        <v>0.15833626264975395</v>
      </c>
      <c r="F71" s="164">
        <v>0.1660598183266366</v>
      </c>
      <c r="G71" s="164">
        <v>0.16435481354420245</v>
      </c>
      <c r="H71" s="164">
        <v>0.17046921324223252</v>
      </c>
      <c r="I71" s="164">
        <v>0.17876420310826002</v>
      </c>
      <c r="J71" s="164">
        <v>0.1700671330502985</v>
      </c>
      <c r="K71" s="164">
        <v>0.17119629149265242</v>
      </c>
      <c r="L71" s="164">
        <v>0.17260767512033159</v>
      </c>
      <c r="M71" s="164">
        <v>0.18391638423131751</v>
      </c>
      <c r="N71" s="164">
        <v>0.16984295582859177</v>
      </c>
      <c r="O71" s="164">
        <v>0.16875736127680113</v>
      </c>
      <c r="P71" s="164">
        <v>0.1576222654518856</v>
      </c>
      <c r="Q71" s="164">
        <v>0.16912108649249069</v>
      </c>
      <c r="R71" s="164">
        <v>0.14612106185366172</v>
      </c>
      <c r="S71" s="164">
        <v>0.15006387098983637</v>
      </c>
      <c r="T71" s="164">
        <v>0.14809994659399353</v>
      </c>
      <c r="U71" s="166"/>
      <c r="V71" s="164">
        <v>0.19288035019650537</v>
      </c>
      <c r="W71" s="164">
        <v>0.20662316491533092</v>
      </c>
      <c r="X71" s="164">
        <v>0.20777868659965906</v>
      </c>
      <c r="Y71" s="164">
        <v>0.20723690955818433</v>
      </c>
      <c r="Z71" s="164">
        <v>0.20374723699216357</v>
      </c>
      <c r="AA71" s="164">
        <v>0.21894612267916966</v>
      </c>
      <c r="AB71" s="164">
        <v>0.21035699085669518</v>
      </c>
      <c r="AC71" s="164">
        <v>0.20509600306505027</v>
      </c>
      <c r="AD71" s="164">
        <v>0.19436653833003947</v>
      </c>
      <c r="AE71" s="164">
        <v>0.20715235910289012</v>
      </c>
      <c r="AF71" s="164">
        <v>0.1932420277114357</v>
      </c>
      <c r="AG71" s="164">
        <v>0.17906167355927233</v>
      </c>
      <c r="AH71" s="164">
        <v>0.17862612222643773</v>
      </c>
      <c r="AI71" s="164">
        <v>0.1666410753636825</v>
      </c>
      <c r="AJ71" s="164">
        <v>0.17847920297441969</v>
      </c>
      <c r="AK71" s="164">
        <v>0.1568704127861191</v>
      </c>
      <c r="AL71" s="164">
        <v>0.16008135666179321</v>
      </c>
      <c r="AM71" s="164">
        <v>0.15848708443784362</v>
      </c>
    </row>
    <row r="72" spans="2:39">
      <c r="B72" s="42" t="s">
        <v>23</v>
      </c>
      <c r="C72" s="164">
        <v>0.53627620689837363</v>
      </c>
      <c r="D72" s="164">
        <v>0.54107009341514611</v>
      </c>
      <c r="E72" s="164">
        <v>0.54263688455845893</v>
      </c>
      <c r="F72" s="164">
        <v>0.55032935140428674</v>
      </c>
      <c r="G72" s="164">
        <v>0.54268777435768167</v>
      </c>
      <c r="H72" s="164">
        <v>0.45016667573919389</v>
      </c>
      <c r="I72" s="164">
        <v>0.41571944631733171</v>
      </c>
      <c r="J72" s="164">
        <v>0.44257645890321518</v>
      </c>
      <c r="K72" s="164">
        <v>0.40414958018896396</v>
      </c>
      <c r="L72" s="164">
        <v>0.4141677747860113</v>
      </c>
      <c r="M72" s="164">
        <v>0.38450839616858651</v>
      </c>
      <c r="N72" s="164">
        <v>0.36886886502202038</v>
      </c>
      <c r="O72" s="164">
        <v>0.37129554758822669</v>
      </c>
      <c r="P72" s="164">
        <v>0.3770449387635289</v>
      </c>
      <c r="Q72" s="164">
        <v>0.37528342902459555</v>
      </c>
      <c r="R72" s="164">
        <v>0.36797441943722203</v>
      </c>
      <c r="S72" s="164">
        <v>0.3752737834960978</v>
      </c>
      <c r="T72" s="164">
        <v>0.37004288774732241</v>
      </c>
      <c r="U72" s="166"/>
      <c r="V72" s="164">
        <v>0.40917560473393122</v>
      </c>
      <c r="W72" s="164">
        <v>0.41088000518274481</v>
      </c>
      <c r="X72" s="164">
        <v>0.40989507052973068</v>
      </c>
      <c r="Y72" s="164">
        <v>0.41751527181908393</v>
      </c>
      <c r="Z72" s="164">
        <v>0.4106253098107463</v>
      </c>
      <c r="AA72" s="164">
        <v>0.4168140721660118</v>
      </c>
      <c r="AB72" s="164">
        <v>0.40122911525490912</v>
      </c>
      <c r="AC72" s="164">
        <v>0.40163183215387788</v>
      </c>
      <c r="AD72" s="164">
        <v>0.40161163472634603</v>
      </c>
      <c r="AE72" s="164">
        <v>0.40525265154831958</v>
      </c>
      <c r="AF72" s="164">
        <v>0.40400523563053642</v>
      </c>
      <c r="AG72" s="164">
        <v>0.38889028969450629</v>
      </c>
      <c r="AH72" s="164">
        <v>0.39300853819847004</v>
      </c>
      <c r="AI72" s="164">
        <v>0.39861864614024073</v>
      </c>
      <c r="AJ72" s="164">
        <v>0.3960333857468496</v>
      </c>
      <c r="AK72" s="164">
        <v>0.39504434436810759</v>
      </c>
      <c r="AL72" s="164">
        <v>0.4003251148021375</v>
      </c>
      <c r="AM72" s="164">
        <v>0.39599621569621762</v>
      </c>
    </row>
    <row r="73" spans="2:39">
      <c r="B73" s="42" t="s">
        <v>24</v>
      </c>
      <c r="C73" s="164">
        <v>0.65760004218514723</v>
      </c>
      <c r="D73" s="164">
        <v>0.65890321844917099</v>
      </c>
      <c r="E73" s="164">
        <v>0.65973252942730742</v>
      </c>
      <c r="F73" s="164">
        <v>0.66339626732828139</v>
      </c>
      <c r="G73" s="164">
        <v>0.65805075032876448</v>
      </c>
      <c r="H73" s="164">
        <v>0.57586509134662123</v>
      </c>
      <c r="I73" s="164">
        <v>0.54074933927998459</v>
      </c>
      <c r="J73" s="164">
        <v>0.55682844672439502</v>
      </c>
      <c r="K73" s="164">
        <v>0.52780336352543988</v>
      </c>
      <c r="L73" s="164">
        <v>0.53556750554347976</v>
      </c>
      <c r="M73" s="164">
        <v>0.51400170556966973</v>
      </c>
      <c r="N73" s="164">
        <v>0.49719175963713969</v>
      </c>
      <c r="O73" s="164">
        <v>0.4953174675238069</v>
      </c>
      <c r="P73" s="164">
        <v>0.50236012545828745</v>
      </c>
      <c r="Q73" s="164">
        <v>0.50197858053161126</v>
      </c>
      <c r="R73" s="164">
        <v>0.49009754932049443</v>
      </c>
      <c r="S73" s="164">
        <v>0.5</v>
      </c>
      <c r="T73" s="164">
        <v>0.48611486637085671</v>
      </c>
      <c r="U73" s="166"/>
      <c r="V73" s="164">
        <v>0.5302162388429541</v>
      </c>
      <c r="W73" s="164">
        <v>0.53424410934698918</v>
      </c>
      <c r="X73" s="164">
        <v>0.53613063234784764</v>
      </c>
      <c r="Y73" s="164">
        <v>0.54454023406275509</v>
      </c>
      <c r="Z73" s="164">
        <v>0.5337732039317562</v>
      </c>
      <c r="AA73" s="164">
        <v>0.55420152520701749</v>
      </c>
      <c r="AB73" s="164">
        <v>0.53855451482344319</v>
      </c>
      <c r="AC73" s="164">
        <v>0.52721060291613508</v>
      </c>
      <c r="AD73" s="164">
        <v>0.52700370300772204</v>
      </c>
      <c r="AE73" s="164">
        <v>0.53557935303658555</v>
      </c>
      <c r="AF73" s="164">
        <v>0.53909398633895611</v>
      </c>
      <c r="AG73" s="164">
        <v>0.52215116746381862</v>
      </c>
      <c r="AH73" s="164">
        <v>0.52260290689943067</v>
      </c>
      <c r="AI73" s="164">
        <v>0.53054156893924487</v>
      </c>
      <c r="AJ73" s="164">
        <v>0.52842412171194142</v>
      </c>
      <c r="AK73" s="164">
        <v>0.52392833594328103</v>
      </c>
      <c r="AL73" s="164">
        <v>0.5220835679139908</v>
      </c>
      <c r="AM73" s="164">
        <v>0.51996501091726266</v>
      </c>
    </row>
    <row r="74" spans="2:39">
      <c r="B74" s="42" t="s">
        <v>25</v>
      </c>
      <c r="C74" s="164">
        <v>0.77856428223909224</v>
      </c>
      <c r="D74" s="164">
        <v>0.7761723804913494</v>
      </c>
      <c r="E74" s="164">
        <v>0.77935455438730006</v>
      </c>
      <c r="F74" s="164">
        <v>0.7795531955128624</v>
      </c>
      <c r="G74" s="164">
        <v>0.77771025912547276</v>
      </c>
      <c r="H74" s="164">
        <v>0.72218109822500298</v>
      </c>
      <c r="I74" s="164">
        <v>0.68969313429027668</v>
      </c>
      <c r="J74" s="164">
        <v>0.70744158246672151</v>
      </c>
      <c r="K74" s="164">
        <v>0.6892039249819365</v>
      </c>
      <c r="L74" s="164">
        <v>0.69349042656931525</v>
      </c>
      <c r="M74" s="164">
        <v>0.6800483496642421</v>
      </c>
      <c r="N74" s="164">
        <v>0.66113623168150804</v>
      </c>
      <c r="O74" s="164">
        <v>0.67090102521686568</v>
      </c>
      <c r="P74" s="164">
        <v>0.66550534888704094</v>
      </c>
      <c r="Q74" s="164">
        <v>0.66924736165059928</v>
      </c>
      <c r="R74" s="164">
        <v>0.65566326867761593</v>
      </c>
      <c r="S74" s="164">
        <v>0.64176056274105686</v>
      </c>
      <c r="T74" s="164">
        <v>0.64630365636598819</v>
      </c>
      <c r="U74" s="166"/>
      <c r="V74" s="164">
        <v>0.69908630640592573</v>
      </c>
      <c r="W74" s="164">
        <v>0.70037173144950871</v>
      </c>
      <c r="X74" s="164">
        <v>0.70808914459513161</v>
      </c>
      <c r="Y74" s="164">
        <v>0.70394998242478046</v>
      </c>
      <c r="Z74" s="164">
        <v>0.70213354045194842</v>
      </c>
      <c r="AA74" s="164">
        <v>0.70522116185016392</v>
      </c>
      <c r="AB74" s="164">
        <v>0.68751105000759216</v>
      </c>
      <c r="AC74" s="164">
        <v>0.69203511321924349</v>
      </c>
      <c r="AD74" s="164">
        <v>0.68521077767248806</v>
      </c>
      <c r="AE74" s="164">
        <v>0.68896581294906889</v>
      </c>
      <c r="AF74" s="164">
        <v>0.69895043043797822</v>
      </c>
      <c r="AG74" s="164">
        <v>0.68180535588529811</v>
      </c>
      <c r="AH74" s="164">
        <v>0.69414188891233819</v>
      </c>
      <c r="AI74" s="164">
        <v>0.6912958481687449</v>
      </c>
      <c r="AJ74" s="164">
        <v>0.69150362410267308</v>
      </c>
      <c r="AK74" s="164">
        <v>0.69088873872893186</v>
      </c>
      <c r="AL74" s="164">
        <v>0.67189253303457785</v>
      </c>
      <c r="AM74" s="164">
        <v>0.68013831461851004</v>
      </c>
    </row>
    <row r="75" spans="2:39">
      <c r="B75" s="32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58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</row>
    <row r="76" spans="2:39">
      <c r="B76" s="135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58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</row>
    <row r="77" spans="2:39">
      <c r="B77" s="71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</row>
    <row r="78" spans="2:39">
      <c r="B78" s="389" t="s">
        <v>290</v>
      </c>
      <c r="C78" s="386" t="s">
        <v>123</v>
      </c>
      <c r="D78" s="387"/>
      <c r="E78" s="387"/>
      <c r="F78" s="387"/>
      <c r="G78" s="388"/>
      <c r="H78" s="386" t="s">
        <v>140</v>
      </c>
      <c r="I78" s="387"/>
      <c r="J78" s="387"/>
      <c r="K78" s="387"/>
      <c r="L78" s="388"/>
      <c r="M78" s="386" t="s">
        <v>324</v>
      </c>
      <c r="N78" s="387"/>
      <c r="O78" s="387"/>
      <c r="P78" s="387"/>
      <c r="Q78" s="388"/>
      <c r="R78" s="386" t="s">
        <v>352</v>
      </c>
      <c r="S78" s="387"/>
      <c r="T78" s="387"/>
      <c r="U78" s="170"/>
      <c r="V78" s="386" t="s">
        <v>123</v>
      </c>
      <c r="W78" s="387"/>
      <c r="X78" s="387"/>
      <c r="Y78" s="387"/>
      <c r="Z78" s="388"/>
      <c r="AA78" s="386" t="s">
        <v>140</v>
      </c>
      <c r="AB78" s="387"/>
      <c r="AC78" s="387"/>
      <c r="AD78" s="387"/>
      <c r="AE78" s="388"/>
      <c r="AF78" s="386" t="s">
        <v>324</v>
      </c>
      <c r="AG78" s="387"/>
      <c r="AH78" s="387"/>
      <c r="AI78" s="387"/>
      <c r="AJ78" s="388"/>
      <c r="AK78" s="386" t="s">
        <v>352</v>
      </c>
      <c r="AL78" s="387"/>
      <c r="AM78" s="387"/>
    </row>
    <row r="79" spans="2:39">
      <c r="B79" s="390"/>
      <c r="C79" s="131" t="s">
        <v>119</v>
      </c>
      <c r="D79" s="130" t="s">
        <v>120</v>
      </c>
      <c r="E79" s="189" t="s">
        <v>121</v>
      </c>
      <c r="F79" s="189" t="s">
        <v>122</v>
      </c>
      <c r="G79" s="189" t="s">
        <v>123</v>
      </c>
      <c r="H79" s="189" t="s">
        <v>136</v>
      </c>
      <c r="I79" s="130" t="s">
        <v>137</v>
      </c>
      <c r="J79" s="189" t="s">
        <v>138</v>
      </c>
      <c r="K79" s="189" t="s">
        <v>139</v>
      </c>
      <c r="L79" s="189" t="s">
        <v>140</v>
      </c>
      <c r="M79" s="130" t="s">
        <v>320</v>
      </c>
      <c r="N79" s="130" t="s">
        <v>321</v>
      </c>
      <c r="O79" s="130" t="s">
        <v>322</v>
      </c>
      <c r="P79" s="130" t="s">
        <v>323</v>
      </c>
      <c r="Q79" s="130" t="s">
        <v>324</v>
      </c>
      <c r="R79" s="130" t="s">
        <v>349</v>
      </c>
      <c r="S79" s="130" t="s">
        <v>353</v>
      </c>
      <c r="T79" s="130" t="s">
        <v>352</v>
      </c>
      <c r="U79" s="92"/>
      <c r="V79" s="130" t="s">
        <v>119</v>
      </c>
      <c r="W79" s="130" t="s">
        <v>120</v>
      </c>
      <c r="X79" s="130" t="s">
        <v>121</v>
      </c>
      <c r="Y79" s="130" t="s">
        <v>122</v>
      </c>
      <c r="Z79" s="131" t="s">
        <v>123</v>
      </c>
      <c r="AA79" s="130" t="s">
        <v>136</v>
      </c>
      <c r="AB79" s="130" t="s">
        <v>137</v>
      </c>
      <c r="AC79" s="130" t="s">
        <v>138</v>
      </c>
      <c r="AD79" s="130" t="s">
        <v>139</v>
      </c>
      <c r="AE79" s="131" t="s">
        <v>140</v>
      </c>
      <c r="AF79" s="130" t="s">
        <v>320</v>
      </c>
      <c r="AG79" s="130" t="s">
        <v>321</v>
      </c>
      <c r="AH79" s="130" t="s">
        <v>322</v>
      </c>
      <c r="AI79" s="130" t="s">
        <v>323</v>
      </c>
      <c r="AJ79" s="131" t="s">
        <v>324</v>
      </c>
      <c r="AK79" s="130" t="s">
        <v>349</v>
      </c>
      <c r="AL79" s="130" t="s">
        <v>353</v>
      </c>
      <c r="AM79" s="130" t="s">
        <v>352</v>
      </c>
    </row>
    <row r="80" spans="2:39">
      <c r="B80" s="1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3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</row>
    <row r="81" spans="2:39">
      <c r="B81" s="42" t="s">
        <v>43</v>
      </c>
      <c r="C81" s="164">
        <v>0.47385891270394431</v>
      </c>
      <c r="D81" s="164">
        <v>0.47853467540141748</v>
      </c>
      <c r="E81" s="164">
        <v>0.47936111146346594</v>
      </c>
      <c r="F81" s="164">
        <v>0.47090529062087583</v>
      </c>
      <c r="G81" s="164">
        <v>0.47562717677704491</v>
      </c>
      <c r="H81" s="164">
        <v>0.61498249336064725</v>
      </c>
      <c r="I81" s="164">
        <v>0.67491328357008373</v>
      </c>
      <c r="J81" s="164">
        <v>0.64019161651705869</v>
      </c>
      <c r="K81" s="164">
        <v>0.67712294990223099</v>
      </c>
      <c r="L81" s="164">
        <v>0.65097225453235552</v>
      </c>
      <c r="M81" s="164">
        <v>0.72035775968295612</v>
      </c>
      <c r="N81" s="164">
        <v>0.69096243245468036</v>
      </c>
      <c r="O81" s="164">
        <v>0.66700282311468995</v>
      </c>
      <c r="P81" s="164">
        <v>0.66662247865449464</v>
      </c>
      <c r="Q81" s="164">
        <v>0.68528876219488299</v>
      </c>
      <c r="R81" s="164">
        <v>0.65374704209689061</v>
      </c>
      <c r="S81" s="164">
        <v>0.65689484204548199</v>
      </c>
      <c r="T81" s="164">
        <v>0.65532691397725484</v>
      </c>
      <c r="U81" s="166"/>
      <c r="V81" s="164">
        <v>0.79569689961710766</v>
      </c>
      <c r="W81" s="164">
        <v>0.79227307792668533</v>
      </c>
      <c r="X81" s="164">
        <v>0.78958406948079951</v>
      </c>
      <c r="Y81" s="164">
        <v>0.79633252382873054</v>
      </c>
      <c r="Z81" s="164">
        <v>0.79346255267268551</v>
      </c>
      <c r="AA81" s="164">
        <v>0.78987556510572243</v>
      </c>
      <c r="AB81" s="164">
        <v>0.79419586829754096</v>
      </c>
      <c r="AC81" s="164">
        <v>0.77203180904117652</v>
      </c>
      <c r="AD81" s="164">
        <v>0.76876690872693465</v>
      </c>
      <c r="AE81" s="164">
        <v>0.78124695802310373</v>
      </c>
      <c r="AF81" s="164">
        <v>0.75688413917338182</v>
      </c>
      <c r="AG81" s="164">
        <v>0.72846680833623567</v>
      </c>
      <c r="AH81" s="164">
        <v>0.70611889691812069</v>
      </c>
      <c r="AI81" s="164">
        <v>0.70476519536193238</v>
      </c>
      <c r="AJ81" s="164">
        <v>0.72320868798140026</v>
      </c>
      <c r="AK81" s="164">
        <v>0.70183974199523469</v>
      </c>
      <c r="AL81" s="164">
        <v>0.70074573450059274</v>
      </c>
      <c r="AM81" s="164">
        <v>0.70128892236965312</v>
      </c>
    </row>
    <row r="82" spans="2:39">
      <c r="B82" s="42" t="s">
        <v>44</v>
      </c>
      <c r="C82" s="164">
        <v>1.1585070267800613E-2</v>
      </c>
      <c r="D82" s="164">
        <v>1.2149635591481316E-2</v>
      </c>
      <c r="E82" s="164">
        <v>1.1084368002808426E-2</v>
      </c>
      <c r="F82" s="164">
        <v>1.1499407125370007E-2</v>
      </c>
      <c r="G82" s="164">
        <v>1.1580098720036939E-2</v>
      </c>
      <c r="H82" s="164">
        <v>1.5016661789312151E-2</v>
      </c>
      <c r="I82" s="164">
        <v>1.5826946972964866E-2</v>
      </c>
      <c r="J82" s="164">
        <v>1.4945712020723733E-2</v>
      </c>
      <c r="K82" s="164">
        <v>1.8661125374112089E-2</v>
      </c>
      <c r="L82" s="164">
        <v>1.6071779278534148E-2</v>
      </c>
      <c r="M82" s="164">
        <v>2.2086050615056935E-2</v>
      </c>
      <c r="N82" s="164">
        <v>2.084283943379139E-2</v>
      </c>
      <c r="O82" s="164">
        <v>2.386285470807455E-2</v>
      </c>
      <c r="P82" s="164">
        <v>2.3188560309787679E-2</v>
      </c>
      <c r="Q82" s="164">
        <v>2.253006849273631E-2</v>
      </c>
      <c r="R82" s="164">
        <v>2.2487983489395822E-2</v>
      </c>
      <c r="S82" s="164">
        <v>2.6906225472897886E-2</v>
      </c>
      <c r="T82" s="164">
        <v>2.4705486629486625E-2</v>
      </c>
      <c r="U82" s="166"/>
      <c r="V82" s="164">
        <v>1.9453479182936877E-2</v>
      </c>
      <c r="W82" s="164">
        <v>2.0115217727275262E-2</v>
      </c>
      <c r="X82" s="164">
        <v>1.8257718838644816E-2</v>
      </c>
      <c r="Y82" s="164">
        <v>1.9446271004104169E-2</v>
      </c>
      <c r="Z82" s="164">
        <v>1.9318439187736642E-2</v>
      </c>
      <c r="AA82" s="164">
        <v>1.9287206294307579E-2</v>
      </c>
      <c r="AB82" s="164">
        <v>1.862416431812268E-2</v>
      </c>
      <c r="AC82" s="164">
        <v>1.8023611667305151E-2</v>
      </c>
      <c r="AD82" s="164">
        <v>2.1186781025947083E-2</v>
      </c>
      <c r="AE82" s="164">
        <v>1.928810962537188E-2</v>
      </c>
      <c r="AF82" s="164">
        <v>2.320594341188802E-2</v>
      </c>
      <c r="AG82" s="164">
        <v>2.1974113184162737E-2</v>
      </c>
      <c r="AH82" s="164">
        <v>2.5262280847776344E-2</v>
      </c>
      <c r="AI82" s="164">
        <v>2.4515360282892067E-2</v>
      </c>
      <c r="AJ82" s="164">
        <v>2.3776739676107207E-2</v>
      </c>
      <c r="AK82" s="164">
        <v>2.4142305071953959E-2</v>
      </c>
      <c r="AL82" s="164">
        <v>2.8702345527534142E-2</v>
      </c>
      <c r="AM82" s="164">
        <v>2.6438230637986421E-2</v>
      </c>
    </row>
    <row r="83" spans="2:39">
      <c r="B83" s="42" t="s">
        <v>19</v>
      </c>
      <c r="C83" s="164">
        <v>0.47388181880989938</v>
      </c>
      <c r="D83" s="164">
        <v>0.46738344687274275</v>
      </c>
      <c r="E83" s="164">
        <v>0.46413228121907441</v>
      </c>
      <c r="F83" s="164">
        <v>0.47055728563824334</v>
      </c>
      <c r="G83" s="164">
        <v>0.46898080844875489</v>
      </c>
      <c r="H83" s="164">
        <v>0.29641215505331603</v>
      </c>
      <c r="I83" s="164">
        <v>0.2308285591080125</v>
      </c>
      <c r="J83" s="164">
        <v>0.25427195808772024</v>
      </c>
      <c r="K83" s="164">
        <v>0.20502403572183922</v>
      </c>
      <c r="L83" s="164">
        <v>0.24783916744646567</v>
      </c>
      <c r="M83" s="164">
        <v>0.12663518255121495</v>
      </c>
      <c r="N83" s="164">
        <v>0.12757701799782667</v>
      </c>
      <c r="O83" s="164">
        <v>0.12968723970551035</v>
      </c>
      <c r="P83" s="164">
        <v>0.11817734551977023</v>
      </c>
      <c r="Q83" s="164">
        <v>0.1254729767208316</v>
      </c>
      <c r="R83" s="164">
        <v>0.13751854054258375</v>
      </c>
      <c r="S83" s="164">
        <v>0.12537161927091378</v>
      </c>
      <c r="T83" s="164">
        <v>0.13142203515357442</v>
      </c>
      <c r="U83" s="166"/>
      <c r="V83" s="164">
        <v>0.11655010725374947</v>
      </c>
      <c r="W83" s="164">
        <v>0.11818771430333819</v>
      </c>
      <c r="X83" s="164">
        <v>0.11734055187185728</v>
      </c>
      <c r="Y83" s="164">
        <v>0.10467675486391974</v>
      </c>
      <c r="Z83" s="164">
        <v>0.11413000808415555</v>
      </c>
      <c r="AA83" s="164">
        <v>9.632086664478437E-2</v>
      </c>
      <c r="AB83" s="164">
        <v>9.4887009576173312E-2</v>
      </c>
      <c r="AC83" s="164">
        <v>0.10069773737043181</v>
      </c>
      <c r="AD83" s="164">
        <v>9.7429477676722359E-2</v>
      </c>
      <c r="AE83" s="164">
        <v>9.7314318150906368E-2</v>
      </c>
      <c r="AF83" s="164">
        <v>8.235044440976573E-2</v>
      </c>
      <c r="AG83" s="164">
        <v>8.0223805208235785E-2</v>
      </c>
      <c r="AH83" s="164">
        <v>7.8648148139486687E-2</v>
      </c>
      <c r="AI83" s="164">
        <v>6.7721333649410159E-2</v>
      </c>
      <c r="AJ83" s="164">
        <v>7.7081858412690454E-2</v>
      </c>
      <c r="AK83" s="164">
        <v>7.4070357489200933E-2</v>
      </c>
      <c r="AL83" s="164">
        <v>6.6985965119463531E-2</v>
      </c>
      <c r="AM83" s="164">
        <v>7.0503451072486151E-2</v>
      </c>
    </row>
    <row r="84" spans="2:39">
      <c r="B84" s="42" t="s">
        <v>56</v>
      </c>
      <c r="C84" s="164">
        <v>9.3782435360901927E-3</v>
      </c>
      <c r="D84" s="164">
        <v>1.0158592670064323E-2</v>
      </c>
      <c r="E84" s="164">
        <v>1.1909675562478371E-2</v>
      </c>
      <c r="F84" s="164">
        <v>1.2545551886417315E-2</v>
      </c>
      <c r="G84" s="164">
        <v>1.1020171666484573E-2</v>
      </c>
      <c r="H84" s="164">
        <v>2.4847803832896795E-2</v>
      </c>
      <c r="I84" s="164">
        <v>2.2143797511430859E-2</v>
      </c>
      <c r="J84" s="164">
        <v>2.1894364196355862E-2</v>
      </c>
      <c r="K84" s="164">
        <v>2.2375064892796184E-2</v>
      </c>
      <c r="L84" s="164">
        <v>2.2854085294171687E-2</v>
      </c>
      <c r="M84" s="164">
        <v>2.2360229090080501E-2</v>
      </c>
      <c r="N84" s="164">
        <v>2.5752877114928973E-2</v>
      </c>
      <c r="O84" s="164">
        <v>2.2268080273974436E-2</v>
      </c>
      <c r="P84" s="164">
        <v>2.6045076863422206E-2</v>
      </c>
      <c r="Q84" s="164">
        <v>2.4123986300598865E-2</v>
      </c>
      <c r="R84" s="164">
        <v>2.1570981964343813E-2</v>
      </c>
      <c r="S84" s="164">
        <v>2.3483462958411763E-2</v>
      </c>
      <c r="T84" s="164">
        <v>2.2530850759567178E-2</v>
      </c>
      <c r="U84" s="166"/>
      <c r="V84" s="164">
        <v>1.5747808272593099E-2</v>
      </c>
      <c r="W84" s="164">
        <v>1.6818801010321696E-2</v>
      </c>
      <c r="X84" s="164">
        <v>1.9617131786324297E-2</v>
      </c>
      <c r="Y84" s="164">
        <v>2.1215372168282245E-2</v>
      </c>
      <c r="Z84" s="164">
        <v>1.8384343806070895E-2</v>
      </c>
      <c r="AA84" s="164">
        <v>3.1914198056099338E-2</v>
      </c>
      <c r="AB84" s="164">
        <v>2.6057440148412121E-2</v>
      </c>
      <c r="AC84" s="164">
        <v>2.6403259840045996E-2</v>
      </c>
      <c r="AD84" s="164">
        <v>2.5403376850073E-2</v>
      </c>
      <c r="AE84" s="164">
        <v>2.7427724757853943E-2</v>
      </c>
      <c r="AF84" s="164">
        <v>2.3494024349808944E-2</v>
      </c>
      <c r="AG84" s="164">
        <v>2.7150649907316634E-2</v>
      </c>
      <c r="AH84" s="164">
        <v>2.3573981600433634E-2</v>
      </c>
      <c r="AI84" s="164">
        <v>2.7535320622423677E-2</v>
      </c>
      <c r="AJ84" s="164">
        <v>2.5458855212712128E-2</v>
      </c>
      <c r="AK84" s="164">
        <v>2.3157844612006893E-2</v>
      </c>
      <c r="AL84" s="164">
        <v>2.5051097140857653E-2</v>
      </c>
      <c r="AM84" s="164">
        <v>2.4111074506847976E-2</v>
      </c>
    </row>
    <row r="85" spans="2:39">
      <c r="B85" s="42" t="s">
        <v>18</v>
      </c>
      <c r="C85" s="164">
        <v>1.5035016599988544E-3</v>
      </c>
      <c r="D85" s="164">
        <v>3.3382760476338385E-3</v>
      </c>
      <c r="E85" s="164">
        <v>3.0319531803374802E-3</v>
      </c>
      <c r="F85" s="164">
        <v>2.131736280453665E-3</v>
      </c>
      <c r="G85" s="164">
        <v>2.5036698904614893E-3</v>
      </c>
      <c r="H85" s="164">
        <v>3.8221459082527082E-3</v>
      </c>
      <c r="I85" s="164">
        <v>5.3703814461010619E-3</v>
      </c>
      <c r="J85" s="164">
        <v>1.2050026372156557E-2</v>
      </c>
      <c r="K85" s="164">
        <v>1.526246446407532E-2</v>
      </c>
      <c r="L85" s="164">
        <v>8.9761770029029089E-3</v>
      </c>
      <c r="M85" s="164">
        <v>1.8338153083795859E-2</v>
      </c>
      <c r="N85" s="164">
        <v>1.5858476317612193E-2</v>
      </c>
      <c r="O85" s="164">
        <v>1.3709917999478197E-2</v>
      </c>
      <c r="P85" s="164">
        <v>1.3858419467992248E-2</v>
      </c>
      <c r="Q85" s="164">
        <v>1.5360369245987802E-2</v>
      </c>
      <c r="R85" s="164">
        <v>1.3210344790661072E-2</v>
      </c>
      <c r="S85" s="164">
        <v>1.288491103992081E-2</v>
      </c>
      <c r="T85" s="164">
        <v>1.3047010512716809E-2</v>
      </c>
      <c r="U85" s="166"/>
      <c r="V85" s="164">
        <v>2.5246578197795815E-3</v>
      </c>
      <c r="W85" s="164">
        <v>5.5269270445431904E-3</v>
      </c>
      <c r="X85" s="164">
        <v>4.9941096041299865E-3</v>
      </c>
      <c r="Y85" s="164">
        <v>3.6049094502903895E-3</v>
      </c>
      <c r="Z85" s="164">
        <v>4.1767342139630102E-3</v>
      </c>
      <c r="AA85" s="164">
        <v>4.9091147988617198E-3</v>
      </c>
      <c r="AB85" s="164">
        <v>6.3195300188995914E-3</v>
      </c>
      <c r="AC85" s="164">
        <v>1.4531592446809282E-2</v>
      </c>
      <c r="AD85" s="164">
        <v>1.7328134613213191E-2</v>
      </c>
      <c r="AE85" s="164">
        <v>1.0772498095936524E-2</v>
      </c>
      <c r="AF85" s="164">
        <v>1.9268005410210794E-2</v>
      </c>
      <c r="AG85" s="164">
        <v>1.6719216910849925E-2</v>
      </c>
      <c r="AH85" s="164">
        <v>1.4513929835293709E-2</v>
      </c>
      <c r="AI85" s="164">
        <v>1.465136867793696E-2</v>
      </c>
      <c r="AJ85" s="164">
        <v>1.6210316159533139E-2</v>
      </c>
      <c r="AK85" s="164">
        <v>1.4182159738432195E-2</v>
      </c>
      <c r="AL85" s="164">
        <v>1.3745040869142572E-2</v>
      </c>
      <c r="AM85" s="164">
        <v>1.3962075641114714E-2</v>
      </c>
    </row>
    <row r="86" spans="2:39">
      <c r="B86" s="42" t="s">
        <v>288</v>
      </c>
      <c r="C86" s="164">
        <v>2.9041923484309975E-2</v>
      </c>
      <c r="D86" s="164">
        <v>2.7122158865366213E-2</v>
      </c>
      <c r="E86" s="164">
        <v>2.8742754261602214E-2</v>
      </c>
      <c r="F86" s="164">
        <v>2.9826310606724121E-2</v>
      </c>
      <c r="G86" s="164">
        <v>2.8690569960472759E-2</v>
      </c>
      <c r="H86" s="164">
        <v>3.6677819908492761E-2</v>
      </c>
      <c r="I86" s="164">
        <v>4.1208369016970108E-2</v>
      </c>
      <c r="J86" s="164">
        <v>4.5997533676898579E-2</v>
      </c>
      <c r="K86" s="164">
        <v>4.8168422173699994E-2</v>
      </c>
      <c r="L86" s="164">
        <v>4.2855429276473948E-2</v>
      </c>
      <c r="M86" s="164">
        <v>6.1191389610540672E-2</v>
      </c>
      <c r="N86" s="164">
        <v>5.4804303916969992E-2</v>
      </c>
      <c r="O86" s="164">
        <v>5.768873117032635E-2</v>
      </c>
      <c r="P86" s="164">
        <v>5.2681763190925941E-2</v>
      </c>
      <c r="Q86" s="164">
        <v>5.6503842672361963E-2</v>
      </c>
      <c r="R86" s="164">
        <v>5.8481975148165069E-2</v>
      </c>
      <c r="S86" s="164">
        <v>5.5667662587971282E-2</v>
      </c>
      <c r="T86" s="164">
        <v>5.7069479643679054E-2</v>
      </c>
      <c r="U86" s="166"/>
      <c r="V86" s="164">
        <v>4.8766769719535474E-2</v>
      </c>
      <c r="W86" s="164">
        <v>4.4904073599797013E-2</v>
      </c>
      <c r="X86" s="164">
        <v>4.7343892391846921E-2</v>
      </c>
      <c r="Y86" s="164">
        <v>5.0438297625911857E-2</v>
      </c>
      <c r="Z86" s="164">
        <v>4.7862893438366881E-2</v>
      </c>
      <c r="AA86" s="164">
        <v>4.7108517786825975E-2</v>
      </c>
      <c r="AB86" s="164">
        <v>4.8491439136357721E-2</v>
      </c>
      <c r="AC86" s="164">
        <v>5.5470203326322701E-2</v>
      </c>
      <c r="AD86" s="164">
        <v>5.4687688577201549E-2</v>
      </c>
      <c r="AE86" s="164">
        <v>5.1431785729454615E-2</v>
      </c>
      <c r="AF86" s="164">
        <v>6.429415332539927E-2</v>
      </c>
      <c r="AG86" s="164">
        <v>5.7778966043946049E-2</v>
      </c>
      <c r="AH86" s="164">
        <v>6.1071860278457193E-2</v>
      </c>
      <c r="AI86" s="164">
        <v>5.5696101340901943E-2</v>
      </c>
      <c r="AJ86" s="164">
        <v>5.9630430979190741E-2</v>
      </c>
      <c r="AK86" s="164">
        <v>6.2784183646488606E-2</v>
      </c>
      <c r="AL86" s="164">
        <v>5.9383747003813762E-2</v>
      </c>
      <c r="AM86" s="164">
        <v>6.1072104663935159E-2</v>
      </c>
    </row>
    <row r="87" spans="2:39">
      <c r="B87" s="42" t="s">
        <v>289</v>
      </c>
      <c r="C87" s="164">
        <v>0</v>
      </c>
      <c r="D87" s="164">
        <v>0</v>
      </c>
      <c r="E87" s="164">
        <v>0</v>
      </c>
      <c r="F87" s="164">
        <v>0</v>
      </c>
      <c r="G87" s="164">
        <v>0</v>
      </c>
      <c r="H87" s="164">
        <v>0</v>
      </c>
      <c r="I87" s="164">
        <v>0</v>
      </c>
      <c r="J87" s="164">
        <v>1.0828247980347657E-3</v>
      </c>
      <c r="K87" s="164">
        <v>6.0232412383828069E-3</v>
      </c>
      <c r="L87" s="164">
        <v>1.7075197447650344E-3</v>
      </c>
      <c r="M87" s="164">
        <v>1.5095566645271272E-2</v>
      </c>
      <c r="N87" s="164">
        <v>5.3164541069975833E-2</v>
      </c>
      <c r="O87" s="164">
        <v>6.2203262035334557E-2</v>
      </c>
      <c r="P87" s="164">
        <v>7.2059456726487614E-2</v>
      </c>
      <c r="Q87" s="164">
        <v>5.1500527660523557E-2</v>
      </c>
      <c r="R87" s="164">
        <v>7.3584661071506172E-2</v>
      </c>
      <c r="S87" s="164">
        <v>7.5993660943650426E-2</v>
      </c>
      <c r="T87" s="164">
        <v>7.4793731285610399E-2</v>
      </c>
      <c r="U87" s="166"/>
      <c r="V87" s="164">
        <v>0</v>
      </c>
      <c r="W87" s="164">
        <v>0</v>
      </c>
      <c r="X87" s="164">
        <v>0</v>
      </c>
      <c r="Y87" s="164">
        <v>0</v>
      </c>
      <c r="Z87" s="164">
        <v>0</v>
      </c>
      <c r="AA87" s="164">
        <v>0</v>
      </c>
      <c r="AB87" s="164">
        <v>0</v>
      </c>
      <c r="AC87" s="164">
        <v>1.3058202671405185E-3</v>
      </c>
      <c r="AD87" s="164">
        <v>6.8384457328122296E-3</v>
      </c>
      <c r="AE87" s="164">
        <v>2.0492192185316833E-3</v>
      </c>
      <c r="AF87" s="164">
        <v>1.5861000748668544E-2</v>
      </c>
      <c r="AG87" s="164">
        <v>5.6050196168572528E-2</v>
      </c>
      <c r="AH87" s="164">
        <v>6.5851143729787162E-2</v>
      </c>
      <c r="AI87" s="164">
        <v>7.6182545179127134E-2</v>
      </c>
      <c r="AJ87" s="164">
        <v>5.4350251364016722E-2</v>
      </c>
      <c r="AK87" s="164">
        <v>7.8997894010476508E-2</v>
      </c>
      <c r="AL87" s="164">
        <v>8.1066603582282737E-2</v>
      </c>
      <c r="AM87" s="164">
        <v>8.0039464417772474E-2</v>
      </c>
    </row>
    <row r="88" spans="2:39">
      <c r="B88" s="42" t="s">
        <v>113</v>
      </c>
      <c r="C88" s="164">
        <v>7.5052953795647992E-4</v>
      </c>
      <c r="D88" s="164">
        <v>1.3132145512940979E-3</v>
      </c>
      <c r="E88" s="164">
        <v>1.7378563102331578E-3</v>
      </c>
      <c r="F88" s="164">
        <v>2.5344178419159824E-3</v>
      </c>
      <c r="G88" s="164">
        <v>1.5975045367443771E-3</v>
      </c>
      <c r="H88" s="164">
        <v>8.2409201470822115E-3</v>
      </c>
      <c r="I88" s="164">
        <v>9.7086623744368477E-3</v>
      </c>
      <c r="J88" s="164">
        <v>9.5659643310515002E-3</v>
      </c>
      <c r="K88" s="164">
        <v>7.3626962328627778E-3</v>
      </c>
      <c r="L88" s="164">
        <v>8.7235874243310717E-3</v>
      </c>
      <c r="M88" s="164">
        <v>1.3935668721083592E-2</v>
      </c>
      <c r="N88" s="164">
        <v>1.1037264755211312E-2</v>
      </c>
      <c r="O88" s="164">
        <v>1.6611420786860984E-2</v>
      </c>
      <c r="P88" s="164">
        <v>9.8601401043186508E-3</v>
      </c>
      <c r="Q88" s="164">
        <v>1.2866714320011711E-2</v>
      </c>
      <c r="R88" s="164">
        <v>8.7946456676683098E-3</v>
      </c>
      <c r="S88" s="164">
        <v>8.5146825586314059E-3</v>
      </c>
      <c r="T88" s="164">
        <v>8.6541329760327496E-3</v>
      </c>
      <c r="U88" s="166"/>
      <c r="V88" s="164">
        <v>1.2602781342980539E-3</v>
      </c>
      <c r="W88" s="164">
        <v>2.1741883880392336E-3</v>
      </c>
      <c r="X88" s="164">
        <v>2.8625260263970397E-3</v>
      </c>
      <c r="Y88" s="164">
        <v>4.2858710587611471E-3</v>
      </c>
      <c r="Z88" s="164">
        <v>2.6650285970214252E-3</v>
      </c>
      <c r="AA88" s="164">
        <v>1.0584531313398563E-2</v>
      </c>
      <c r="AB88" s="164">
        <v>1.1424548504493707E-2</v>
      </c>
      <c r="AC88" s="164">
        <v>1.1535966040767842E-2</v>
      </c>
      <c r="AD88" s="164">
        <v>8.3591867970959043E-3</v>
      </c>
      <c r="AE88" s="164">
        <v>1.0469386398841166E-2</v>
      </c>
      <c r="AF88" s="164">
        <v>1.4642289170876741E-2</v>
      </c>
      <c r="AG88" s="164">
        <v>1.1636327466082954E-2</v>
      </c>
      <c r="AH88" s="164">
        <v>1.7585589919226065E-2</v>
      </c>
      <c r="AI88" s="164">
        <v>1.0424316295097236E-2</v>
      </c>
      <c r="AJ88" s="164">
        <v>1.3578678024376706E-2</v>
      </c>
      <c r="AK88" s="164">
        <v>9.4416210688124703E-3</v>
      </c>
      <c r="AL88" s="164">
        <v>9.0830786020609892E-3</v>
      </c>
      <c r="AM88" s="164">
        <v>9.2610992458282155E-3</v>
      </c>
    </row>
    <row r="89" spans="2:39">
      <c r="B89" s="42" t="s">
        <v>342</v>
      </c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>
        <v>2.6867592242241362E-3</v>
      </c>
      <c r="P89" s="164">
        <v>1.1712579514709269E-2</v>
      </c>
      <c r="Q89" s="164">
        <v>3.7348878454007092E-3</v>
      </c>
      <c r="R89" s="164">
        <v>4.3039417510351849E-3</v>
      </c>
      <c r="S89" s="164">
        <v>5.5039537754646159E-3</v>
      </c>
      <c r="T89" s="164">
        <v>4.9062243879426787E-3</v>
      </c>
      <c r="U89" s="166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>
        <v>2.8443229832739664E-3</v>
      </c>
      <c r="AI89" s="164">
        <v>1.2382748338365814E-2</v>
      </c>
      <c r="AJ89" s="164">
        <v>3.9415482591105555E-3</v>
      </c>
      <c r="AK89" s="164">
        <v>4.6205599009981656E-3</v>
      </c>
      <c r="AL89" s="164">
        <v>5.8713691814590643E-3</v>
      </c>
      <c r="AM89" s="164">
        <v>5.2503273412687146E-3</v>
      </c>
    </row>
    <row r="90" spans="2:39">
      <c r="B90" s="42" t="s">
        <v>101</v>
      </c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>
        <v>4.2789109815255799E-3</v>
      </c>
      <c r="P90" s="164">
        <v>5.7941796480909004E-3</v>
      </c>
      <c r="Q90" s="164">
        <v>2.6178038796638064E-3</v>
      </c>
      <c r="R90" s="164">
        <v>6.299883477750904E-3</v>
      </c>
      <c r="S90" s="164">
        <v>8.77897934665668E-3</v>
      </c>
      <c r="T90" s="164">
        <v>7.544134674134533E-3</v>
      </c>
      <c r="U90" s="166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>
        <v>4.5298457481433305E-3</v>
      </c>
      <c r="AI90" s="164">
        <v>6.1257102519121339E-3</v>
      </c>
      <c r="AJ90" s="164">
        <v>2.7626543978811666E-3</v>
      </c>
      <c r="AK90" s="164">
        <v>6.7633324663967376E-3</v>
      </c>
      <c r="AL90" s="164">
        <v>9.3650184727931372E-3</v>
      </c>
      <c r="AM90" s="164">
        <v>8.0732501031065065E-3</v>
      </c>
    </row>
    <row r="91" spans="2:39" hidden="1">
      <c r="B91" s="185"/>
      <c r="C91" s="190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10"/>
      <c r="V91" s="190"/>
      <c r="W91" s="186"/>
      <c r="X91" s="186"/>
      <c r="Y91" s="186"/>
      <c r="Z91" s="186"/>
      <c r="AA91" s="186"/>
      <c r="AB91" s="186"/>
      <c r="AC91" s="186"/>
      <c r="AD91" s="186"/>
      <c r="AE91" s="186"/>
      <c r="AF91" s="186"/>
      <c r="AG91" s="186"/>
      <c r="AH91" s="186"/>
      <c r="AI91" s="186"/>
      <c r="AJ91" s="186"/>
      <c r="AK91" s="186"/>
      <c r="AL91" s="186"/>
      <c r="AM91" s="186"/>
    </row>
    <row r="92" spans="2:39" hidden="1">
      <c r="B92" s="187"/>
      <c r="C92" s="191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10"/>
      <c r="V92" s="191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88"/>
      <c r="AH92" s="188"/>
      <c r="AI92" s="188"/>
      <c r="AJ92" s="188"/>
      <c r="AK92" s="188"/>
      <c r="AL92" s="188"/>
      <c r="AM92" s="188"/>
    </row>
    <row r="93" spans="2:39">
      <c r="B93" s="290"/>
      <c r="C93" s="111">
        <f>SUM(C81:C92)</f>
        <v>0.99999999999999989</v>
      </c>
      <c r="D93" s="291">
        <f t="shared" ref="D93:AI93" si="17">SUM(D81:D92)</f>
        <v>1</v>
      </c>
      <c r="E93" s="291">
        <f t="shared" si="17"/>
        <v>0.99999999999999989</v>
      </c>
      <c r="F93" s="291">
        <f t="shared" si="17"/>
        <v>1.0000000000000002</v>
      </c>
      <c r="G93" s="291">
        <f t="shared" si="17"/>
        <v>1</v>
      </c>
      <c r="H93" s="291">
        <f t="shared" si="17"/>
        <v>0.99999999999999978</v>
      </c>
      <c r="I93" s="291">
        <f t="shared" si="17"/>
        <v>0.99999999999999978</v>
      </c>
      <c r="J93" s="291">
        <f t="shared" si="17"/>
        <v>0.99999999999999989</v>
      </c>
      <c r="K93" s="291">
        <f t="shared" si="17"/>
        <v>0.99999999999999944</v>
      </c>
      <c r="L93" s="291">
        <f t="shared" si="17"/>
        <v>0.99999999999999989</v>
      </c>
      <c r="M93" s="291">
        <f t="shared" ref="M93:P93" si="18">SUM(M81:M92)</f>
        <v>0.99999999999999989</v>
      </c>
      <c r="N93" s="291">
        <f t="shared" si="18"/>
        <v>0.99999975306099664</v>
      </c>
      <c r="O93" s="291">
        <f t="shared" si="18"/>
        <v>0.999999999999999</v>
      </c>
      <c r="P93" s="291">
        <f t="shared" si="18"/>
        <v>0.99999999999999944</v>
      </c>
      <c r="Q93" s="291">
        <f t="shared" ref="Q93" si="19">SUM(Q81:Q92)</f>
        <v>0.99999993933299935</v>
      </c>
      <c r="R93" s="291">
        <f t="shared" ref="R93:S93" si="20">SUM(R81:R92)</f>
        <v>1.0000000000000009</v>
      </c>
      <c r="S93" s="291">
        <f t="shared" si="20"/>
        <v>1.0000000000000007</v>
      </c>
      <c r="T93" s="291">
        <f t="shared" ref="T93" si="21">SUM(T81:T92)</f>
        <v>0.99999999999999922</v>
      </c>
      <c r="U93" s="58"/>
      <c r="V93" s="111">
        <f t="shared" si="17"/>
        <v>1.0000000000000002</v>
      </c>
      <c r="W93" s="291">
        <f t="shared" si="17"/>
        <v>1</v>
      </c>
      <c r="X93" s="291">
        <f t="shared" si="17"/>
        <v>0.99999999999999978</v>
      </c>
      <c r="Y93" s="291">
        <f t="shared" si="17"/>
        <v>1</v>
      </c>
      <c r="Z93" s="291">
        <f t="shared" si="17"/>
        <v>1</v>
      </c>
      <c r="AA93" s="291">
        <f t="shared" si="17"/>
        <v>0.99999999999999989</v>
      </c>
      <c r="AB93" s="291">
        <f t="shared" si="17"/>
        <v>1.0000000000000002</v>
      </c>
      <c r="AC93" s="291">
        <f t="shared" si="17"/>
        <v>0.99999999999999978</v>
      </c>
      <c r="AD93" s="291">
        <f t="shared" si="17"/>
        <v>0.99999999999999989</v>
      </c>
      <c r="AE93" s="291">
        <f t="shared" si="17"/>
        <v>0.99999999999999989</v>
      </c>
      <c r="AF93" s="291">
        <f t="shared" si="17"/>
        <v>0.99999999999999978</v>
      </c>
      <c r="AG93" s="291">
        <f t="shared" si="17"/>
        <v>1.0000000832254023</v>
      </c>
      <c r="AH93" s="291">
        <f t="shared" si="17"/>
        <v>0.999999999999999</v>
      </c>
      <c r="AI93" s="291">
        <f t="shared" si="17"/>
        <v>0.99999999999999944</v>
      </c>
      <c r="AJ93" s="291">
        <f t="shared" ref="AJ93" si="22">SUM(AJ81:AJ92)</f>
        <v>1.0000000204670192</v>
      </c>
      <c r="AK93" s="291">
        <f t="shared" ref="AK93:AM93" si="23">SUM(AK81:AK92)</f>
        <v>1.0000000000000011</v>
      </c>
      <c r="AL93" s="291">
        <f t="shared" si="23"/>
        <v>1.0000000000000002</v>
      </c>
      <c r="AM93" s="291">
        <f t="shared" si="23"/>
        <v>0.99999999999999956</v>
      </c>
    </row>
    <row r="94" spans="2:39">
      <c r="B94" s="317"/>
      <c r="C94" s="318"/>
      <c r="D94" s="319"/>
      <c r="E94" s="319"/>
      <c r="F94" s="319"/>
      <c r="G94" s="291"/>
      <c r="H94" s="319"/>
      <c r="I94" s="319"/>
      <c r="J94" s="319"/>
      <c r="K94" s="319"/>
      <c r="L94" s="291"/>
      <c r="M94" s="319"/>
      <c r="N94" s="319"/>
      <c r="O94" s="319"/>
      <c r="P94" s="319"/>
      <c r="Q94" s="319"/>
      <c r="R94" s="319"/>
      <c r="S94" s="319"/>
      <c r="T94" s="319"/>
      <c r="U94" s="58"/>
      <c r="V94" s="318"/>
      <c r="W94" s="319"/>
      <c r="X94" s="319"/>
      <c r="Y94" s="319"/>
      <c r="Z94" s="291"/>
      <c r="AA94" s="319"/>
      <c r="AB94" s="319"/>
      <c r="AC94" s="319"/>
      <c r="AD94" s="319"/>
      <c r="AE94" s="291"/>
      <c r="AF94" s="319"/>
      <c r="AG94" s="319"/>
      <c r="AH94" s="319"/>
      <c r="AI94" s="319"/>
      <c r="AJ94" s="291"/>
      <c r="AK94" s="319"/>
      <c r="AL94" s="319"/>
      <c r="AM94" s="319"/>
    </row>
    <row r="95" spans="2:39">
      <c r="B95" s="389" t="s">
        <v>295</v>
      </c>
      <c r="C95" s="386" t="s">
        <v>123</v>
      </c>
      <c r="D95" s="387"/>
      <c r="E95" s="387"/>
      <c r="F95" s="387"/>
      <c r="G95" s="388"/>
      <c r="H95" s="386" t="s">
        <v>140</v>
      </c>
      <c r="I95" s="387"/>
      <c r="J95" s="387"/>
      <c r="K95" s="387"/>
      <c r="L95" s="388"/>
      <c r="M95" s="386" t="s">
        <v>324</v>
      </c>
      <c r="N95" s="387"/>
      <c r="O95" s="387"/>
      <c r="P95" s="387"/>
      <c r="Q95" s="388"/>
      <c r="R95" s="386" t="s">
        <v>352</v>
      </c>
      <c r="S95" s="387"/>
      <c r="T95" s="387"/>
      <c r="U95" s="170"/>
      <c r="V95" s="386" t="s">
        <v>123</v>
      </c>
      <c r="W95" s="387"/>
      <c r="X95" s="387"/>
      <c r="Y95" s="387"/>
      <c r="Z95" s="388"/>
      <c r="AA95" s="386" t="s">
        <v>140</v>
      </c>
      <c r="AB95" s="387"/>
      <c r="AC95" s="387"/>
      <c r="AD95" s="387"/>
      <c r="AE95" s="388"/>
      <c r="AF95" s="386" t="s">
        <v>324</v>
      </c>
      <c r="AG95" s="387"/>
      <c r="AH95" s="387"/>
      <c r="AI95" s="387"/>
      <c r="AJ95" s="388"/>
      <c r="AK95" s="386" t="s">
        <v>352</v>
      </c>
      <c r="AL95" s="387"/>
      <c r="AM95" s="387"/>
    </row>
    <row r="96" spans="2:39">
      <c r="B96" s="390"/>
      <c r="C96" s="131" t="s">
        <v>119</v>
      </c>
      <c r="D96" s="130" t="s">
        <v>120</v>
      </c>
      <c r="E96" s="189" t="s">
        <v>121</v>
      </c>
      <c r="F96" s="189" t="s">
        <v>122</v>
      </c>
      <c r="G96" s="189" t="s">
        <v>123</v>
      </c>
      <c r="H96" s="189" t="s">
        <v>136</v>
      </c>
      <c r="I96" s="130" t="s">
        <v>137</v>
      </c>
      <c r="J96" s="189" t="s">
        <v>138</v>
      </c>
      <c r="K96" s="189" t="s">
        <v>139</v>
      </c>
      <c r="L96" s="189" t="s">
        <v>140</v>
      </c>
      <c r="M96" s="130" t="s">
        <v>320</v>
      </c>
      <c r="N96" s="130" t="s">
        <v>321</v>
      </c>
      <c r="O96" s="130" t="s">
        <v>322</v>
      </c>
      <c r="P96" s="130" t="s">
        <v>323</v>
      </c>
      <c r="Q96" s="130" t="s">
        <v>324</v>
      </c>
      <c r="R96" s="130" t="s">
        <v>349</v>
      </c>
      <c r="S96" s="130" t="s">
        <v>353</v>
      </c>
      <c r="T96" s="130" t="s">
        <v>352</v>
      </c>
      <c r="U96" s="92"/>
      <c r="V96" s="130" t="s">
        <v>119</v>
      </c>
      <c r="W96" s="130" t="s">
        <v>120</v>
      </c>
      <c r="X96" s="130" t="s">
        <v>121</v>
      </c>
      <c r="Y96" s="130" t="s">
        <v>122</v>
      </c>
      <c r="Z96" s="131" t="s">
        <v>123</v>
      </c>
      <c r="AA96" s="130" t="s">
        <v>136</v>
      </c>
      <c r="AB96" s="130" t="s">
        <v>137</v>
      </c>
      <c r="AC96" s="130" t="s">
        <v>138</v>
      </c>
      <c r="AD96" s="130" t="s">
        <v>139</v>
      </c>
      <c r="AE96" s="131" t="s">
        <v>140</v>
      </c>
      <c r="AF96" s="130" t="s">
        <v>320</v>
      </c>
      <c r="AG96" s="130" t="s">
        <v>321</v>
      </c>
      <c r="AH96" s="130" t="s">
        <v>322</v>
      </c>
      <c r="AI96" s="130" t="s">
        <v>323</v>
      </c>
      <c r="AJ96" s="131" t="s">
        <v>324</v>
      </c>
      <c r="AK96" s="130" t="s">
        <v>349</v>
      </c>
      <c r="AL96" s="130" t="s">
        <v>353</v>
      </c>
      <c r="AM96" s="130" t="s">
        <v>352</v>
      </c>
    </row>
    <row r="97" spans="2:39">
      <c r="B97" s="1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3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</row>
    <row r="98" spans="2:39">
      <c r="B98" s="42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6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  <c r="AL98" s="164"/>
      <c r="AM98" s="164"/>
    </row>
    <row r="99" spans="2:39">
      <c r="B99" s="42" t="s">
        <v>291</v>
      </c>
      <c r="C99" s="164">
        <v>0.34496519895153577</v>
      </c>
      <c r="D99" s="164">
        <v>0.35485372856275682</v>
      </c>
      <c r="E99" s="164">
        <v>0.36537789803657955</v>
      </c>
      <c r="F99" s="164">
        <v>0.36202687249100635</v>
      </c>
      <c r="G99" s="164">
        <v>0.35691064109797876</v>
      </c>
      <c r="H99" s="164">
        <v>0.47273981263756998</v>
      </c>
      <c r="I99" s="164">
        <v>0.52456422330535846</v>
      </c>
      <c r="J99" s="164">
        <v>0.50628483692551784</v>
      </c>
      <c r="K99" s="164">
        <v>0.5480384261281438</v>
      </c>
      <c r="L99" s="164">
        <v>0.51191704097964608</v>
      </c>
      <c r="M99" s="164">
        <v>0.58595507690619886</v>
      </c>
      <c r="N99" s="164">
        <v>0.58299728679209051</v>
      </c>
      <c r="O99" s="164">
        <v>0.59567475735627684</v>
      </c>
      <c r="P99" s="164">
        <v>0.61204512553459212</v>
      </c>
      <c r="Q99" s="164">
        <v>0.59452311451685169</v>
      </c>
      <c r="R99" s="164">
        <v>0.59781511760794082</v>
      </c>
      <c r="S99" s="164">
        <v>0.61866163780755368</v>
      </c>
      <c r="T99" s="164">
        <v>0.60827792706365347</v>
      </c>
      <c r="U99" s="166"/>
      <c r="V99" s="164">
        <v>0.57926047589829555</v>
      </c>
      <c r="W99" s="164">
        <v>0.5875040413870577</v>
      </c>
      <c r="X99" s="164">
        <v>0.60183556974260477</v>
      </c>
      <c r="Y99" s="164">
        <v>0.61221179461474806</v>
      </c>
      <c r="Z99" s="164">
        <v>0.59541431227845099</v>
      </c>
      <c r="AA99" s="164">
        <v>0.6071809046377129</v>
      </c>
      <c r="AB99" s="164">
        <v>0.61727446910231798</v>
      </c>
      <c r="AC99" s="164">
        <v>0.61056474936373406</v>
      </c>
      <c r="AD99" s="164">
        <v>0.62221167777423558</v>
      </c>
      <c r="AE99" s="164">
        <v>0.61436910398089717</v>
      </c>
      <c r="AF99" s="164">
        <v>0.61566644908998414</v>
      </c>
      <c r="AG99" s="164">
        <v>0.61464115096337202</v>
      </c>
      <c r="AH99" s="164">
        <v>0.63060782954746064</v>
      </c>
      <c r="AI99" s="164">
        <v>0.64706504247851748</v>
      </c>
      <c r="AJ99" s="164">
        <v>0.62742048262244998</v>
      </c>
      <c r="AK99" s="164">
        <v>0.64179320269968321</v>
      </c>
      <c r="AL99" s="164">
        <v>0.65996027985675298</v>
      </c>
      <c r="AM99" s="164">
        <v>0.65094010771320454</v>
      </c>
    </row>
    <row r="100" spans="2:39">
      <c r="B100" s="42" t="s">
        <v>292</v>
      </c>
      <c r="C100" s="164">
        <v>0.58355199718341821</v>
      </c>
      <c r="D100" s="164">
        <v>0.57009330574567108</v>
      </c>
      <c r="E100" s="164">
        <v>0.56733754626491262</v>
      </c>
      <c r="F100" s="164">
        <v>0.56865142134320212</v>
      </c>
      <c r="G100" s="164">
        <v>0.57231269236047666</v>
      </c>
      <c r="H100" s="164">
        <v>0.42493431950654786</v>
      </c>
      <c r="I100" s="164">
        <v>0.36645503959847153</v>
      </c>
      <c r="J100" s="164">
        <v>0.39000317418135932</v>
      </c>
      <c r="K100" s="164">
        <v>0.35362549068403493</v>
      </c>
      <c r="L100" s="164">
        <v>0.38472111872477505</v>
      </c>
      <c r="M100" s="164">
        <v>0.29614917421254994</v>
      </c>
      <c r="N100" s="164">
        <v>0.30919781104250121</v>
      </c>
      <c r="O100" s="164">
        <v>0.29738412468752962</v>
      </c>
      <c r="P100" s="164">
        <v>0.28671238264349219</v>
      </c>
      <c r="Q100" s="164">
        <v>0.29723335084840574</v>
      </c>
      <c r="R100" s="164">
        <v>0.29994244313601409</v>
      </c>
      <c r="S100" s="164">
        <v>0.28786875638922005</v>
      </c>
      <c r="T100" s="164">
        <v>0.29388269394765709</v>
      </c>
      <c r="U100" s="166"/>
      <c r="V100" s="164">
        <v>0.3007066537969264</v>
      </c>
      <c r="W100" s="164">
        <v>0.28823653250947928</v>
      </c>
      <c r="X100" s="164">
        <v>0.28733605467340007</v>
      </c>
      <c r="Y100" s="164">
        <v>0.2705605370480943</v>
      </c>
      <c r="Z100" s="164">
        <v>0.28651288354693405</v>
      </c>
      <c r="AA100" s="164">
        <v>0.2613930733694948</v>
      </c>
      <c r="AB100" s="164">
        <v>0.254483794910559</v>
      </c>
      <c r="AC100" s="164">
        <v>0.26436161641668021</v>
      </c>
      <c r="AD100" s="164">
        <v>0.26614312293140807</v>
      </c>
      <c r="AE100" s="164">
        <v>0.26158282548274364</v>
      </c>
      <c r="AF100" s="164">
        <v>0.26045979345447079</v>
      </c>
      <c r="AG100" s="164">
        <v>0.27170252395998923</v>
      </c>
      <c r="AH100" s="164">
        <v>0.25617953981659131</v>
      </c>
      <c r="AI100" s="164">
        <v>0.24589958620934504</v>
      </c>
      <c r="AJ100" s="164">
        <v>0.25834642429119209</v>
      </c>
      <c r="AK100" s="164">
        <v>0.2484429244753433</v>
      </c>
      <c r="AL100" s="164">
        <v>0.24033056826726362</v>
      </c>
      <c r="AM100" s="164">
        <v>0.24435845062026981</v>
      </c>
    </row>
    <row r="101" spans="2:39">
      <c r="B101" s="42" t="s">
        <v>293</v>
      </c>
      <c r="C101" s="164">
        <v>4.3908951974128752E-2</v>
      </c>
      <c r="D101" s="164">
        <v>4.124646718477773E-2</v>
      </c>
      <c r="E101" s="164">
        <v>3.8388386616944041E-2</v>
      </c>
      <c r="F101" s="164">
        <v>4.0719149494043705E-2</v>
      </c>
      <c r="G101" s="164">
        <v>4.1049935085716513E-2</v>
      </c>
      <c r="H101" s="164">
        <v>5.5064030518040562E-2</v>
      </c>
      <c r="I101" s="164">
        <v>5.304545381274392E-2</v>
      </c>
      <c r="J101" s="164">
        <v>5.2632608515639757E-2</v>
      </c>
      <c r="K101" s="164">
        <v>5.3421418429680873E-2</v>
      </c>
      <c r="L101" s="164">
        <v>5.3564675029283595E-2</v>
      </c>
      <c r="M101" s="164">
        <v>6.8781270397609617E-2</v>
      </c>
      <c r="N101" s="164">
        <v>6.2937905635407743E-2</v>
      </c>
      <c r="O101" s="164">
        <v>5.9129896922925494E-2</v>
      </c>
      <c r="P101" s="164">
        <v>5.1382154632478257E-2</v>
      </c>
      <c r="Q101" s="164">
        <v>6.031966467321466E-2</v>
      </c>
      <c r="R101" s="164">
        <v>5.4090611402329701E-2</v>
      </c>
      <c r="S101" s="164">
        <v>4.913997092066686E-2</v>
      </c>
      <c r="T101" s="164">
        <v>5.1605898963639908E-2</v>
      </c>
      <c r="U101" s="166"/>
      <c r="V101" s="164">
        <v>7.3731264759557824E-2</v>
      </c>
      <c r="W101" s="164">
        <v>6.8288605173018491E-2</v>
      </c>
      <c r="X101" s="164">
        <v>6.3231784558558352E-2</v>
      </c>
      <c r="Y101" s="164">
        <v>6.8858820936155793E-2</v>
      </c>
      <c r="Z101" s="164">
        <v>6.8481339735195046E-2</v>
      </c>
      <c r="AA101" s="164">
        <v>7.0723529030491936E-2</v>
      </c>
      <c r="AB101" s="164">
        <v>6.2420582429794071E-2</v>
      </c>
      <c r="AC101" s="164">
        <v>6.3473391029956444E-2</v>
      </c>
      <c r="AD101" s="164">
        <v>6.0651641938769957E-2</v>
      </c>
      <c r="AE101" s="164">
        <v>6.4284793762271614E-2</v>
      </c>
      <c r="AF101" s="164">
        <v>7.2268885753460688E-2</v>
      </c>
      <c r="AG101" s="164">
        <v>6.6354042523643422E-2</v>
      </c>
      <c r="AH101" s="164">
        <v>6.259754253381776E-2</v>
      </c>
      <c r="AI101" s="164">
        <v>5.4322131952055201E-2</v>
      </c>
      <c r="AJ101" s="164">
        <v>6.3657403192220297E-2</v>
      </c>
      <c r="AK101" s="164">
        <v>5.8069770578555308E-2</v>
      </c>
      <c r="AL101" s="164">
        <v>5.2420300498806902E-2</v>
      </c>
      <c r="AM101" s="164">
        <v>5.5225330289706907E-2</v>
      </c>
    </row>
    <row r="102" spans="2:39">
      <c r="B102" s="42" t="s">
        <v>294</v>
      </c>
      <c r="C102" s="164">
        <v>4.3375716291022808E-3</v>
      </c>
      <c r="D102" s="164">
        <v>4.700846655954119E-3</v>
      </c>
      <c r="E102" s="164">
        <v>5.1687960006264076E-3</v>
      </c>
      <c r="F102" s="164">
        <v>5.1029622624886141E-3</v>
      </c>
      <c r="G102" s="164">
        <v>4.8324227571175391E-3</v>
      </c>
      <c r="H102" s="164">
        <v>1.4361688874154385E-2</v>
      </c>
      <c r="I102" s="164">
        <v>1.8287809641828925E-2</v>
      </c>
      <c r="J102" s="164">
        <v>1.6333017594250335E-2</v>
      </c>
      <c r="K102" s="164">
        <v>8.4345681010237969E-3</v>
      </c>
      <c r="L102" s="164">
        <v>1.4406777198685617E-2</v>
      </c>
      <c r="M102" s="164">
        <v>1.0321436255472527E-2</v>
      </c>
      <c r="N102" s="164">
        <v>1.069789771622838E-2</v>
      </c>
      <c r="O102" s="164">
        <v>1.1034713610113586E-2</v>
      </c>
      <c r="P102" s="164">
        <v>1.3652320458466073E-2</v>
      </c>
      <c r="Q102" s="164">
        <v>1.1462807856457063E-2</v>
      </c>
      <c r="R102" s="164">
        <v>1.1155053359262741E-2</v>
      </c>
      <c r="S102" s="164">
        <v>8.2550395337546833E-3</v>
      </c>
      <c r="T102" s="164">
        <v>9.6995446324016736E-3</v>
      </c>
      <c r="U102" s="166"/>
      <c r="V102" s="164">
        <v>7.2835863262535241E-3</v>
      </c>
      <c r="W102" s="164">
        <v>7.7828304622856873E-3</v>
      </c>
      <c r="X102" s="164">
        <v>8.5138299350795942E-3</v>
      </c>
      <c r="Y102" s="164">
        <v>8.6294524576959412E-3</v>
      </c>
      <c r="Z102" s="164">
        <v>8.061664016842815E-3</v>
      </c>
      <c r="AA102" s="164">
        <v>1.8445967548368535E-2</v>
      </c>
      <c r="AB102" s="164">
        <v>2.1519954061245426E-2</v>
      </c>
      <c r="AC102" s="164">
        <v>1.9697142925206745E-2</v>
      </c>
      <c r="AD102" s="164">
        <v>9.5761291895469104E-3</v>
      </c>
      <c r="AE102" s="164">
        <v>1.7290064776649666E-2</v>
      </c>
      <c r="AF102" s="164">
        <v>1.0844793840625169E-2</v>
      </c>
      <c r="AG102" s="164">
        <v>1.1278557060482444E-2</v>
      </c>
      <c r="AH102" s="164">
        <v>1.1681839314855478E-2</v>
      </c>
      <c r="AI102" s="164">
        <v>1.4433477122575988E-2</v>
      </c>
      <c r="AJ102" s="164">
        <v>1.2097090157984106E-2</v>
      </c>
      <c r="AK102" s="164">
        <v>1.1975671425596612E-2</v>
      </c>
      <c r="AL102" s="164">
        <v>8.8061031555669248E-3</v>
      </c>
      <c r="AM102" s="164">
        <v>1.0379831894054356E-2</v>
      </c>
    </row>
    <row r="103" spans="2:39">
      <c r="B103" s="42" t="s">
        <v>20</v>
      </c>
      <c r="C103" s="164">
        <v>2.3236280261815713E-2</v>
      </c>
      <c r="D103" s="164">
        <v>2.9105651850840363E-2</v>
      </c>
      <c r="E103" s="164">
        <v>2.3727373080936056E-2</v>
      </c>
      <c r="F103" s="164">
        <v>2.3499594409258411E-2</v>
      </c>
      <c r="G103" s="164">
        <v>2.4894308698710781E-2</v>
      </c>
      <c r="H103" s="164">
        <v>3.2900148463688057E-2</v>
      </c>
      <c r="I103" s="164">
        <v>3.7647473641598234E-2</v>
      </c>
      <c r="J103" s="164">
        <v>3.4746362783233009E-2</v>
      </c>
      <c r="K103" s="164">
        <v>3.6480096657118183E-2</v>
      </c>
      <c r="L103" s="164">
        <v>3.5390388067609614E-2</v>
      </c>
      <c r="M103" s="164">
        <v>3.8793042228169712E-2</v>
      </c>
      <c r="N103" s="164">
        <v>3.4169098813769366E-2</v>
      </c>
      <c r="O103" s="164">
        <v>3.6776507423152083E-2</v>
      </c>
      <c r="P103" s="164">
        <v>3.6208016730972854E-2</v>
      </c>
      <c r="Q103" s="164">
        <v>3.6461062105070205E-2</v>
      </c>
      <c r="R103" s="164">
        <v>3.69967744944526E-2</v>
      </c>
      <c r="S103" s="164">
        <v>3.607459534880491E-2</v>
      </c>
      <c r="T103" s="164">
        <v>3.6533935392647821E-2</v>
      </c>
      <c r="U103" s="166"/>
      <c r="V103" s="164">
        <v>3.9018019218966256E-2</v>
      </c>
      <c r="W103" s="164">
        <v>4.8187990468160691E-2</v>
      </c>
      <c r="X103" s="164">
        <v>3.9082761090357097E-2</v>
      </c>
      <c r="Y103" s="164">
        <v>3.9739394943308241E-2</v>
      </c>
      <c r="Z103" s="164">
        <v>4.1529800422569353E-2</v>
      </c>
      <c r="AA103" s="164">
        <v>4.2256525413932516E-2</v>
      </c>
      <c r="AB103" s="164">
        <v>4.4301199496087844E-2</v>
      </c>
      <c r="AC103" s="164">
        <v>4.1903100264421053E-2</v>
      </c>
      <c r="AD103" s="164">
        <v>4.1417428166039591E-2</v>
      </c>
      <c r="AE103" s="164">
        <v>4.2473211997445581E-2</v>
      </c>
      <c r="AF103" s="164">
        <v>4.0760077861461033E-2</v>
      </c>
      <c r="AG103" s="164">
        <v>3.6023725492510004E-2</v>
      </c>
      <c r="AH103" s="164">
        <v>3.8933248787272341E-2</v>
      </c>
      <c r="AI103" s="164">
        <v>3.8279762237507842E-2</v>
      </c>
      <c r="AJ103" s="164">
        <v>3.847859973615305E-2</v>
      </c>
      <c r="AK103" s="164">
        <v>3.9718430820822208E-2</v>
      </c>
      <c r="AL103" s="164">
        <v>3.8482748221609096E-2</v>
      </c>
      <c r="AM103" s="164">
        <v>3.9096279482764812E-2</v>
      </c>
    </row>
    <row r="104" spans="2:39">
      <c r="B104" s="42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6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</row>
    <row r="105" spans="2:39" hidden="1">
      <c r="B105" s="42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6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</row>
    <row r="106" spans="2:39" hidden="1">
      <c r="B106" s="185"/>
      <c r="C106" s="190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10"/>
      <c r="V106" s="190"/>
      <c r="W106" s="186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86"/>
      <c r="AH106" s="186"/>
      <c r="AI106" s="186"/>
      <c r="AJ106" s="186"/>
      <c r="AK106" s="186"/>
      <c r="AL106" s="186"/>
      <c r="AM106" s="186"/>
    </row>
    <row r="107" spans="2:39" hidden="1">
      <c r="B107" s="187"/>
      <c r="C107" s="191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10"/>
      <c r="V107" s="191"/>
      <c r="W107" s="188"/>
      <c r="X107" s="188"/>
      <c r="Y107" s="188"/>
      <c r="Z107" s="188"/>
      <c r="AA107" s="188"/>
      <c r="AB107" s="188"/>
      <c r="AC107" s="188"/>
      <c r="AD107" s="188"/>
      <c r="AE107" s="188"/>
      <c r="AF107" s="188"/>
      <c r="AG107" s="188"/>
      <c r="AH107" s="188"/>
      <c r="AI107" s="188"/>
      <c r="AJ107" s="188"/>
      <c r="AK107" s="188"/>
      <c r="AL107" s="188"/>
      <c r="AM107" s="188"/>
    </row>
    <row r="108" spans="2:39">
      <c r="B108" s="290"/>
      <c r="C108" s="111">
        <f>SUM(C98:C107)</f>
        <v>1.0000000000000009</v>
      </c>
      <c r="D108" s="291">
        <f t="shared" ref="D108:AI108" si="24">SUM(D98:D107)</f>
        <v>1.0000000000000002</v>
      </c>
      <c r="E108" s="291">
        <f t="shared" si="24"/>
        <v>0.99999999999999867</v>
      </c>
      <c r="F108" s="291">
        <f t="shared" si="24"/>
        <v>0.99999999999999922</v>
      </c>
      <c r="G108" s="291">
        <f t="shared" si="24"/>
        <v>1.0000000000000002</v>
      </c>
      <c r="H108" s="291">
        <f t="shared" si="24"/>
        <v>1.0000000000000009</v>
      </c>
      <c r="I108" s="291">
        <f t="shared" si="24"/>
        <v>1.0000000000000011</v>
      </c>
      <c r="J108" s="291">
        <f t="shared" si="24"/>
        <v>1.0000000000000002</v>
      </c>
      <c r="K108" s="291">
        <f t="shared" si="24"/>
        <v>1.0000000000000016</v>
      </c>
      <c r="L108" s="291">
        <f t="shared" si="24"/>
        <v>1</v>
      </c>
      <c r="M108" s="291">
        <f t="shared" ref="M108:P108" si="25">SUM(M98:M107)</f>
        <v>1.0000000000000007</v>
      </c>
      <c r="N108" s="291">
        <f t="shared" si="25"/>
        <v>0.99999999999999722</v>
      </c>
      <c r="O108" s="291">
        <f t="shared" si="25"/>
        <v>0.99999999999999756</v>
      </c>
      <c r="P108" s="291">
        <f t="shared" si="25"/>
        <v>1.0000000000000016</v>
      </c>
      <c r="Q108" s="291">
        <f t="shared" ref="Q108" si="26">SUM(Q98:Q107)</f>
        <v>0.99999999999999933</v>
      </c>
      <c r="R108" s="291">
        <f t="shared" ref="R108:S108" si="27">SUM(R98:R107)</f>
        <v>1</v>
      </c>
      <c r="S108" s="291">
        <f t="shared" si="27"/>
        <v>1.0000000000000002</v>
      </c>
      <c r="T108" s="291">
        <f t="shared" ref="T108" si="28">SUM(T98:T107)</f>
        <v>0.99999999999999989</v>
      </c>
      <c r="U108" s="58"/>
      <c r="V108" s="111">
        <f t="shared" si="24"/>
        <v>0.99999999999999956</v>
      </c>
      <c r="W108" s="291">
        <f t="shared" si="24"/>
        <v>1.0000000000000018</v>
      </c>
      <c r="X108" s="291">
        <f t="shared" si="24"/>
        <v>0.99999999999999989</v>
      </c>
      <c r="Y108" s="291">
        <f t="shared" si="24"/>
        <v>1.0000000000000024</v>
      </c>
      <c r="Z108" s="291">
        <f t="shared" si="24"/>
        <v>0.99999999999999223</v>
      </c>
      <c r="AA108" s="291">
        <f t="shared" si="24"/>
        <v>1.0000000000000007</v>
      </c>
      <c r="AB108" s="291">
        <f t="shared" si="24"/>
        <v>1.0000000000000042</v>
      </c>
      <c r="AC108" s="291">
        <f t="shared" si="24"/>
        <v>0.99999999999999845</v>
      </c>
      <c r="AD108" s="291">
        <f t="shared" si="24"/>
        <v>1</v>
      </c>
      <c r="AE108" s="291">
        <f t="shared" si="24"/>
        <v>1.0000000000000075</v>
      </c>
      <c r="AF108" s="291">
        <f t="shared" si="24"/>
        <v>1.0000000000000018</v>
      </c>
      <c r="AG108" s="291">
        <f t="shared" si="24"/>
        <v>0.99999999999999711</v>
      </c>
      <c r="AH108" s="291">
        <f t="shared" si="24"/>
        <v>0.99999999999999756</v>
      </c>
      <c r="AI108" s="291">
        <f t="shared" si="24"/>
        <v>1.0000000000000016</v>
      </c>
      <c r="AJ108" s="291">
        <f t="shared" ref="AJ108" si="29">SUM(AJ98:AJ107)</f>
        <v>0.99999999999999956</v>
      </c>
      <c r="AK108" s="291">
        <f t="shared" ref="AK108:AM108" si="30">SUM(AK98:AK107)</f>
        <v>1.0000000000000007</v>
      </c>
      <c r="AL108" s="291">
        <f t="shared" si="30"/>
        <v>0.99999999999999956</v>
      </c>
      <c r="AM108" s="291">
        <f t="shared" si="30"/>
        <v>1.0000000000000004</v>
      </c>
    </row>
    <row r="109" spans="2:39">
      <c r="B109" s="317"/>
      <c r="C109" s="318"/>
      <c r="D109" s="319"/>
      <c r="E109" s="319"/>
      <c r="F109" s="319"/>
      <c r="G109" s="291"/>
      <c r="H109" s="319"/>
      <c r="I109" s="319"/>
      <c r="J109" s="319"/>
      <c r="K109" s="319"/>
      <c r="L109" s="291"/>
      <c r="M109" s="319"/>
      <c r="N109" s="319"/>
      <c r="O109" s="319"/>
      <c r="P109" s="319"/>
      <c r="Q109" s="319"/>
      <c r="R109" s="319"/>
      <c r="S109" s="319"/>
      <c r="T109" s="319"/>
      <c r="U109" s="58"/>
      <c r="V109" s="318"/>
      <c r="W109" s="319"/>
      <c r="X109" s="319"/>
      <c r="Y109" s="319"/>
      <c r="Z109" s="291"/>
      <c r="AA109" s="319"/>
      <c r="AB109" s="319"/>
      <c r="AC109" s="319"/>
      <c r="AD109" s="319"/>
      <c r="AE109" s="291"/>
      <c r="AF109" s="319"/>
      <c r="AG109" s="319"/>
      <c r="AH109" s="319"/>
      <c r="AI109" s="319"/>
      <c r="AJ109" s="291"/>
      <c r="AK109" s="319"/>
      <c r="AL109" s="319"/>
      <c r="AM109" s="319"/>
    </row>
    <row r="110" spans="2:39">
      <c r="B110" s="71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</row>
    <row r="111" spans="2:39">
      <c r="B111" s="389" t="s">
        <v>78</v>
      </c>
      <c r="C111" s="386" t="s">
        <v>123</v>
      </c>
      <c r="D111" s="387"/>
      <c r="E111" s="387"/>
      <c r="F111" s="387"/>
      <c r="G111" s="388"/>
      <c r="H111" s="386" t="s">
        <v>140</v>
      </c>
      <c r="I111" s="387"/>
      <c r="J111" s="387"/>
      <c r="K111" s="387"/>
      <c r="L111" s="388"/>
      <c r="M111" s="386" t="s">
        <v>324</v>
      </c>
      <c r="N111" s="387"/>
      <c r="O111" s="387"/>
      <c r="P111" s="387"/>
      <c r="Q111" s="388"/>
      <c r="R111" s="386" t="s">
        <v>352</v>
      </c>
      <c r="S111" s="387"/>
      <c r="T111" s="387"/>
      <c r="U111" s="170"/>
      <c r="V111" s="386" t="s">
        <v>123</v>
      </c>
      <c r="W111" s="387"/>
      <c r="X111" s="387"/>
      <c r="Y111" s="387"/>
      <c r="Z111" s="388"/>
      <c r="AA111" s="386" t="s">
        <v>140</v>
      </c>
      <c r="AB111" s="387"/>
      <c r="AC111" s="387"/>
      <c r="AD111" s="387"/>
      <c r="AE111" s="388"/>
      <c r="AF111" s="386" t="s">
        <v>324</v>
      </c>
      <c r="AG111" s="387"/>
      <c r="AH111" s="387"/>
      <c r="AI111" s="387"/>
      <c r="AJ111" s="388"/>
      <c r="AK111" s="386" t="s">
        <v>352</v>
      </c>
      <c r="AL111" s="387"/>
      <c r="AM111" s="387"/>
    </row>
    <row r="112" spans="2:39">
      <c r="B112" s="390"/>
      <c r="C112" s="130" t="s">
        <v>119</v>
      </c>
      <c r="D112" s="130" t="s">
        <v>120</v>
      </c>
      <c r="E112" s="130" t="s">
        <v>121</v>
      </c>
      <c r="F112" s="130" t="s">
        <v>122</v>
      </c>
      <c r="G112" s="131" t="s">
        <v>123</v>
      </c>
      <c r="H112" s="130" t="s">
        <v>136</v>
      </c>
      <c r="I112" s="130" t="s">
        <v>137</v>
      </c>
      <c r="J112" s="130" t="s">
        <v>138</v>
      </c>
      <c r="K112" s="130" t="s">
        <v>139</v>
      </c>
      <c r="L112" s="131" t="s">
        <v>140</v>
      </c>
      <c r="M112" s="130" t="s">
        <v>320</v>
      </c>
      <c r="N112" s="130" t="s">
        <v>321</v>
      </c>
      <c r="O112" s="130" t="s">
        <v>322</v>
      </c>
      <c r="P112" s="130" t="s">
        <v>323</v>
      </c>
      <c r="Q112" s="130" t="s">
        <v>324</v>
      </c>
      <c r="R112" s="130" t="s">
        <v>349</v>
      </c>
      <c r="S112" s="130" t="s">
        <v>353</v>
      </c>
      <c r="T112" s="130" t="s">
        <v>352</v>
      </c>
      <c r="U112" s="92"/>
      <c r="V112" s="130" t="s">
        <v>119</v>
      </c>
      <c r="W112" s="130" t="s">
        <v>120</v>
      </c>
      <c r="X112" s="130" t="s">
        <v>121</v>
      </c>
      <c r="Y112" s="130" t="s">
        <v>122</v>
      </c>
      <c r="Z112" s="131" t="s">
        <v>123</v>
      </c>
      <c r="AA112" s="130" t="s">
        <v>136</v>
      </c>
      <c r="AB112" s="130" t="s">
        <v>137</v>
      </c>
      <c r="AC112" s="130" t="s">
        <v>138</v>
      </c>
      <c r="AD112" s="130" t="s">
        <v>139</v>
      </c>
      <c r="AE112" s="131" t="s">
        <v>140</v>
      </c>
      <c r="AF112" s="130" t="s">
        <v>320</v>
      </c>
      <c r="AG112" s="130" t="s">
        <v>321</v>
      </c>
      <c r="AH112" s="130" t="s">
        <v>322</v>
      </c>
      <c r="AI112" s="130" t="s">
        <v>323</v>
      </c>
      <c r="AJ112" s="131" t="s">
        <v>324</v>
      </c>
      <c r="AK112" s="130" t="s">
        <v>349</v>
      </c>
      <c r="AL112" s="130" t="s">
        <v>353</v>
      </c>
      <c r="AM112" s="130" t="s">
        <v>352</v>
      </c>
    </row>
    <row r="113" spans="2:39">
      <c r="B113" s="1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67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</row>
    <row r="114" spans="2:39">
      <c r="B114" s="12" t="s">
        <v>58</v>
      </c>
      <c r="C114" s="168">
        <v>0</v>
      </c>
      <c r="D114" s="168">
        <v>0</v>
      </c>
      <c r="E114" s="168">
        <v>0</v>
      </c>
      <c r="F114" s="168">
        <v>0</v>
      </c>
      <c r="G114" s="168">
        <v>5</v>
      </c>
      <c r="H114" s="168">
        <v>0</v>
      </c>
      <c r="I114" s="168">
        <v>0</v>
      </c>
      <c r="J114" s="168">
        <v>0</v>
      </c>
      <c r="K114" s="168">
        <v>0</v>
      </c>
      <c r="L114" s="168">
        <v>4</v>
      </c>
      <c r="M114" s="168">
        <v>0</v>
      </c>
      <c r="N114" s="168">
        <v>0</v>
      </c>
      <c r="O114" s="168">
        <v>0</v>
      </c>
      <c r="P114" s="168"/>
      <c r="Q114" s="168">
        <v>3</v>
      </c>
      <c r="R114" s="168"/>
      <c r="S114" s="168"/>
      <c r="T114" s="168"/>
      <c r="U114" s="167"/>
      <c r="V114" s="168">
        <v>0</v>
      </c>
      <c r="W114" s="168">
        <v>0</v>
      </c>
      <c r="X114" s="168">
        <v>0</v>
      </c>
      <c r="Y114" s="168">
        <v>0</v>
      </c>
      <c r="Z114" s="168">
        <v>2</v>
      </c>
      <c r="AA114" s="168">
        <v>0</v>
      </c>
      <c r="AB114" s="168">
        <v>0</v>
      </c>
      <c r="AC114" s="168">
        <v>0</v>
      </c>
      <c r="AD114" s="168">
        <v>0</v>
      </c>
      <c r="AE114" s="168">
        <v>3</v>
      </c>
      <c r="AF114" s="168">
        <v>0</v>
      </c>
      <c r="AG114" s="168">
        <v>0</v>
      </c>
      <c r="AH114" s="168">
        <v>0</v>
      </c>
      <c r="AI114" s="168">
        <v>0</v>
      </c>
      <c r="AJ114" s="168">
        <v>3</v>
      </c>
      <c r="AK114" s="168">
        <v>0</v>
      </c>
      <c r="AL114" s="168">
        <v>0</v>
      </c>
      <c r="AM114" s="168">
        <v>0</v>
      </c>
    </row>
    <row r="115" spans="2:39">
      <c r="B115" s="137" t="s">
        <v>53</v>
      </c>
      <c r="C115" s="168">
        <v>0</v>
      </c>
      <c r="D115" s="168">
        <v>0</v>
      </c>
      <c r="E115" s="168">
        <v>0</v>
      </c>
      <c r="F115" s="168">
        <v>0</v>
      </c>
      <c r="G115" s="168">
        <v>5</v>
      </c>
      <c r="H115" s="168">
        <v>0</v>
      </c>
      <c r="I115" s="168">
        <v>0</v>
      </c>
      <c r="J115" s="168">
        <v>0</v>
      </c>
      <c r="K115" s="168">
        <v>0</v>
      </c>
      <c r="L115" s="168">
        <v>6</v>
      </c>
      <c r="M115" s="168">
        <v>0</v>
      </c>
      <c r="N115" s="168">
        <v>0</v>
      </c>
      <c r="O115" s="168">
        <v>0</v>
      </c>
      <c r="P115" s="168"/>
      <c r="Q115" s="168">
        <v>8</v>
      </c>
      <c r="R115" s="168"/>
      <c r="S115" s="168"/>
      <c r="T115" s="168"/>
      <c r="U115" s="167"/>
      <c r="V115" s="168">
        <v>0</v>
      </c>
      <c r="W115" s="168">
        <v>0</v>
      </c>
      <c r="X115" s="168">
        <v>0</v>
      </c>
      <c r="Y115" s="168">
        <v>0</v>
      </c>
      <c r="Z115" s="168">
        <v>4</v>
      </c>
      <c r="AA115" s="168">
        <v>0</v>
      </c>
      <c r="AB115" s="168">
        <v>0</v>
      </c>
      <c r="AC115" s="168">
        <v>0</v>
      </c>
      <c r="AD115" s="168">
        <v>0</v>
      </c>
      <c r="AE115" s="168">
        <v>5</v>
      </c>
      <c r="AF115" s="168">
        <v>0</v>
      </c>
      <c r="AG115" s="168">
        <v>0</v>
      </c>
      <c r="AH115" s="168">
        <v>0</v>
      </c>
      <c r="AI115" s="168">
        <v>0</v>
      </c>
      <c r="AJ115" s="168">
        <v>7</v>
      </c>
      <c r="AK115" s="168">
        <v>0</v>
      </c>
      <c r="AL115" s="168">
        <v>0</v>
      </c>
      <c r="AM115" s="168">
        <v>0</v>
      </c>
    </row>
    <row r="116" spans="2:39">
      <c r="B116" s="137" t="s">
        <v>51</v>
      </c>
      <c r="C116" s="168">
        <v>0</v>
      </c>
      <c r="D116" s="168">
        <v>0</v>
      </c>
      <c r="E116" s="168">
        <v>0</v>
      </c>
      <c r="F116" s="168">
        <v>0</v>
      </c>
      <c r="G116" s="168">
        <v>12</v>
      </c>
      <c r="H116" s="168">
        <v>0</v>
      </c>
      <c r="I116" s="168">
        <v>0</v>
      </c>
      <c r="J116" s="168">
        <v>0</v>
      </c>
      <c r="K116" s="168">
        <v>0</v>
      </c>
      <c r="L116" s="168">
        <v>12</v>
      </c>
      <c r="M116" s="168">
        <v>0</v>
      </c>
      <c r="N116" s="168">
        <v>0</v>
      </c>
      <c r="O116" s="168">
        <v>0</v>
      </c>
      <c r="P116" s="168"/>
      <c r="Q116" s="168">
        <v>8</v>
      </c>
      <c r="R116" s="168"/>
      <c r="S116" s="168"/>
      <c r="T116" s="168"/>
      <c r="U116" s="167"/>
      <c r="V116" s="168">
        <v>0</v>
      </c>
      <c r="W116" s="168">
        <v>0</v>
      </c>
      <c r="X116" s="168">
        <v>0</v>
      </c>
      <c r="Y116" s="168">
        <v>0</v>
      </c>
      <c r="Z116" s="168">
        <v>12</v>
      </c>
      <c r="AA116" s="168">
        <v>0</v>
      </c>
      <c r="AB116" s="168">
        <v>0</v>
      </c>
      <c r="AC116" s="168">
        <v>0</v>
      </c>
      <c r="AD116" s="168">
        <v>0</v>
      </c>
      <c r="AE116" s="168">
        <v>11</v>
      </c>
      <c r="AF116" s="168">
        <v>0</v>
      </c>
      <c r="AG116" s="168">
        <v>0</v>
      </c>
      <c r="AH116" s="168">
        <v>0</v>
      </c>
      <c r="AI116" s="168">
        <v>0</v>
      </c>
      <c r="AJ116" s="168">
        <v>8</v>
      </c>
      <c r="AK116" s="168">
        <v>0</v>
      </c>
      <c r="AL116" s="168">
        <v>0</v>
      </c>
      <c r="AM116" s="168">
        <v>0</v>
      </c>
    </row>
    <row r="117" spans="2:39">
      <c r="B117" s="137" t="s">
        <v>52</v>
      </c>
      <c r="C117" s="168">
        <v>0</v>
      </c>
      <c r="D117" s="168">
        <v>0</v>
      </c>
      <c r="E117" s="168">
        <v>0</v>
      </c>
      <c r="F117" s="168">
        <v>0</v>
      </c>
      <c r="G117" s="168">
        <v>43</v>
      </c>
      <c r="H117" s="168">
        <v>0</v>
      </c>
      <c r="I117" s="168">
        <v>0</v>
      </c>
      <c r="J117" s="168">
        <v>0</v>
      </c>
      <c r="K117" s="168">
        <v>0</v>
      </c>
      <c r="L117" s="168">
        <v>49</v>
      </c>
      <c r="M117" s="168">
        <v>0</v>
      </c>
      <c r="N117" s="168">
        <v>0</v>
      </c>
      <c r="O117" s="168">
        <v>0</v>
      </c>
      <c r="P117" s="168"/>
      <c r="Q117" s="168">
        <v>53</v>
      </c>
      <c r="R117" s="168"/>
      <c r="S117" s="168"/>
      <c r="T117" s="168"/>
      <c r="U117" s="167"/>
      <c r="V117" s="168">
        <v>0</v>
      </c>
      <c r="W117" s="168">
        <v>0</v>
      </c>
      <c r="X117" s="168">
        <v>0</v>
      </c>
      <c r="Y117" s="168">
        <v>0</v>
      </c>
      <c r="Z117" s="168">
        <v>39</v>
      </c>
      <c r="AA117" s="168">
        <v>0</v>
      </c>
      <c r="AB117" s="168">
        <v>0</v>
      </c>
      <c r="AC117" s="168">
        <v>0</v>
      </c>
      <c r="AD117" s="168">
        <v>0</v>
      </c>
      <c r="AE117" s="168">
        <v>49</v>
      </c>
      <c r="AF117" s="168">
        <v>0</v>
      </c>
      <c r="AG117" s="168">
        <v>0</v>
      </c>
      <c r="AH117" s="168">
        <v>0</v>
      </c>
      <c r="AI117" s="168">
        <v>0</v>
      </c>
      <c r="AJ117" s="168">
        <v>50</v>
      </c>
      <c r="AK117" s="168">
        <v>0</v>
      </c>
      <c r="AL117" s="168">
        <v>0</v>
      </c>
      <c r="AM117" s="168">
        <v>0</v>
      </c>
    </row>
    <row r="118" spans="2:39">
      <c r="B118" s="32" t="s">
        <v>57</v>
      </c>
      <c r="C118" s="168">
        <v>0</v>
      </c>
      <c r="D118" s="168">
        <v>0</v>
      </c>
      <c r="E118" s="168">
        <v>0</v>
      </c>
      <c r="F118" s="168">
        <v>0</v>
      </c>
      <c r="G118" s="168">
        <v>186</v>
      </c>
      <c r="H118" s="168">
        <v>0</v>
      </c>
      <c r="I118" s="168">
        <v>0</v>
      </c>
      <c r="J118" s="168">
        <v>0</v>
      </c>
      <c r="K118" s="168">
        <v>0</v>
      </c>
      <c r="L118" s="168">
        <v>173</v>
      </c>
      <c r="M118" s="168">
        <v>0</v>
      </c>
      <c r="N118" s="168">
        <v>0</v>
      </c>
      <c r="O118" s="168">
        <v>0</v>
      </c>
      <c r="P118" s="168"/>
      <c r="Q118" s="168">
        <v>178</v>
      </c>
      <c r="R118" s="168"/>
      <c r="S118" s="168"/>
      <c r="T118" s="168"/>
      <c r="U118" s="167"/>
      <c r="V118" s="168">
        <v>0</v>
      </c>
      <c r="W118" s="168">
        <v>0</v>
      </c>
      <c r="X118" s="168">
        <v>0</v>
      </c>
      <c r="Y118" s="168">
        <v>0</v>
      </c>
      <c r="Z118" s="168">
        <v>163</v>
      </c>
      <c r="AA118" s="168">
        <v>0</v>
      </c>
      <c r="AB118" s="168">
        <v>0</v>
      </c>
      <c r="AC118" s="168">
        <v>0</v>
      </c>
      <c r="AD118" s="168">
        <v>0</v>
      </c>
      <c r="AE118" s="168">
        <v>154</v>
      </c>
      <c r="AF118" s="168">
        <v>0</v>
      </c>
      <c r="AG118" s="168">
        <v>0</v>
      </c>
      <c r="AH118" s="168">
        <v>0</v>
      </c>
      <c r="AI118" s="168">
        <v>0</v>
      </c>
      <c r="AJ118" s="168">
        <v>168</v>
      </c>
      <c r="AK118" s="168">
        <v>0</v>
      </c>
      <c r="AL118" s="168">
        <v>0</v>
      </c>
      <c r="AM118" s="168">
        <v>0</v>
      </c>
    </row>
    <row r="119" spans="2:39">
      <c r="B119" s="18" t="s">
        <v>177</v>
      </c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5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</row>
  </sheetData>
  <mergeCells count="74">
    <mergeCell ref="M95:Q95"/>
    <mergeCell ref="M111:Q111"/>
    <mergeCell ref="AF8:AJ8"/>
    <mergeCell ref="AF20:AJ20"/>
    <mergeCell ref="AF35:AJ35"/>
    <mergeCell ref="AF52:AJ52"/>
    <mergeCell ref="AF68:AJ68"/>
    <mergeCell ref="AF78:AJ78"/>
    <mergeCell ref="AF95:AJ95"/>
    <mergeCell ref="AF111:AJ111"/>
    <mergeCell ref="R52:T52"/>
    <mergeCell ref="R68:T68"/>
    <mergeCell ref="R78:T78"/>
    <mergeCell ref="R95:T95"/>
    <mergeCell ref="R111:T111"/>
    <mergeCell ref="C6:H6"/>
    <mergeCell ref="V6:AA6"/>
    <mergeCell ref="V35:Z35"/>
    <mergeCell ref="AA35:AE35"/>
    <mergeCell ref="H8:L8"/>
    <mergeCell ref="H20:L20"/>
    <mergeCell ref="M8:Q8"/>
    <mergeCell ref="M20:Q20"/>
    <mergeCell ref="M35:Q35"/>
    <mergeCell ref="H68:L68"/>
    <mergeCell ref="AA8:AE8"/>
    <mergeCell ref="AA20:AE20"/>
    <mergeCell ref="AA68:AE68"/>
    <mergeCell ref="V68:Z68"/>
    <mergeCell ref="V8:Z8"/>
    <mergeCell ref="V20:Z20"/>
    <mergeCell ref="H35:L35"/>
    <mergeCell ref="H52:L52"/>
    <mergeCell ref="V52:Z52"/>
    <mergeCell ref="AA52:AE52"/>
    <mergeCell ref="M52:Q52"/>
    <mergeCell ref="M68:Q68"/>
    <mergeCell ref="R8:T8"/>
    <mergeCell ref="R20:T20"/>
    <mergeCell ref="R35:T35"/>
    <mergeCell ref="B20:B21"/>
    <mergeCell ref="B68:B69"/>
    <mergeCell ref="C8:G8"/>
    <mergeCell ref="C20:G20"/>
    <mergeCell ref="B35:B36"/>
    <mergeCell ref="C35:G35"/>
    <mergeCell ref="C68:G68"/>
    <mergeCell ref="B8:B9"/>
    <mergeCell ref="B52:B53"/>
    <mergeCell ref="C52:G52"/>
    <mergeCell ref="H111:L111"/>
    <mergeCell ref="AA111:AE111"/>
    <mergeCell ref="V111:Z111"/>
    <mergeCell ref="B78:B79"/>
    <mergeCell ref="C78:G78"/>
    <mergeCell ref="B95:B96"/>
    <mergeCell ref="C95:G95"/>
    <mergeCell ref="B111:B112"/>
    <mergeCell ref="C111:G111"/>
    <mergeCell ref="H78:L78"/>
    <mergeCell ref="V78:Z78"/>
    <mergeCell ref="AA78:AE78"/>
    <mergeCell ref="H95:L95"/>
    <mergeCell ref="V95:Z95"/>
    <mergeCell ref="AA95:AE95"/>
    <mergeCell ref="M78:Q78"/>
    <mergeCell ref="AK78:AM78"/>
    <mergeCell ref="AK95:AM95"/>
    <mergeCell ref="AK111:AM111"/>
    <mergeCell ref="AK8:AM8"/>
    <mergeCell ref="AK20:AM20"/>
    <mergeCell ref="AK35:AM35"/>
    <mergeCell ref="AK52:AM52"/>
    <mergeCell ref="AK68:AM68"/>
  </mergeCells>
  <phoneticPr fontId="3" type="noConversion"/>
  <printOptions horizontalCentered="1" verticalCentered="1"/>
  <pageMargins left="0.25" right="0.25" top="0.75" bottom="0.75" header="0.3" footer="0.3"/>
  <pageSetup paperSize="9" scale="29" orientation="landscape" r:id="rId1"/>
  <headerFooter alignWithMargins="0"/>
  <rowBreaks count="1" manualBreakCount="1">
    <brk id="77" max="3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2:V43"/>
  <sheetViews>
    <sheetView showGridLines="0" view="pageBreakPreview" zoomScale="80" zoomScaleNormal="100" zoomScaleSheetLayoutView="80" workbookViewId="0"/>
  </sheetViews>
  <sheetFormatPr defaultRowHeight="12.75"/>
  <cols>
    <col min="1" max="1" width="1" style="49" customWidth="1"/>
    <col min="2" max="2" width="39.42578125" style="49" bestFit="1" customWidth="1"/>
    <col min="3" max="6" width="12.42578125" style="49" hidden="1" customWidth="1"/>
    <col min="7" max="7" width="13.42578125" style="49" hidden="1" customWidth="1"/>
    <col min="8" max="8" width="0.5703125" style="49" customWidth="1"/>
    <col min="9" max="9" width="12.42578125" style="49" customWidth="1"/>
    <col min="10" max="10" width="13.28515625" style="49" customWidth="1"/>
    <col min="11" max="12" width="12.42578125" style="49" customWidth="1"/>
    <col min="13" max="13" width="14.5703125" style="49" customWidth="1"/>
    <col min="14" max="14" width="0.85546875" style="49" customWidth="1"/>
    <col min="15" max="15" width="12.85546875" style="49" bestFit="1" customWidth="1"/>
    <col min="16" max="18" width="13.140625" style="49" customWidth="1"/>
    <col min="19" max="19" width="14.5703125" style="49" customWidth="1"/>
    <col min="20" max="20" width="0.85546875" style="49" customWidth="1"/>
    <col min="21" max="22" width="12.85546875" style="49" bestFit="1" customWidth="1"/>
    <col min="23" max="16384" width="9.140625" style="49"/>
  </cols>
  <sheetData>
    <row r="2" spans="2:22">
      <c r="B2" s="118"/>
    </row>
    <row r="3" spans="2:22">
      <c r="B3" s="118"/>
    </row>
    <row r="4" spans="2:22">
      <c r="B4" s="118"/>
      <c r="U4" s="365"/>
      <c r="V4" s="367" t="s">
        <v>98</v>
      </c>
    </row>
    <row r="5" spans="2:22">
      <c r="B5" s="118"/>
    </row>
    <row r="6" spans="2:22">
      <c r="B6" s="118"/>
    </row>
    <row r="7" spans="2:22">
      <c r="B7" s="26" t="s">
        <v>103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9" spans="2:22" ht="12.75" customHeight="1">
      <c r="B9" s="397" t="s">
        <v>242</v>
      </c>
      <c r="C9" s="389" t="s">
        <v>119</v>
      </c>
      <c r="D9" s="389" t="s">
        <v>120</v>
      </c>
      <c r="E9" s="389" t="s">
        <v>121</v>
      </c>
      <c r="F9" s="389" t="s">
        <v>122</v>
      </c>
      <c r="G9" s="389" t="s">
        <v>123</v>
      </c>
      <c r="I9" s="389" t="s">
        <v>136</v>
      </c>
      <c r="J9" s="389" t="s">
        <v>137</v>
      </c>
      <c r="K9" s="389" t="s">
        <v>138</v>
      </c>
      <c r="L9" s="389" t="s">
        <v>139</v>
      </c>
      <c r="M9" s="389" t="s">
        <v>140</v>
      </c>
      <c r="O9" s="393" t="s">
        <v>320</v>
      </c>
      <c r="P9" s="389" t="s">
        <v>321</v>
      </c>
      <c r="Q9" s="389" t="s">
        <v>322</v>
      </c>
      <c r="R9" s="389" t="s">
        <v>323</v>
      </c>
      <c r="S9" s="389" t="s">
        <v>324</v>
      </c>
      <c r="U9" s="393" t="s">
        <v>349</v>
      </c>
      <c r="V9" s="389" t="s">
        <v>353</v>
      </c>
    </row>
    <row r="10" spans="2:22">
      <c r="B10" s="398"/>
      <c r="C10" s="396"/>
      <c r="D10" s="396"/>
      <c r="E10" s="396"/>
      <c r="F10" s="396"/>
      <c r="G10" s="396"/>
      <c r="I10" s="396"/>
      <c r="J10" s="396"/>
      <c r="K10" s="396"/>
      <c r="L10" s="396"/>
      <c r="M10" s="396"/>
      <c r="O10" s="394"/>
      <c r="P10" s="396"/>
      <c r="Q10" s="396"/>
      <c r="R10" s="396"/>
      <c r="S10" s="396"/>
      <c r="U10" s="394"/>
      <c r="V10" s="396"/>
    </row>
    <row r="11" spans="2:22">
      <c r="B11" s="399"/>
      <c r="C11" s="390"/>
      <c r="D11" s="390"/>
      <c r="E11" s="390"/>
      <c r="F11" s="390"/>
      <c r="G11" s="390"/>
      <c r="I11" s="390"/>
      <c r="J11" s="390"/>
      <c r="K11" s="390"/>
      <c r="L11" s="390"/>
      <c r="M11" s="390"/>
      <c r="O11" s="395"/>
      <c r="P11" s="390"/>
      <c r="Q11" s="390"/>
      <c r="R11" s="390"/>
      <c r="S11" s="390"/>
      <c r="U11" s="395"/>
      <c r="V11" s="390"/>
    </row>
    <row r="12" spans="2:22">
      <c r="B12" s="119" t="s">
        <v>15</v>
      </c>
      <c r="C12" s="16">
        <v>89307.845319711167</v>
      </c>
      <c r="D12" s="16">
        <v>93110.435408075107</v>
      </c>
      <c r="E12" s="16">
        <v>92676.959504614555</v>
      </c>
      <c r="F12" s="16">
        <v>94305.318325757282</v>
      </c>
      <c r="G12" s="120">
        <f>SUM(C12:F12)</f>
        <v>369400.55855815811</v>
      </c>
      <c r="I12" s="16">
        <v>97838.500160206182</v>
      </c>
      <c r="J12" s="16">
        <v>100191.12749215473</v>
      </c>
      <c r="K12" s="16">
        <v>97205.488593650589</v>
      </c>
      <c r="L12" s="16">
        <v>99822.306987309625</v>
      </c>
      <c r="M12" s="16">
        <v>395057.42323332111</v>
      </c>
      <c r="O12" s="125">
        <v>102611.44033024143</v>
      </c>
      <c r="P12" s="16">
        <v>107254.35617173513</v>
      </c>
      <c r="Q12" s="16">
        <v>113514.29346268513</v>
      </c>
      <c r="R12" s="16">
        <v>112750.19047874243</v>
      </c>
      <c r="S12" s="16">
        <v>436130.2804434041</v>
      </c>
      <c r="U12" s="16">
        <v>113776.17311755652</v>
      </c>
      <c r="V12" s="16">
        <v>115377.21386920288</v>
      </c>
    </row>
    <row r="13" spans="2:22">
      <c r="B13" s="59" t="s">
        <v>33</v>
      </c>
      <c r="C13" s="16">
        <v>21406</v>
      </c>
      <c r="D13" s="16">
        <v>21460</v>
      </c>
      <c r="E13" s="16">
        <v>21213</v>
      </c>
      <c r="F13" s="16">
        <v>21523</v>
      </c>
      <c r="G13" s="120">
        <f>F13</f>
        <v>21523</v>
      </c>
      <c r="I13" s="16">
        <v>21808</v>
      </c>
      <c r="J13" s="16">
        <v>21565</v>
      </c>
      <c r="K13" s="16">
        <v>22697</v>
      </c>
      <c r="L13" s="16">
        <v>23874</v>
      </c>
      <c r="M13" s="16">
        <v>23874</v>
      </c>
      <c r="O13" s="16">
        <v>25939</v>
      </c>
      <c r="P13" s="16">
        <v>25714</v>
      </c>
      <c r="Q13" s="16">
        <v>25931</v>
      </c>
      <c r="R13" s="16">
        <v>25520</v>
      </c>
      <c r="S13" s="16">
        <v>25520</v>
      </c>
      <c r="U13" s="16">
        <v>26178</v>
      </c>
      <c r="V13" s="16">
        <v>26630</v>
      </c>
    </row>
    <row r="14" spans="2:22">
      <c r="B14" s="59" t="s">
        <v>50</v>
      </c>
      <c r="C14" s="16">
        <v>21682</v>
      </c>
      <c r="D14" s="16">
        <v>21433</v>
      </c>
      <c r="E14" s="16">
        <v>21336.5</v>
      </c>
      <c r="F14" s="16">
        <v>21368</v>
      </c>
      <c r="G14" s="120">
        <v>21740.5</v>
      </c>
      <c r="I14" s="16">
        <v>21665.5</v>
      </c>
      <c r="J14" s="16">
        <v>21686.5</v>
      </c>
      <c r="K14" s="16">
        <v>22131</v>
      </c>
      <c r="L14" s="16">
        <v>23285.5</v>
      </c>
      <c r="M14" s="16">
        <v>22698.5</v>
      </c>
      <c r="O14" s="16">
        <v>24906.5</v>
      </c>
      <c r="P14" s="16">
        <v>25826.5</v>
      </c>
      <c r="Q14" s="16">
        <v>25822.5</v>
      </c>
      <c r="R14" s="16">
        <v>25725.5</v>
      </c>
      <c r="S14" s="16">
        <v>24697</v>
      </c>
      <c r="U14" s="16">
        <v>25849</v>
      </c>
      <c r="V14" s="16">
        <f>(V13+U13)/2</f>
        <v>26404</v>
      </c>
    </row>
    <row r="15" spans="2:22" s="121" customFormat="1">
      <c r="B15" s="59" t="s">
        <v>69</v>
      </c>
      <c r="C15" s="16">
        <f>(C12*1000/C14)*4</f>
        <v>16475.942315231281</v>
      </c>
      <c r="D15" s="16">
        <f>(D12*1000/D14)*4</f>
        <v>17377.023358013364</v>
      </c>
      <c r="E15" s="16">
        <f>(E12*1000/E14)*4</f>
        <v>17374.350901903228</v>
      </c>
      <c r="F15" s="16">
        <f>(F12*1000/F14)*4</f>
        <v>17653.560150834383</v>
      </c>
      <c r="G15" s="120">
        <f>(G12*1000/G14)</f>
        <v>16991.355238295258</v>
      </c>
      <c r="I15" s="16">
        <f>IF(ISERROR((I12*1000/I14)*4),0,(I12*1000/I14)*4)</f>
        <v>18063.464985383431</v>
      </c>
      <c r="J15" s="16">
        <f t="shared" ref="J15:L15" si="0">IF(ISERROR((J12*1000/J14)*4),0,(J12*1000/J14)*4)</f>
        <v>18479.907314164062</v>
      </c>
      <c r="K15" s="16">
        <f t="shared" si="0"/>
        <v>17569.109139876298</v>
      </c>
      <c r="L15" s="16">
        <f t="shared" si="0"/>
        <v>17147.547956850336</v>
      </c>
      <c r="M15" s="16">
        <f>IF(ISERROR((M12*1000/M14)*4),0,(M12*1000/M14)/4*4)</f>
        <v>17404.560796234164</v>
      </c>
      <c r="O15" s="16">
        <f>IF(ISERROR((O12*1000/O14)*4),0,(O12*1000/O14)*4)</f>
        <v>16479.463646877954</v>
      </c>
      <c r="P15" s="16">
        <v>16611.520131916463</v>
      </c>
      <c r="Q15" s="16">
        <v>17583.780573172255</v>
      </c>
      <c r="R15" s="16">
        <f t="shared" ref="R15" si="1">IF(ISERROR((R12*1000/R14)*4),0,(R12*1000/R14)*4)</f>
        <v>17531.272935996181</v>
      </c>
      <c r="S15" s="16">
        <f>IF(ISERROR((S12*1000/S14)),0,(S12*1000/S14))</f>
        <v>17659.241221338791</v>
      </c>
      <c r="U15" s="16">
        <f t="shared" ref="U15:V15" si="2">IF(ISERROR((U12*1000/U14)*4),0,(U12*1000/U14)*4)</f>
        <v>17606.278481574765</v>
      </c>
      <c r="V15" s="16">
        <f t="shared" si="2"/>
        <v>17478.747745675333</v>
      </c>
    </row>
    <row r="16" spans="2:22" s="121" customFormat="1">
      <c r="B16" s="122"/>
      <c r="C16" s="123"/>
      <c r="D16" s="123"/>
      <c r="E16" s="123"/>
      <c r="F16" s="124"/>
      <c r="G16" s="124"/>
      <c r="I16" s="123"/>
      <c r="J16" s="123"/>
      <c r="K16" s="123"/>
      <c r="L16" s="123"/>
      <c r="M16" s="123"/>
      <c r="O16" s="123"/>
      <c r="P16" s="123"/>
      <c r="Q16" s="123"/>
      <c r="R16" s="123"/>
      <c r="S16" s="123"/>
      <c r="U16" s="123"/>
      <c r="V16" s="123"/>
    </row>
    <row r="17" spans="2:22" s="52" customFormat="1" ht="3" customHeight="1">
      <c r="C17" s="44"/>
      <c r="D17" s="44"/>
      <c r="E17" s="44"/>
      <c r="F17" s="101"/>
      <c r="G17" s="101"/>
      <c r="I17" s="44"/>
      <c r="J17" s="44"/>
      <c r="K17" s="44"/>
      <c r="L17" s="44"/>
      <c r="M17" s="44"/>
      <c r="O17" s="44"/>
      <c r="P17" s="44"/>
      <c r="Q17" s="44"/>
      <c r="R17" s="44"/>
      <c r="S17" s="44"/>
      <c r="U17" s="44"/>
      <c r="V17" s="44"/>
    </row>
    <row r="18" spans="2:22" s="121" customFormat="1">
      <c r="B18" s="119" t="s">
        <v>34</v>
      </c>
      <c r="C18" s="125">
        <v>13850.5</v>
      </c>
      <c r="D18" s="125">
        <v>13148.5</v>
      </c>
      <c r="E18" s="125">
        <v>13234.900000000001</v>
      </c>
      <c r="F18" s="125">
        <v>13255.600000000002</v>
      </c>
      <c r="G18" s="126">
        <v>13255.600000000002</v>
      </c>
      <c r="I18" s="125">
        <v>13450.271818375608</v>
      </c>
      <c r="J18" s="125">
        <v>13336.400000000001</v>
      </c>
      <c r="K18" s="125">
        <v>13826.099999999999</v>
      </c>
      <c r="L18" s="125">
        <v>14081.699999999997</v>
      </c>
      <c r="M18" s="125">
        <v>14081.699999999997</v>
      </c>
      <c r="O18" s="125">
        <v>15546.484251582435</v>
      </c>
      <c r="P18" s="125">
        <v>15927.900000000001</v>
      </c>
      <c r="Q18" s="125">
        <v>15588.8</v>
      </c>
      <c r="R18" s="125">
        <v>15443</v>
      </c>
      <c r="S18" s="125">
        <v>15443</v>
      </c>
      <c r="U18" s="125">
        <v>16159</v>
      </c>
      <c r="V18" s="125">
        <v>16002.9</v>
      </c>
    </row>
    <row r="19" spans="2:22" s="121" customFormat="1">
      <c r="B19" s="59" t="s">
        <v>35</v>
      </c>
      <c r="C19" s="16">
        <v>16033</v>
      </c>
      <c r="D19" s="16">
        <v>16127</v>
      </c>
      <c r="E19" s="16">
        <v>16320</v>
      </c>
      <c r="F19" s="16">
        <v>16278</v>
      </c>
      <c r="G19" s="120">
        <v>16278</v>
      </c>
      <c r="I19" s="16">
        <v>16573</v>
      </c>
      <c r="J19" s="16">
        <v>17915</v>
      </c>
      <c r="K19" s="16">
        <v>17991</v>
      </c>
      <c r="L19" s="16">
        <v>18928</v>
      </c>
      <c r="M19" s="16">
        <v>18928</v>
      </c>
      <c r="O19" s="16">
        <v>20314</v>
      </c>
      <c r="P19" s="16">
        <v>21437</v>
      </c>
      <c r="Q19" s="16">
        <v>21547</v>
      </c>
      <c r="R19" s="16">
        <v>21975</v>
      </c>
      <c r="S19" s="16">
        <v>21975</v>
      </c>
      <c r="U19" s="16">
        <v>22615.5</v>
      </c>
      <c r="V19" s="16">
        <v>22620.9</v>
      </c>
    </row>
    <row r="20" spans="2:22" s="121" customFormat="1">
      <c r="B20" s="59" t="s">
        <v>36</v>
      </c>
      <c r="C20" s="16">
        <v>13754.7</v>
      </c>
      <c r="D20" s="16">
        <v>13499.5</v>
      </c>
      <c r="E20" s="120">
        <v>13191.7</v>
      </c>
      <c r="F20" s="120">
        <v>13245.250000000002</v>
      </c>
      <c r="G20" s="120">
        <v>13457.250000000002</v>
      </c>
      <c r="I20" s="16">
        <v>13352.935909187805</v>
      </c>
      <c r="J20" s="16">
        <v>13393.335909187805</v>
      </c>
      <c r="K20" s="16">
        <v>13581.25</v>
      </c>
      <c r="L20" s="16">
        <v>13953.899999999998</v>
      </c>
      <c r="M20" s="16">
        <v>13668.65</v>
      </c>
      <c r="O20" s="16">
        <v>14814.092125791216</v>
      </c>
      <c r="P20" s="16">
        <v>15737.192125791218</v>
      </c>
      <c r="Q20" s="16">
        <v>15758.35</v>
      </c>
      <c r="R20" s="16">
        <v>15515.9</v>
      </c>
      <c r="S20" s="16">
        <v>14762.349999999999</v>
      </c>
      <c r="U20" s="16">
        <v>15801</v>
      </c>
      <c r="V20" s="16">
        <f>(V18+U18)/2</f>
        <v>16080.95</v>
      </c>
    </row>
    <row r="21" spans="2:22" s="121" customFormat="1">
      <c r="B21" s="59" t="s">
        <v>37</v>
      </c>
      <c r="C21" s="16">
        <v>15934.5</v>
      </c>
      <c r="D21" s="16">
        <v>16080</v>
      </c>
      <c r="E21" s="120">
        <v>16223.5</v>
      </c>
      <c r="F21" s="120">
        <v>16299</v>
      </c>
      <c r="G21" s="120">
        <v>16057</v>
      </c>
      <c r="I21" s="16">
        <v>16425.5</v>
      </c>
      <c r="J21" s="16">
        <v>17244</v>
      </c>
      <c r="K21" s="16">
        <v>17953</v>
      </c>
      <c r="L21" s="16">
        <v>18459.5</v>
      </c>
      <c r="M21" s="16">
        <v>17603</v>
      </c>
      <c r="O21" s="16">
        <v>19621</v>
      </c>
      <c r="P21" s="16">
        <v>20875.5</v>
      </c>
      <c r="Q21" s="16">
        <v>21492</v>
      </c>
      <c r="R21" s="16">
        <v>21761</v>
      </c>
      <c r="S21" s="16">
        <v>20451.5</v>
      </c>
      <c r="U21" s="16">
        <v>22295.25</v>
      </c>
      <c r="V21" s="16">
        <f>(V19+U19)/2</f>
        <v>22618.2</v>
      </c>
    </row>
    <row r="22" spans="2:22" s="121" customFormat="1">
      <c r="B22" s="59" t="s">
        <v>67</v>
      </c>
      <c r="C22" s="176">
        <v>1.5763339076824647</v>
      </c>
      <c r="D22" s="176">
        <v>1.5876884329049223</v>
      </c>
      <c r="E22" s="176">
        <v>1.6174185283170477</v>
      </c>
      <c r="F22" s="176">
        <v>1.6132575829070797</v>
      </c>
      <c r="G22" s="178">
        <v>1.6155232309721523</v>
      </c>
      <c r="H22" s="177"/>
      <c r="I22" s="176">
        <f>IF(I20&gt;0,I14/I20,0)</f>
        <v>1.6225270717500064</v>
      </c>
      <c r="J22" s="176">
        <f t="shared" ref="J22:M22" si="3">IF(J20&gt;0,J14/J20,0)</f>
        <v>1.6192007836616045</v>
      </c>
      <c r="K22" s="176">
        <f t="shared" si="3"/>
        <v>1.6295260009203865</v>
      </c>
      <c r="L22" s="176">
        <f t="shared" si="3"/>
        <v>1.6687449386909756</v>
      </c>
      <c r="M22" s="176">
        <f t="shared" si="3"/>
        <v>1.6606248605385316</v>
      </c>
      <c r="N22" s="177"/>
      <c r="O22" s="176">
        <f>IF(O20&gt;0,O14/O20,0)</f>
        <v>1.6812707649251069</v>
      </c>
      <c r="P22" s="176">
        <v>1.6411123276352275</v>
      </c>
      <c r="Q22" s="176">
        <v>1.6386550622368459</v>
      </c>
      <c r="R22" s="176">
        <f t="shared" ref="R22" si="4">IF(R20&gt;0,R14/R20,0)</f>
        <v>1.658008881212176</v>
      </c>
      <c r="S22" s="176">
        <f t="shared" ref="S22" si="5">IF(S20&gt;0,S14/S20,0)</f>
        <v>1.6729721216472988</v>
      </c>
      <c r="T22" s="177"/>
      <c r="U22" s="176">
        <f t="shared" ref="U22:V22" si="6">IF(U20&gt;0,U14/U20,0)</f>
        <v>1.6359091196759699</v>
      </c>
      <c r="V22" s="176">
        <f t="shared" si="6"/>
        <v>1.6419427956681663</v>
      </c>
    </row>
    <row r="23" spans="2:22" s="121" customFormat="1">
      <c r="B23" s="59" t="s">
        <v>68</v>
      </c>
      <c r="C23" s="176">
        <f>IF(C21&gt;0,C14/C21,0)</f>
        <v>1.3606953465750415</v>
      </c>
      <c r="D23" s="176">
        <f>IF(D21&gt;0,D14/D21,0)</f>
        <v>1.3328980099502488</v>
      </c>
      <c r="E23" s="176">
        <f>IF(E21&gt;0,E14/E21,0)</f>
        <v>1.315160107251826</v>
      </c>
      <c r="F23" s="176">
        <f>IF(F21&gt;0,F14/F21,0)</f>
        <v>1.3110006748880298</v>
      </c>
      <c r="G23" s="178">
        <f>IF(G21&gt;0,G14/G21,0)</f>
        <v>1.3539577754250482</v>
      </c>
      <c r="H23" s="177"/>
      <c r="I23" s="176">
        <f>IF(I21&gt;0,I14/I21,0)</f>
        <v>1.3190161638915101</v>
      </c>
      <c r="J23" s="176">
        <f t="shared" ref="J23:M23" si="7">IF(J21&gt;0,J14/J21,0)</f>
        <v>1.2576258408721874</v>
      </c>
      <c r="K23" s="176">
        <f t="shared" si="7"/>
        <v>1.2327187656659053</v>
      </c>
      <c r="L23" s="176">
        <f t="shared" si="7"/>
        <v>1.2614372003575394</v>
      </c>
      <c r="M23" s="176">
        <f t="shared" si="7"/>
        <v>1.2894677043685736</v>
      </c>
      <c r="N23" s="177"/>
      <c r="O23" s="176">
        <f>IF(O21&gt;0,O14/O21,0)</f>
        <v>1.2693797461903062</v>
      </c>
      <c r="P23" s="176">
        <v>1.2371679720246223</v>
      </c>
      <c r="Q23" s="176">
        <v>1.2014935790061418</v>
      </c>
      <c r="R23" s="176">
        <f t="shared" ref="R23" si="8">IF(R21&gt;0,R14/R21,0)</f>
        <v>1.1821837231744865</v>
      </c>
      <c r="S23" s="176">
        <f t="shared" ref="S23" si="9">IF(S21&gt;0,S14/S21,0)</f>
        <v>1.2075886854264968</v>
      </c>
      <c r="T23" s="177"/>
      <c r="U23" s="176">
        <f t="shared" ref="U23:V23" si="10">IF(U21&gt;0,U14/U21,0)</f>
        <v>1.1593949383837365</v>
      </c>
      <c r="V23" s="176">
        <f t="shared" si="10"/>
        <v>1.1673784828147244</v>
      </c>
    </row>
    <row r="24" spans="2:22">
      <c r="B24" s="60"/>
      <c r="C24" s="117"/>
      <c r="D24" s="117"/>
      <c r="E24" s="117"/>
      <c r="F24" s="127"/>
      <c r="G24" s="127"/>
      <c r="I24" s="117"/>
      <c r="J24" s="117"/>
      <c r="K24" s="117"/>
      <c r="L24" s="117"/>
      <c r="M24" s="117"/>
      <c r="O24" s="117"/>
      <c r="P24" s="117"/>
      <c r="Q24" s="117"/>
      <c r="R24" s="117"/>
      <c r="S24" s="117"/>
      <c r="U24" s="117"/>
      <c r="V24" s="117"/>
    </row>
    <row r="25" spans="2:22" s="52" customFormat="1" ht="3" customHeight="1">
      <c r="C25" s="44"/>
      <c r="D25" s="44"/>
      <c r="E25" s="44"/>
      <c r="F25" s="101"/>
      <c r="G25" s="101"/>
      <c r="I25" s="44"/>
      <c r="J25" s="44"/>
      <c r="K25" s="44"/>
      <c r="L25" s="44"/>
      <c r="M25" s="44"/>
      <c r="O25" s="44"/>
      <c r="P25" s="44"/>
      <c r="Q25" s="44"/>
      <c r="R25" s="44"/>
      <c r="S25" s="44"/>
      <c r="U25" s="44"/>
      <c r="V25" s="44"/>
    </row>
    <row r="26" spans="2:22">
      <c r="B26" s="119"/>
      <c r="C26" s="125"/>
      <c r="D26" s="125"/>
      <c r="E26" s="125"/>
      <c r="F26" s="126"/>
      <c r="G26" s="126"/>
      <c r="I26" s="125"/>
      <c r="J26" s="125"/>
      <c r="K26" s="125"/>
      <c r="L26" s="125"/>
      <c r="M26" s="125"/>
      <c r="O26" s="125"/>
      <c r="P26" s="125"/>
      <c r="Q26" s="125"/>
      <c r="R26" s="125"/>
      <c r="S26" s="125"/>
      <c r="U26" s="125"/>
      <c r="V26" s="125"/>
    </row>
    <row r="27" spans="2:22" s="121" customFormat="1">
      <c r="B27" s="59" t="s">
        <v>38</v>
      </c>
      <c r="C27" s="16">
        <f>IF(C20&gt;0,C12*1000/C20*4,0)</f>
        <v>25971.586532519403</v>
      </c>
      <c r="D27" s="16">
        <f>IF(D20&gt;0,D12*1000/D20*4,0)</f>
        <v>27589.29898383647</v>
      </c>
      <c r="E27" s="16">
        <f>IF(E20&gt;0,E12*1000/E20*4,0)</f>
        <v>28101.597066220293</v>
      </c>
      <c r="F27" s="120">
        <f>IF(F20&gt;0,F12*1000/F20*4,0)</f>
        <v>28479.739778639818</v>
      </c>
      <c r="G27" s="16">
        <f>IF(G20&gt;0,G12*1000/G20,0)</f>
        <v>27449.929113166363</v>
      </c>
      <c r="I27" s="16">
        <f>IF(I20&gt;0,I12*1000/I20*4,0)</f>
        <v>29308.460948392953</v>
      </c>
      <c r="J27" s="16">
        <f t="shared" ref="J27:L27" si="11">IF(J20&gt;0,J12*1000/J20*4,0)</f>
        <v>29922.680405088264</v>
      </c>
      <c r="K27" s="16">
        <f t="shared" si="11"/>
        <v>28629.320156436439</v>
      </c>
      <c r="L27" s="16">
        <f t="shared" si="11"/>
        <v>28614.883863954776</v>
      </c>
      <c r="M27" s="16">
        <f>IF(M20&gt;0,M12*1000/M20/4*4,0)</f>
        <v>28902.446344980752</v>
      </c>
      <c r="O27" s="16">
        <f>IF(O20&gt;0,O12*1000/O20*4,0)</f>
        <v>27706.440451141985</v>
      </c>
      <c r="P27" s="16">
        <v>27261.370469248865</v>
      </c>
      <c r="Q27" s="16">
        <v>28813.751049490624</v>
      </c>
      <c r="R27" s="16">
        <f t="shared" ref="R27" si="12">IF(R20&gt;0,R12*1000/R20*4,0)</f>
        <v>29067.006226836325</v>
      </c>
      <c r="S27" s="16">
        <f>IF(S20&gt;0,S12*1000/S20,0)</f>
        <v>29543.418252744592</v>
      </c>
      <c r="U27" s="16">
        <f>IF(U20&gt;0,U12*1000/U20*4,0)</f>
        <v>28802.271531562947</v>
      </c>
      <c r="V27" s="16">
        <f>IF(V20&gt;0,V12*1000/V20*4,0)</f>
        <v>28699.103938312819</v>
      </c>
    </row>
    <row r="28" spans="2:22" s="121" customFormat="1">
      <c r="B28" s="59" t="s">
        <v>39</v>
      </c>
      <c r="C28" s="16">
        <f>IF(C21&gt;0,C12*1000/C21*4,0)</f>
        <v>22418.738038774023</v>
      </c>
      <c r="D28" s="16">
        <f>IF(D21&gt;0,D12*1000/D21*4,0)</f>
        <v>23161.799852755001</v>
      </c>
      <c r="E28" s="16">
        <f>IF(E21&gt;0,E12*1000/E21*4,0)</f>
        <v>22850.053195577912</v>
      </c>
      <c r="F28" s="120">
        <f>IF(F21&gt;0,F12*1000/F21*4,0)</f>
        <v>23143.829271920309</v>
      </c>
      <c r="G28" s="16">
        <f>IF(G21&gt;0,G12*1000/G21,0)</f>
        <v>23005.57753989899</v>
      </c>
      <c r="I28" s="16">
        <f>IF(I21&gt;0,I12*1000/I21*4,0)</f>
        <v>23826.002291609067</v>
      </c>
      <c r="J28" s="16">
        <f t="shared" ref="J28:L28" si="13">IF(J21&gt;0,J12*1000/J21*4,0)</f>
        <v>23240.808975215667</v>
      </c>
      <c r="K28" s="16">
        <f t="shared" si="13"/>
        <v>21657.770532757888</v>
      </c>
      <c r="L28" s="16">
        <f t="shared" si="13"/>
        <v>21630.554887685932</v>
      </c>
      <c r="M28" s="16">
        <f>IF(M21&gt;0,M12*1000/M21/4*4,0)</f>
        <v>22442.619055463336</v>
      </c>
      <c r="O28" s="16">
        <f>IF(O21&gt;0,O12*1000/O21*4,0)</f>
        <v>20918.697381426315</v>
      </c>
      <c r="P28" s="16">
        <v>20551.240673849272</v>
      </c>
      <c r="Q28" s="16">
        <v>21126.7994533194</v>
      </c>
      <c r="R28" s="16">
        <f t="shared" ref="R28" si="14">IF(R21&gt;0,R12*1000/R21*4,0)</f>
        <v>20725.185511464075</v>
      </c>
      <c r="S28" s="16">
        <f>IF(S21&gt;0,S12*1000/S21,0)</f>
        <v>21325.099892105914</v>
      </c>
      <c r="U28" s="16">
        <f>IF(U21&gt;0,U12*1000/U21*4,0)</f>
        <v>20412.630155312279</v>
      </c>
      <c r="V28" s="16">
        <f>IF(V21&gt;0,V12*1000/V21*4,0)</f>
        <v>20404.314024847758</v>
      </c>
    </row>
    <row r="29" spans="2:22">
      <c r="B29" s="60"/>
      <c r="C29" s="117"/>
      <c r="D29" s="117"/>
      <c r="E29" s="117"/>
      <c r="F29" s="117"/>
      <c r="G29" s="117"/>
      <c r="I29" s="117"/>
      <c r="J29" s="117"/>
      <c r="K29" s="117"/>
      <c r="L29" s="117"/>
      <c r="M29" s="117"/>
      <c r="O29" s="117"/>
      <c r="P29" s="117"/>
      <c r="Q29" s="117"/>
      <c r="R29" s="117"/>
      <c r="S29" s="117"/>
      <c r="U29" s="117"/>
      <c r="V29" s="117"/>
    </row>
    <row r="30" spans="2:22">
      <c r="B30" s="52"/>
      <c r="C30" s="44"/>
      <c r="D30" s="44"/>
      <c r="E30" s="44"/>
      <c r="F30" s="44"/>
      <c r="G30" s="44"/>
      <c r="I30" s="44"/>
      <c r="J30" s="44"/>
      <c r="K30" s="44"/>
      <c r="L30" s="44"/>
      <c r="M30" s="44"/>
      <c r="O30" s="44"/>
      <c r="P30" s="44"/>
      <c r="Q30" s="44"/>
      <c r="R30" s="44"/>
      <c r="S30" s="44"/>
      <c r="U30" s="44"/>
      <c r="V30" s="44"/>
    </row>
    <row r="31" spans="2:22">
      <c r="B31" s="52"/>
    </row>
    <row r="32" spans="2:22">
      <c r="C32" s="173"/>
      <c r="D32" s="173"/>
      <c r="I32" s="173"/>
      <c r="J32" s="173"/>
      <c r="O32" s="173"/>
      <c r="P32" s="173"/>
      <c r="U32" s="173"/>
      <c r="V32" s="173"/>
    </row>
    <row r="33" spans="3:22">
      <c r="C33" s="174"/>
      <c r="D33" s="174"/>
      <c r="I33" s="174"/>
      <c r="J33" s="174"/>
      <c r="O33" s="174"/>
      <c r="P33" s="174"/>
      <c r="U33" s="174"/>
      <c r="V33" s="174"/>
    </row>
    <row r="34" spans="3:22">
      <c r="C34" s="173"/>
      <c r="D34" s="173"/>
      <c r="I34" s="173"/>
      <c r="J34" s="173"/>
      <c r="O34" s="173"/>
      <c r="P34" s="173"/>
      <c r="U34" s="173"/>
      <c r="V34" s="173"/>
    </row>
    <row r="35" spans="3:22">
      <c r="C35" s="174"/>
      <c r="D35" s="174"/>
      <c r="I35" s="174"/>
      <c r="J35" s="174"/>
      <c r="O35" s="174"/>
      <c r="P35" s="174"/>
      <c r="U35" s="174"/>
      <c r="V35" s="174"/>
    </row>
    <row r="36" spans="3:22">
      <c r="C36" s="173"/>
      <c r="D36" s="173"/>
      <c r="I36" s="173"/>
      <c r="J36" s="173"/>
      <c r="O36" s="173"/>
      <c r="P36" s="173"/>
      <c r="U36" s="173"/>
      <c r="V36" s="173"/>
    </row>
    <row r="37" spans="3:22">
      <c r="C37" s="173"/>
      <c r="D37" s="173"/>
      <c r="I37" s="173"/>
      <c r="J37" s="173"/>
      <c r="O37" s="173"/>
      <c r="P37" s="173"/>
      <c r="U37" s="173"/>
      <c r="V37" s="173"/>
    </row>
    <row r="38" spans="3:22">
      <c r="C38" s="174"/>
      <c r="D38" s="174"/>
      <c r="I38" s="174"/>
      <c r="J38" s="174"/>
      <c r="O38" s="174"/>
      <c r="P38" s="174"/>
      <c r="U38" s="174"/>
      <c r="V38" s="174"/>
    </row>
    <row r="39" spans="3:22">
      <c r="C39" s="173"/>
      <c r="D39" s="173"/>
      <c r="I39" s="173"/>
      <c r="J39" s="173"/>
      <c r="O39" s="173"/>
      <c r="P39" s="173"/>
      <c r="U39" s="173"/>
      <c r="V39" s="173"/>
    </row>
    <row r="40" spans="3:22">
      <c r="C40" s="174"/>
      <c r="D40" s="174"/>
      <c r="I40" s="174"/>
      <c r="J40" s="174"/>
      <c r="O40" s="174"/>
      <c r="P40" s="174"/>
      <c r="U40" s="174"/>
      <c r="V40" s="174"/>
    </row>
    <row r="41" spans="3:22">
      <c r="C41" s="173"/>
      <c r="D41" s="173"/>
      <c r="I41" s="173"/>
      <c r="J41" s="173"/>
      <c r="O41" s="173"/>
      <c r="P41" s="173"/>
      <c r="U41" s="173"/>
      <c r="V41" s="173"/>
    </row>
    <row r="42" spans="3:22">
      <c r="C42" s="173"/>
      <c r="D42" s="173"/>
      <c r="I42" s="173"/>
      <c r="J42" s="173"/>
      <c r="O42" s="173"/>
      <c r="P42" s="173"/>
      <c r="U42" s="173"/>
      <c r="V42" s="173"/>
    </row>
    <row r="43" spans="3:22">
      <c r="C43" s="173"/>
      <c r="D43" s="173"/>
      <c r="I43" s="173"/>
      <c r="J43" s="173"/>
      <c r="O43" s="173"/>
      <c r="P43" s="173"/>
      <c r="U43" s="173"/>
      <c r="V43" s="173"/>
    </row>
  </sheetData>
  <mergeCells count="18">
    <mergeCell ref="B9:B11"/>
    <mergeCell ref="L9:L11"/>
    <mergeCell ref="M9:M11"/>
    <mergeCell ref="F9:F11"/>
    <mergeCell ref="G9:G11"/>
    <mergeCell ref="I9:I11"/>
    <mergeCell ref="J9:J11"/>
    <mergeCell ref="K9:K11"/>
    <mergeCell ref="D9:D11"/>
    <mergeCell ref="C9:C11"/>
    <mergeCell ref="E9:E11"/>
    <mergeCell ref="O9:O11"/>
    <mergeCell ref="P9:P11"/>
    <mergeCell ref="Q9:Q11"/>
    <mergeCell ref="R9:R11"/>
    <mergeCell ref="V9:V11"/>
    <mergeCell ref="S9:S11"/>
    <mergeCell ref="U9:U11"/>
  </mergeCells>
  <phoneticPr fontId="3" type="noConversion"/>
  <printOptions horizontalCentered="1" verticalCentered="1"/>
  <pageMargins left="0.25" right="0.25" top="0.75" bottom="0.75" header="0.3" footer="0.3"/>
  <pageSetup paperSize="9" scale="72" orientation="landscape" r:id="rId1"/>
  <headerFooter alignWithMargins="0"/>
  <colBreaks count="1" manualBreakCount="1">
    <brk id="3" max="29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V97"/>
  <sheetViews>
    <sheetView showGridLines="0" view="pageBreakPreview" zoomScale="80" zoomScaleNormal="100" zoomScaleSheetLayoutView="80" workbookViewId="0">
      <pane xSplit="2" ySplit="11" topLeftCell="G12" activePane="bottomRight" state="frozen"/>
      <selection activeCell="O34" sqref="O34"/>
      <selection pane="topRight" activeCell="O34" sqref="O34"/>
      <selection pane="bottomLeft" activeCell="O34" sqref="O34"/>
      <selection pane="bottomRight" activeCell="G12" sqref="G12"/>
    </sheetView>
  </sheetViews>
  <sheetFormatPr defaultRowHeight="12.75"/>
  <cols>
    <col min="1" max="1" width="1" style="7" customWidth="1"/>
    <col min="2" max="2" width="29.28515625" style="7" customWidth="1"/>
    <col min="3" max="6" width="13.5703125" style="7" hidden="1" customWidth="1"/>
    <col min="7" max="7" width="14.140625" style="7" customWidth="1"/>
    <col min="8" max="8" width="0.5703125" style="7" customWidth="1"/>
    <col min="9" max="12" width="13.5703125" style="7" hidden="1" customWidth="1"/>
    <col min="13" max="13" width="14.28515625" style="7" customWidth="1"/>
    <col min="14" max="14" width="0.85546875" style="7" customWidth="1"/>
    <col min="15" max="18" width="13.5703125" style="7" customWidth="1"/>
    <col min="19" max="19" width="14.28515625" style="7" customWidth="1"/>
    <col min="20" max="20" width="0.5703125" style="7" customWidth="1"/>
    <col min="21" max="22" width="12.42578125" style="7" customWidth="1"/>
    <col min="23" max="16384" width="9.140625" style="7"/>
  </cols>
  <sheetData>
    <row r="1" spans="2:22">
      <c r="B1" s="109"/>
    </row>
    <row r="2" spans="2:22">
      <c r="V2" s="161" t="s">
        <v>98</v>
      </c>
    </row>
    <row r="9" spans="2:22" ht="15" customHeight="1">
      <c r="B9" s="26" t="s">
        <v>49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2:22">
      <c r="B10" s="112"/>
    </row>
    <row r="11" spans="2:22" ht="14.25" customHeight="1">
      <c r="B11" s="154" t="s">
        <v>33</v>
      </c>
      <c r="C11" s="155" t="s">
        <v>119</v>
      </c>
      <c r="D11" s="155" t="s">
        <v>120</v>
      </c>
      <c r="E11" s="155" t="s">
        <v>121</v>
      </c>
      <c r="F11" s="155" t="s">
        <v>122</v>
      </c>
      <c r="G11" s="154" t="s">
        <v>123</v>
      </c>
      <c r="I11" s="155" t="s">
        <v>136</v>
      </c>
      <c r="J11" s="155" t="s">
        <v>137</v>
      </c>
      <c r="K11" s="155" t="s">
        <v>138</v>
      </c>
      <c r="L11" s="155" t="s">
        <v>139</v>
      </c>
      <c r="M11" s="154" t="s">
        <v>140</v>
      </c>
      <c r="O11" s="155" t="s">
        <v>320</v>
      </c>
      <c r="P11" s="155" t="s">
        <v>321</v>
      </c>
      <c r="Q11" s="155" t="s">
        <v>322</v>
      </c>
      <c r="R11" s="155" t="s">
        <v>323</v>
      </c>
      <c r="S11" s="154" t="s">
        <v>324</v>
      </c>
      <c r="U11" s="155" t="s">
        <v>349</v>
      </c>
      <c r="V11" s="155" t="s">
        <v>353</v>
      </c>
    </row>
    <row r="12" spans="2:22">
      <c r="B12" s="12"/>
      <c r="C12" s="113"/>
      <c r="D12" s="113"/>
      <c r="E12" s="113"/>
      <c r="F12" s="113"/>
      <c r="G12" s="42"/>
      <c r="I12" s="113"/>
      <c r="J12" s="113"/>
      <c r="K12" s="113"/>
      <c r="L12" s="113"/>
      <c r="M12" s="42"/>
      <c r="O12" s="113"/>
      <c r="P12" s="113"/>
      <c r="Q12" s="113"/>
      <c r="R12" s="113"/>
      <c r="S12" s="42"/>
      <c r="U12" s="16"/>
      <c r="V12" s="16"/>
    </row>
    <row r="13" spans="2:22">
      <c r="B13" s="42" t="s">
        <v>40</v>
      </c>
      <c r="C13" s="113">
        <v>5327</v>
      </c>
      <c r="D13" s="113">
        <v>5309</v>
      </c>
      <c r="E13" s="113">
        <v>5053</v>
      </c>
      <c r="F13" s="113">
        <v>5094</v>
      </c>
      <c r="G13" s="113">
        <f>+F13</f>
        <v>5094</v>
      </c>
      <c r="H13" s="113"/>
      <c r="I13" s="113">
        <v>4946</v>
      </c>
      <c r="J13" s="113">
        <v>5076</v>
      </c>
      <c r="K13" s="113">
        <v>5243</v>
      </c>
      <c r="L13" s="113">
        <v>5406</v>
      </c>
      <c r="M13" s="113">
        <f>L13</f>
        <v>5406</v>
      </c>
      <c r="N13" s="328"/>
      <c r="O13" s="113">
        <v>5333</v>
      </c>
      <c r="P13" s="113">
        <v>5108</v>
      </c>
      <c r="Q13" s="113">
        <v>5017</v>
      </c>
      <c r="R13" s="113">
        <v>4906</v>
      </c>
      <c r="S13" s="113">
        <f>R13</f>
        <v>4906</v>
      </c>
      <c r="T13" s="328"/>
      <c r="U13" s="16">
        <v>5115</v>
      </c>
      <c r="V13" s="16">
        <v>5086</v>
      </c>
    </row>
    <row r="14" spans="2:22">
      <c r="B14" s="42" t="s">
        <v>41</v>
      </c>
      <c r="C14" s="113">
        <v>7573</v>
      </c>
      <c r="D14" s="113">
        <v>7528</v>
      </c>
      <c r="E14" s="113">
        <v>7478</v>
      </c>
      <c r="F14" s="113">
        <v>7396</v>
      </c>
      <c r="G14" s="113">
        <f t="shared" ref="G14:G18" si="0">+F14</f>
        <v>7396</v>
      </c>
      <c r="H14" s="113"/>
      <c r="I14" s="113">
        <v>7523</v>
      </c>
      <c r="J14" s="113">
        <v>7417</v>
      </c>
      <c r="K14" s="113">
        <v>7600</v>
      </c>
      <c r="L14" s="113">
        <v>7853</v>
      </c>
      <c r="M14" s="113">
        <f t="shared" ref="M14:M18" si="1">L14</f>
        <v>7853</v>
      </c>
      <c r="N14" s="328"/>
      <c r="O14" s="113">
        <v>7941</v>
      </c>
      <c r="P14" s="113">
        <v>7942</v>
      </c>
      <c r="Q14" s="113">
        <v>7955</v>
      </c>
      <c r="R14" s="113">
        <v>7873</v>
      </c>
      <c r="S14" s="113">
        <f t="shared" ref="S14:S19" si="2">R14</f>
        <v>7873</v>
      </c>
      <c r="T14" s="328"/>
      <c r="U14" s="16">
        <v>7942</v>
      </c>
      <c r="V14" s="16">
        <v>8139</v>
      </c>
    </row>
    <row r="15" spans="2:22">
      <c r="B15" s="32" t="s">
        <v>180</v>
      </c>
      <c r="C15" s="113">
        <v>1499</v>
      </c>
      <c r="D15" s="113">
        <v>1468</v>
      </c>
      <c r="E15" s="113">
        <v>1367</v>
      </c>
      <c r="F15" s="113">
        <v>1464</v>
      </c>
      <c r="G15" s="113">
        <f t="shared" si="0"/>
        <v>1464</v>
      </c>
      <c r="H15" s="113"/>
      <c r="I15" s="113">
        <v>1682</v>
      </c>
      <c r="J15" s="113">
        <v>1675</v>
      </c>
      <c r="K15" s="113">
        <v>2027</v>
      </c>
      <c r="L15" s="113">
        <v>2064</v>
      </c>
      <c r="M15" s="113">
        <f t="shared" si="1"/>
        <v>2064</v>
      </c>
      <c r="N15" s="328"/>
      <c r="O15" s="113">
        <v>1991</v>
      </c>
      <c r="P15" s="113">
        <v>1803</v>
      </c>
      <c r="Q15" s="113">
        <v>1720</v>
      </c>
      <c r="R15" s="113">
        <v>1703</v>
      </c>
      <c r="S15" s="113">
        <f t="shared" si="2"/>
        <v>1703</v>
      </c>
      <c r="T15" s="328"/>
      <c r="U15" s="16">
        <v>1665</v>
      </c>
      <c r="V15" s="16">
        <v>1670</v>
      </c>
    </row>
    <row r="16" spans="2:22">
      <c r="B16" s="32" t="s">
        <v>42</v>
      </c>
      <c r="C16" s="113">
        <v>2504</v>
      </c>
      <c r="D16" s="113">
        <v>2661</v>
      </c>
      <c r="E16" s="113">
        <v>2576</v>
      </c>
      <c r="F16" s="113">
        <v>2577</v>
      </c>
      <c r="G16" s="113">
        <f t="shared" si="0"/>
        <v>2577</v>
      </c>
      <c r="H16" s="113"/>
      <c r="I16" s="113">
        <v>2534</v>
      </c>
      <c r="J16" s="113">
        <v>2519</v>
      </c>
      <c r="K16" s="113">
        <v>2757</v>
      </c>
      <c r="L16" s="113">
        <v>2880</v>
      </c>
      <c r="M16" s="113">
        <f t="shared" si="1"/>
        <v>2880</v>
      </c>
      <c r="N16" s="328"/>
      <c r="O16" s="113">
        <v>3002</v>
      </c>
      <c r="P16" s="113">
        <v>2943</v>
      </c>
      <c r="Q16" s="113">
        <v>3021</v>
      </c>
      <c r="R16" s="113">
        <v>2885</v>
      </c>
      <c r="S16" s="113">
        <f t="shared" si="2"/>
        <v>2885</v>
      </c>
      <c r="T16" s="328"/>
      <c r="U16" s="16">
        <v>2999</v>
      </c>
      <c r="V16" s="16">
        <v>2962</v>
      </c>
    </row>
    <row r="17" spans="2:22">
      <c r="B17" s="32" t="s">
        <v>46</v>
      </c>
      <c r="C17" s="113">
        <v>1919</v>
      </c>
      <c r="D17" s="113">
        <v>1866</v>
      </c>
      <c r="E17" s="113">
        <v>1944</v>
      </c>
      <c r="F17" s="113">
        <v>1783</v>
      </c>
      <c r="G17" s="113">
        <f t="shared" si="0"/>
        <v>1783</v>
      </c>
      <c r="H17" s="113"/>
      <c r="I17" s="113">
        <v>1738</v>
      </c>
      <c r="J17" s="113">
        <v>1632</v>
      </c>
      <c r="K17" s="113">
        <v>1568</v>
      </c>
      <c r="L17" s="113">
        <v>1624</v>
      </c>
      <c r="M17" s="113">
        <f t="shared" si="1"/>
        <v>1624</v>
      </c>
      <c r="N17" s="328"/>
      <c r="O17" s="113">
        <v>1700</v>
      </c>
      <c r="P17" s="113">
        <v>1632</v>
      </c>
      <c r="Q17" s="113">
        <v>1610</v>
      </c>
      <c r="R17" s="113">
        <v>1551</v>
      </c>
      <c r="S17" s="113">
        <f t="shared" si="2"/>
        <v>1551</v>
      </c>
      <c r="T17" s="328"/>
      <c r="U17" s="16">
        <v>1558</v>
      </c>
      <c r="V17" s="16">
        <v>1548</v>
      </c>
    </row>
    <row r="18" spans="2:22">
      <c r="B18" s="32" t="s">
        <v>99</v>
      </c>
      <c r="C18" s="113">
        <v>380</v>
      </c>
      <c r="D18" s="113">
        <v>388</v>
      </c>
      <c r="E18" s="113">
        <v>397</v>
      </c>
      <c r="F18" s="113">
        <v>416</v>
      </c>
      <c r="G18" s="113">
        <f t="shared" si="0"/>
        <v>416</v>
      </c>
      <c r="H18" s="113"/>
      <c r="I18" s="113">
        <v>428</v>
      </c>
      <c r="J18" s="113">
        <v>424</v>
      </c>
      <c r="K18" s="113">
        <v>462</v>
      </c>
      <c r="L18" s="113">
        <v>516</v>
      </c>
      <c r="M18" s="113">
        <f t="shared" si="1"/>
        <v>516</v>
      </c>
      <c r="N18" s="328"/>
      <c r="O18" s="113">
        <v>831</v>
      </c>
      <c r="P18" s="113">
        <v>825</v>
      </c>
      <c r="Q18" s="113">
        <v>795</v>
      </c>
      <c r="R18" s="113">
        <v>744</v>
      </c>
      <c r="S18" s="113">
        <f t="shared" si="2"/>
        <v>744</v>
      </c>
      <c r="T18" s="328"/>
      <c r="U18" s="16">
        <v>680</v>
      </c>
      <c r="V18" s="16">
        <v>673</v>
      </c>
    </row>
    <row r="19" spans="2:22">
      <c r="B19" s="32" t="s">
        <v>340</v>
      </c>
      <c r="C19" s="113"/>
      <c r="D19" s="113"/>
      <c r="E19" s="113"/>
      <c r="F19" s="113"/>
      <c r="G19" s="42"/>
      <c r="I19" s="113"/>
      <c r="J19" s="113"/>
      <c r="K19" s="113"/>
      <c r="L19" s="113"/>
      <c r="M19" s="16"/>
      <c r="O19" s="113">
        <v>47</v>
      </c>
      <c r="P19" s="113">
        <v>107</v>
      </c>
      <c r="Q19" s="113">
        <v>176</v>
      </c>
      <c r="R19" s="113">
        <v>206</v>
      </c>
      <c r="S19" s="16">
        <f t="shared" si="2"/>
        <v>206</v>
      </c>
      <c r="U19" s="16">
        <v>245</v>
      </c>
      <c r="V19" s="16">
        <v>311</v>
      </c>
    </row>
    <row r="20" spans="2:22">
      <c r="B20" s="90" t="s">
        <v>47</v>
      </c>
      <c r="C20" s="97">
        <f>SUM(C12:C19)</f>
        <v>19202</v>
      </c>
      <c r="D20" s="97">
        <f>SUM(D12:D19)</f>
        <v>19220</v>
      </c>
      <c r="E20" s="97">
        <f>SUM(E12:E19)</f>
        <v>18815</v>
      </c>
      <c r="F20" s="97">
        <f>SUM(F12:F19)</f>
        <v>18730</v>
      </c>
      <c r="G20" s="90">
        <f>SUM(G12:G19)</f>
        <v>18730</v>
      </c>
      <c r="I20" s="97">
        <f>SUM(I12:I19)</f>
        <v>18851</v>
      </c>
      <c r="J20" s="97">
        <f>SUM(J12:J19)</f>
        <v>18743</v>
      </c>
      <c r="K20" s="97">
        <f>SUM(K12:K19)</f>
        <v>19657</v>
      </c>
      <c r="L20" s="97">
        <f>SUM(L12:L19)</f>
        <v>20343</v>
      </c>
      <c r="M20" s="90">
        <f>SUM(M12:M19)</f>
        <v>20343</v>
      </c>
      <c r="O20" s="97">
        <f>SUM(O12:O19)</f>
        <v>20845</v>
      </c>
      <c r="P20" s="97">
        <f>SUM(P12:P19)</f>
        <v>20360</v>
      </c>
      <c r="Q20" s="97">
        <f>SUM(Q12:Q19)</f>
        <v>20294</v>
      </c>
      <c r="R20" s="97">
        <f>SUM(R12:R19)</f>
        <v>19868</v>
      </c>
      <c r="S20" s="90">
        <f>SUM(S12:S19)</f>
        <v>19868</v>
      </c>
      <c r="U20" s="90">
        <f>SUM(U12:U19)</f>
        <v>20204</v>
      </c>
      <c r="V20" s="90">
        <f>SUM(V12:V19)</f>
        <v>20389</v>
      </c>
    </row>
    <row r="21" spans="2:22">
      <c r="B21" s="32"/>
      <c r="C21" s="75"/>
      <c r="D21" s="75"/>
      <c r="E21" s="75"/>
      <c r="F21" s="75"/>
      <c r="G21" s="42"/>
      <c r="I21" s="75"/>
      <c r="J21" s="75"/>
      <c r="K21" s="75"/>
      <c r="L21" s="75"/>
      <c r="M21" s="42"/>
      <c r="O21" s="75"/>
      <c r="P21" s="75"/>
      <c r="Q21" s="75"/>
      <c r="R21" s="75"/>
      <c r="S21" s="42"/>
      <c r="U21" s="42"/>
      <c r="V21" s="42"/>
    </row>
    <row r="22" spans="2:22">
      <c r="B22" s="32" t="s">
        <v>44</v>
      </c>
      <c r="C22" s="113">
        <v>361</v>
      </c>
      <c r="D22" s="113">
        <v>361</v>
      </c>
      <c r="E22" s="113">
        <v>359</v>
      </c>
      <c r="F22" s="113">
        <v>372</v>
      </c>
      <c r="G22" s="113">
        <f>F22</f>
        <v>372</v>
      </c>
      <c r="H22" s="113"/>
      <c r="I22" s="113">
        <v>381</v>
      </c>
      <c r="J22" s="113">
        <v>370</v>
      </c>
      <c r="K22" s="113">
        <v>387</v>
      </c>
      <c r="L22" s="113">
        <v>404</v>
      </c>
      <c r="M22" s="16">
        <f t="shared" ref="M22:M30" si="3">L22</f>
        <v>404</v>
      </c>
      <c r="N22" s="338"/>
      <c r="O22" s="113">
        <v>446</v>
      </c>
      <c r="P22" s="113">
        <v>459</v>
      </c>
      <c r="Q22" s="113">
        <v>485</v>
      </c>
      <c r="R22" s="113">
        <v>571</v>
      </c>
      <c r="S22" s="16">
        <f t="shared" ref="S22:S33" si="4">R22</f>
        <v>571</v>
      </c>
      <c r="T22" s="328"/>
      <c r="U22" s="16">
        <v>571</v>
      </c>
      <c r="V22" s="16">
        <v>598</v>
      </c>
    </row>
    <row r="23" spans="2:22">
      <c r="B23" s="32" t="s">
        <v>19</v>
      </c>
      <c r="C23" s="113">
        <v>410</v>
      </c>
      <c r="D23" s="113">
        <v>365</v>
      </c>
      <c r="E23" s="113">
        <v>340</v>
      </c>
      <c r="F23" s="113">
        <v>354</v>
      </c>
      <c r="G23" s="113">
        <f t="shared" ref="G23:G29" si="5">F23</f>
        <v>354</v>
      </c>
      <c r="H23" s="113"/>
      <c r="I23" s="113">
        <v>355</v>
      </c>
      <c r="J23" s="113">
        <v>375</v>
      </c>
      <c r="K23" s="113">
        <v>386</v>
      </c>
      <c r="L23" s="113">
        <v>330</v>
      </c>
      <c r="M23" s="16">
        <f t="shared" si="3"/>
        <v>330</v>
      </c>
      <c r="N23" s="338"/>
      <c r="O23" s="113">
        <v>308</v>
      </c>
      <c r="P23" s="113">
        <v>309</v>
      </c>
      <c r="Q23" s="113">
        <v>302</v>
      </c>
      <c r="R23" s="113">
        <v>303</v>
      </c>
      <c r="S23" s="16">
        <f t="shared" si="4"/>
        <v>303</v>
      </c>
      <c r="T23" s="328"/>
      <c r="U23" s="16">
        <v>317</v>
      </c>
      <c r="V23" s="16">
        <v>316</v>
      </c>
    </row>
    <row r="24" spans="2:22">
      <c r="B24" s="32" t="s">
        <v>48</v>
      </c>
      <c r="C24" s="113">
        <v>59</v>
      </c>
      <c r="D24" s="113">
        <v>54</v>
      </c>
      <c r="E24" s="113">
        <v>52</v>
      </c>
      <c r="F24" s="113">
        <v>58</v>
      </c>
      <c r="G24" s="113">
        <f t="shared" si="5"/>
        <v>58</v>
      </c>
      <c r="H24" s="113"/>
      <c r="I24" s="113">
        <v>60</v>
      </c>
      <c r="J24" s="113">
        <v>63</v>
      </c>
      <c r="K24" s="113">
        <v>65</v>
      </c>
      <c r="L24" s="113">
        <v>63</v>
      </c>
      <c r="M24" s="113">
        <f t="shared" si="3"/>
        <v>63</v>
      </c>
      <c r="N24" s="328"/>
      <c r="O24" s="113">
        <v>64</v>
      </c>
      <c r="P24" s="113">
        <v>66</v>
      </c>
      <c r="Q24" s="113">
        <v>63</v>
      </c>
      <c r="R24" s="113">
        <v>66</v>
      </c>
      <c r="S24" s="113">
        <f t="shared" si="4"/>
        <v>66</v>
      </c>
      <c r="T24" s="328"/>
      <c r="U24" s="16">
        <v>64</v>
      </c>
      <c r="V24" s="16">
        <v>70</v>
      </c>
    </row>
    <row r="25" spans="2:22">
      <c r="B25" s="32" t="s">
        <v>56</v>
      </c>
      <c r="C25" s="113">
        <v>178</v>
      </c>
      <c r="D25" s="113">
        <v>214</v>
      </c>
      <c r="E25" s="113">
        <v>248</v>
      </c>
      <c r="F25" s="113">
        <v>327</v>
      </c>
      <c r="G25" s="113">
        <f t="shared" si="5"/>
        <v>327</v>
      </c>
      <c r="H25" s="113"/>
      <c r="I25" s="113">
        <v>344</v>
      </c>
      <c r="J25" s="113">
        <v>342</v>
      </c>
      <c r="K25" s="113">
        <v>338</v>
      </c>
      <c r="L25" s="113">
        <v>336</v>
      </c>
      <c r="M25" s="113">
        <f t="shared" si="3"/>
        <v>336</v>
      </c>
      <c r="N25" s="328"/>
      <c r="O25" s="113">
        <v>354</v>
      </c>
      <c r="P25" s="113">
        <v>344</v>
      </c>
      <c r="Q25" s="113">
        <v>362</v>
      </c>
      <c r="R25" s="113">
        <v>360</v>
      </c>
      <c r="S25" s="113">
        <f t="shared" si="4"/>
        <v>360</v>
      </c>
      <c r="T25" s="328"/>
      <c r="U25" s="16">
        <v>369</v>
      </c>
      <c r="V25" s="16">
        <v>375</v>
      </c>
    </row>
    <row r="26" spans="2:22">
      <c r="B26" s="32" t="s">
        <v>100</v>
      </c>
      <c r="C26" s="113">
        <v>1166</v>
      </c>
      <c r="D26" s="113">
        <v>1197</v>
      </c>
      <c r="E26" s="113">
        <v>1351</v>
      </c>
      <c r="F26" s="113">
        <v>1429</v>
      </c>
      <c r="G26" s="113">
        <f t="shared" si="5"/>
        <v>1429</v>
      </c>
      <c r="H26" s="113"/>
      <c r="I26" s="113">
        <v>1413</v>
      </c>
      <c r="J26" s="113">
        <v>1345</v>
      </c>
      <c r="K26" s="113">
        <v>1527</v>
      </c>
      <c r="L26" s="113">
        <v>1962</v>
      </c>
      <c r="M26" s="113">
        <f t="shared" si="3"/>
        <v>1962</v>
      </c>
      <c r="N26" s="328"/>
      <c r="O26" s="113">
        <v>2097</v>
      </c>
      <c r="P26" s="113">
        <v>1951</v>
      </c>
      <c r="Q26" s="113">
        <v>1950</v>
      </c>
      <c r="R26" s="113">
        <v>1865</v>
      </c>
      <c r="S26" s="113">
        <f t="shared" si="4"/>
        <v>1865</v>
      </c>
      <c r="T26" s="328"/>
      <c r="U26" s="16">
        <v>1934</v>
      </c>
      <c r="V26" s="16">
        <v>2196</v>
      </c>
    </row>
    <row r="27" spans="2:22">
      <c r="B27" s="32" t="s">
        <v>101</v>
      </c>
      <c r="C27" s="113">
        <v>0</v>
      </c>
      <c r="D27" s="113">
        <v>0</v>
      </c>
      <c r="E27" s="113">
        <v>0</v>
      </c>
      <c r="F27" s="113">
        <v>0</v>
      </c>
      <c r="G27" s="113">
        <f t="shared" si="5"/>
        <v>0</v>
      </c>
      <c r="H27" s="113"/>
      <c r="I27" s="113">
        <v>0</v>
      </c>
      <c r="J27" s="113">
        <v>0</v>
      </c>
      <c r="K27" s="113">
        <v>0</v>
      </c>
      <c r="L27" s="113">
        <v>0</v>
      </c>
      <c r="M27" s="113">
        <f t="shared" si="3"/>
        <v>0</v>
      </c>
      <c r="N27" s="328"/>
      <c r="O27" s="113">
        <v>0</v>
      </c>
      <c r="P27" s="113"/>
      <c r="Q27" s="113"/>
      <c r="R27" s="113"/>
      <c r="S27" s="113">
        <f t="shared" si="4"/>
        <v>0</v>
      </c>
      <c r="T27" s="328"/>
      <c r="U27" s="16">
        <v>100</v>
      </c>
      <c r="V27" s="16">
        <v>95</v>
      </c>
    </row>
    <row r="28" spans="2:22">
      <c r="B28" s="32" t="s">
        <v>113</v>
      </c>
      <c r="C28" s="113">
        <v>30</v>
      </c>
      <c r="D28" s="113">
        <v>48</v>
      </c>
      <c r="E28" s="113">
        <v>47</v>
      </c>
      <c r="F28" s="113">
        <v>252</v>
      </c>
      <c r="G28" s="113">
        <f t="shared" si="5"/>
        <v>252</v>
      </c>
      <c r="H28" s="113"/>
      <c r="I28" s="113">
        <v>402</v>
      </c>
      <c r="J28" s="113">
        <v>324</v>
      </c>
      <c r="K28" s="113">
        <v>334</v>
      </c>
      <c r="L28" s="113">
        <v>431</v>
      </c>
      <c r="M28" s="113">
        <f t="shared" si="3"/>
        <v>431</v>
      </c>
      <c r="N28" s="328"/>
      <c r="O28" s="113">
        <v>409</v>
      </c>
      <c r="P28" s="113">
        <v>347</v>
      </c>
      <c r="Q28" s="113">
        <v>304</v>
      </c>
      <c r="R28" s="113">
        <v>254</v>
      </c>
      <c r="S28" s="113">
        <f t="shared" si="4"/>
        <v>254</v>
      </c>
      <c r="T28" s="328"/>
      <c r="U28" s="16">
        <v>266</v>
      </c>
      <c r="V28" s="16">
        <v>236</v>
      </c>
    </row>
    <row r="29" spans="2:22">
      <c r="B29" s="32" t="s">
        <v>16</v>
      </c>
      <c r="C29" s="113">
        <v>0</v>
      </c>
      <c r="D29" s="113">
        <v>1</v>
      </c>
      <c r="E29" s="113">
        <v>1</v>
      </c>
      <c r="F29" s="113">
        <v>1</v>
      </c>
      <c r="G29" s="113">
        <f t="shared" si="5"/>
        <v>1</v>
      </c>
      <c r="H29" s="113"/>
      <c r="I29" s="113">
        <v>2</v>
      </c>
      <c r="J29" s="113">
        <v>2</v>
      </c>
      <c r="K29" s="113">
        <v>2</v>
      </c>
      <c r="L29" s="113">
        <v>2</v>
      </c>
      <c r="M29" s="113">
        <f t="shared" si="3"/>
        <v>2</v>
      </c>
      <c r="N29" s="328"/>
      <c r="O29" s="113">
        <v>4</v>
      </c>
      <c r="P29" s="113">
        <v>7</v>
      </c>
      <c r="Q29" s="113">
        <v>8</v>
      </c>
      <c r="R29" s="113">
        <v>8</v>
      </c>
      <c r="S29" s="113">
        <f t="shared" si="4"/>
        <v>8</v>
      </c>
      <c r="T29" s="328"/>
      <c r="U29" s="16">
        <v>8</v>
      </c>
      <c r="V29" s="16">
        <v>7</v>
      </c>
    </row>
    <row r="30" spans="2:22">
      <c r="B30" s="32" t="s">
        <v>263</v>
      </c>
      <c r="C30" s="113">
        <v>0</v>
      </c>
      <c r="D30" s="113">
        <v>0</v>
      </c>
      <c r="E30" s="113">
        <v>0</v>
      </c>
      <c r="F30" s="113">
        <v>0</v>
      </c>
      <c r="G30" s="113">
        <f t="shared" ref="G30" si="6">F30</f>
        <v>0</v>
      </c>
      <c r="H30" s="113"/>
      <c r="I30" s="113">
        <v>0</v>
      </c>
      <c r="J30" s="113">
        <v>1</v>
      </c>
      <c r="K30" s="113">
        <v>1</v>
      </c>
      <c r="L30" s="113">
        <v>3</v>
      </c>
      <c r="M30" s="113">
        <f t="shared" si="3"/>
        <v>3</v>
      </c>
      <c r="N30" s="328"/>
      <c r="O30" s="113">
        <v>3</v>
      </c>
      <c r="P30" s="113">
        <v>3</v>
      </c>
      <c r="Q30" s="113">
        <v>3</v>
      </c>
      <c r="R30" s="113">
        <v>3</v>
      </c>
      <c r="S30" s="113">
        <f t="shared" si="4"/>
        <v>3</v>
      </c>
      <c r="T30" s="328"/>
      <c r="U30" s="16">
        <v>3</v>
      </c>
      <c r="V30" s="16">
        <v>3</v>
      </c>
    </row>
    <row r="31" spans="2:22">
      <c r="B31" s="32" t="s">
        <v>289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328"/>
      <c r="O31" s="113">
        <v>1409</v>
      </c>
      <c r="P31" s="113">
        <v>1833</v>
      </c>
      <c r="Q31" s="113">
        <v>2106</v>
      </c>
      <c r="R31" s="113">
        <v>2169</v>
      </c>
      <c r="S31" s="113">
        <f t="shared" si="4"/>
        <v>2169</v>
      </c>
      <c r="T31" s="328"/>
      <c r="U31" s="16">
        <v>2284</v>
      </c>
      <c r="V31" s="16">
        <v>2272</v>
      </c>
    </row>
    <row r="32" spans="2:22">
      <c r="B32" s="32" t="s">
        <v>342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328"/>
      <c r="O32" s="113"/>
      <c r="P32" s="113">
        <v>35</v>
      </c>
      <c r="Q32" s="113">
        <v>53</v>
      </c>
      <c r="R32" s="113">
        <v>52</v>
      </c>
      <c r="S32" s="113">
        <f t="shared" si="4"/>
        <v>52</v>
      </c>
      <c r="T32" s="328"/>
      <c r="U32" s="16">
        <v>57</v>
      </c>
      <c r="V32" s="16">
        <v>67</v>
      </c>
    </row>
    <row r="33" spans="2:22">
      <c r="B33" s="32" t="s">
        <v>343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328"/>
      <c r="O33" s="113"/>
      <c r="P33" s="113">
        <v>0</v>
      </c>
      <c r="Q33" s="113">
        <v>1</v>
      </c>
      <c r="R33" s="113">
        <v>1</v>
      </c>
      <c r="S33" s="113">
        <f t="shared" si="4"/>
        <v>1</v>
      </c>
      <c r="T33" s="328"/>
      <c r="U33" s="16">
        <v>1</v>
      </c>
      <c r="V33" s="16">
        <v>1</v>
      </c>
    </row>
    <row r="34" spans="2:22">
      <c r="B34" s="32" t="s">
        <v>358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328"/>
      <c r="O34" s="113"/>
      <c r="P34" s="113"/>
      <c r="Q34" s="113"/>
      <c r="R34" s="113"/>
      <c r="S34" s="113"/>
      <c r="T34" s="328"/>
      <c r="U34" s="16"/>
      <c r="V34" s="16">
        <v>5</v>
      </c>
    </row>
    <row r="35" spans="2:22" ht="15" customHeight="1">
      <c r="B35" s="33"/>
      <c r="C35" s="107">
        <f t="shared" ref="C35:G35" si="7">C20+SUM(C22:C32)</f>
        <v>21406</v>
      </c>
      <c r="D35" s="107">
        <f t="shared" si="7"/>
        <v>21460</v>
      </c>
      <c r="E35" s="107">
        <f t="shared" si="7"/>
        <v>21213</v>
      </c>
      <c r="F35" s="107">
        <f t="shared" si="7"/>
        <v>21523</v>
      </c>
      <c r="G35" s="107">
        <f t="shared" si="7"/>
        <v>21523</v>
      </c>
      <c r="I35" s="107">
        <f t="shared" ref="I35" si="8">I20+SUM(I22:I32)</f>
        <v>21808</v>
      </c>
      <c r="J35" s="107">
        <f t="shared" ref="J35" si="9">J20+SUM(J22:J32)</f>
        <v>21565</v>
      </c>
      <c r="K35" s="107">
        <f t="shared" ref="K35" si="10">K20+SUM(K22:K32)</f>
        <v>22697</v>
      </c>
      <c r="L35" s="107">
        <f t="shared" ref="L35" si="11">L20+SUM(L22:L32)</f>
        <v>23874</v>
      </c>
      <c r="M35" s="107">
        <f t="shared" ref="M35" si="12">M20+SUM(M22:M32)</f>
        <v>23874</v>
      </c>
      <c r="O35" s="107">
        <f t="shared" ref="O35" si="13">O20+SUM(O22:O32)</f>
        <v>25939</v>
      </c>
      <c r="P35" s="107">
        <f>P20+SUM(P22:P33)</f>
        <v>25714</v>
      </c>
      <c r="Q35" s="107">
        <f>Q20+SUM(Q22:Q33)</f>
        <v>25931</v>
      </c>
      <c r="R35" s="107">
        <f>R20+SUM(R22:R33)</f>
        <v>25520</v>
      </c>
      <c r="S35" s="107">
        <f>S20+SUM(S22:S33)</f>
        <v>25520</v>
      </c>
      <c r="U35" s="107">
        <f>U20+SUM(U22:U33)</f>
        <v>26178</v>
      </c>
      <c r="V35" s="107">
        <f>V20+SUM(V22:V34)</f>
        <v>26630</v>
      </c>
    </row>
    <row r="37" spans="2:22" ht="13.5" customHeight="1">
      <c r="B37" s="157" t="s">
        <v>84</v>
      </c>
      <c r="C37" s="155" t="s">
        <v>119</v>
      </c>
      <c r="D37" s="155" t="s">
        <v>120</v>
      </c>
      <c r="E37" s="155" t="s">
        <v>121</v>
      </c>
      <c r="F37" s="155" t="s">
        <v>122</v>
      </c>
      <c r="G37" s="154" t="s">
        <v>123</v>
      </c>
      <c r="I37" s="155" t="s">
        <v>136</v>
      </c>
      <c r="J37" s="155" t="s">
        <v>137</v>
      </c>
      <c r="K37" s="155" t="s">
        <v>138</v>
      </c>
      <c r="L37" s="155" t="s">
        <v>139</v>
      </c>
      <c r="M37" s="154" t="s">
        <v>140</v>
      </c>
      <c r="O37" s="155" t="s">
        <v>320</v>
      </c>
      <c r="P37" s="155" t="s">
        <v>341</v>
      </c>
      <c r="Q37" s="155" t="s">
        <v>322</v>
      </c>
      <c r="R37" s="155" t="s">
        <v>323</v>
      </c>
      <c r="S37" s="154" t="s">
        <v>324</v>
      </c>
      <c r="U37" s="155" t="s">
        <v>323</v>
      </c>
      <c r="V37" s="155" t="s">
        <v>323</v>
      </c>
    </row>
    <row r="38" spans="2:22">
      <c r="B38" s="50"/>
      <c r="C38" s="12"/>
      <c r="D38" s="12"/>
      <c r="E38" s="12"/>
      <c r="F38" s="12"/>
      <c r="G38" s="12"/>
      <c r="I38" s="12"/>
      <c r="J38" s="12"/>
      <c r="K38" s="12"/>
      <c r="L38" s="12"/>
      <c r="M38" s="12"/>
      <c r="O38" s="12"/>
      <c r="P38" s="12"/>
      <c r="Q38" s="12"/>
      <c r="R38" s="12"/>
      <c r="S38" s="12"/>
      <c r="U38" s="12"/>
      <c r="V38" s="12"/>
    </row>
    <row r="39" spans="2:22">
      <c r="B39" s="114" t="s">
        <v>64</v>
      </c>
      <c r="C39" s="115">
        <v>0.42399999999999999</v>
      </c>
      <c r="D39" s="115">
        <v>0.41799999999999998</v>
      </c>
      <c r="E39" s="115">
        <v>0.42199999999999999</v>
      </c>
      <c r="F39" s="115">
        <v>0.45</v>
      </c>
      <c r="G39" s="115">
        <v>0.42899999999999999</v>
      </c>
      <c r="H39" s="115"/>
      <c r="I39" s="115">
        <v>0.41</v>
      </c>
      <c r="J39" s="115">
        <v>0.3938607959851555</v>
      </c>
      <c r="K39" s="115">
        <v>0.34672302183229003</v>
      </c>
      <c r="L39" s="115">
        <v>0.38571123750380687</v>
      </c>
      <c r="M39" s="115">
        <v>0.38476372878178411</v>
      </c>
      <c r="N39" s="329"/>
      <c r="O39" s="115">
        <v>0.36421091422015811</v>
      </c>
      <c r="P39" s="115">
        <v>0.33450751094171538</v>
      </c>
      <c r="Q39" s="115">
        <v>0.32600000000000001</v>
      </c>
      <c r="R39" s="115">
        <v>0.36311460483021613</v>
      </c>
      <c r="S39" s="115">
        <v>0.34655449397123328</v>
      </c>
      <c r="T39" s="329"/>
      <c r="U39" s="115">
        <v>0.34714602767923036</v>
      </c>
      <c r="V39" s="115">
        <v>0.35200892367893666</v>
      </c>
    </row>
    <row r="40" spans="2:22">
      <c r="B40" s="116"/>
      <c r="C40" s="117"/>
      <c r="D40" s="117"/>
      <c r="E40" s="117"/>
      <c r="F40" s="117"/>
      <c r="G40" s="18"/>
      <c r="I40" s="117"/>
      <c r="J40" s="117"/>
      <c r="K40" s="117"/>
      <c r="L40" s="117"/>
      <c r="M40" s="18"/>
      <c r="O40" s="117"/>
      <c r="P40" s="117"/>
      <c r="Q40" s="117"/>
      <c r="R40" s="117"/>
      <c r="S40" s="18"/>
      <c r="U40" s="117"/>
      <c r="V40" s="117"/>
    </row>
    <row r="42" spans="2:22" hidden="1">
      <c r="B42" s="201" t="s">
        <v>178</v>
      </c>
      <c r="C42" s="196"/>
      <c r="D42" s="196"/>
      <c r="E42" s="196"/>
      <c r="F42" s="196"/>
      <c r="G42" s="196"/>
      <c r="H42" s="196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</row>
    <row r="43" spans="2:22" hidden="1">
      <c r="B43" s="201"/>
      <c r="C43" s="196"/>
      <c r="D43" s="196"/>
      <c r="E43" s="196"/>
      <c r="F43" s="196"/>
      <c r="G43" s="196"/>
      <c r="H43" s="196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</row>
    <row r="44" spans="2:22" hidden="1">
      <c r="B44" s="201"/>
      <c r="C44" s="196"/>
      <c r="D44" s="196"/>
      <c r="E44" s="196"/>
      <c r="F44" s="196"/>
      <c r="G44" s="196"/>
      <c r="H44" s="196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</row>
    <row r="45" spans="2:22" hidden="1">
      <c r="B45" s="203"/>
      <c r="C45" s="196"/>
      <c r="D45" s="196"/>
      <c r="E45" s="196"/>
      <c r="F45" s="196"/>
      <c r="G45" s="196"/>
      <c r="H45" s="196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</row>
    <row r="46" spans="2:22" ht="13.5" hidden="1" thickBot="1">
      <c r="B46" s="204" t="s">
        <v>179</v>
      </c>
      <c r="C46" s="205" t="s">
        <v>119</v>
      </c>
      <c r="D46" s="206" t="s">
        <v>120</v>
      </c>
      <c r="E46" s="206" t="s">
        <v>121</v>
      </c>
      <c r="F46" s="207" t="s">
        <v>122</v>
      </c>
      <c r="G46" s="204" t="s">
        <v>123</v>
      </c>
      <c r="H46" s="202"/>
      <c r="I46" s="208" t="s">
        <v>136</v>
      </c>
      <c r="J46" s="209" t="s">
        <v>137</v>
      </c>
      <c r="K46" s="209" t="s">
        <v>138</v>
      </c>
      <c r="L46" s="210" t="s">
        <v>139</v>
      </c>
      <c r="M46" s="211" t="s">
        <v>140</v>
      </c>
      <c r="O46" s="208"/>
      <c r="P46" s="209"/>
      <c r="Q46" s="209"/>
      <c r="R46" s="210"/>
      <c r="S46" s="211"/>
    </row>
    <row r="47" spans="2:22" hidden="1">
      <c r="B47" s="197"/>
      <c r="C47" s="213"/>
      <c r="D47" s="214"/>
      <c r="E47" s="214"/>
      <c r="F47" s="214"/>
      <c r="G47" s="212"/>
      <c r="H47" s="202"/>
      <c r="I47" s="215"/>
      <c r="J47" s="216"/>
      <c r="K47" s="216"/>
      <c r="L47" s="216"/>
      <c r="M47" s="217"/>
      <c r="O47" s="215"/>
      <c r="P47" s="216"/>
      <c r="Q47" s="216"/>
      <c r="R47" s="216"/>
      <c r="S47" s="217"/>
    </row>
    <row r="48" spans="2:22" hidden="1">
      <c r="B48" s="198" t="s">
        <v>40</v>
      </c>
      <c r="C48" s="219">
        <v>2844</v>
      </c>
      <c r="D48" s="220">
        <v>2839</v>
      </c>
      <c r="E48" s="220">
        <v>2799</v>
      </c>
      <c r="F48" s="220">
        <v>2790</v>
      </c>
      <c r="G48" s="218">
        <f t="shared" ref="G48:G53" si="14">F48</f>
        <v>2790</v>
      </c>
      <c r="H48" s="202"/>
      <c r="I48" s="219">
        <v>3034</v>
      </c>
      <c r="J48" s="220">
        <v>3666</v>
      </c>
      <c r="K48" s="220">
        <v>3667</v>
      </c>
      <c r="L48" s="220">
        <v>3665</v>
      </c>
      <c r="M48" s="218">
        <f t="shared" ref="M48:M53" si="15">L48</f>
        <v>3665</v>
      </c>
      <c r="O48" s="219"/>
      <c r="P48" s="220"/>
      <c r="Q48" s="220"/>
      <c r="R48" s="220"/>
      <c r="S48" s="218"/>
    </row>
    <row r="49" spans="2:19" hidden="1">
      <c r="B49" s="198" t="s">
        <v>41</v>
      </c>
      <c r="C49" s="219">
        <v>5378</v>
      </c>
      <c r="D49" s="220">
        <v>5358</v>
      </c>
      <c r="E49" s="220">
        <v>5350</v>
      </c>
      <c r="F49" s="220">
        <v>5017</v>
      </c>
      <c r="G49" s="218">
        <v>5017</v>
      </c>
      <c r="H49" s="202"/>
      <c r="I49" s="219">
        <v>4967</v>
      </c>
      <c r="J49" s="220">
        <v>5347</v>
      </c>
      <c r="K49" s="220">
        <v>5431</v>
      </c>
      <c r="L49" s="220">
        <v>5977</v>
      </c>
      <c r="M49" s="218">
        <v>5977</v>
      </c>
      <c r="O49" s="219"/>
      <c r="P49" s="220"/>
      <c r="Q49" s="220"/>
      <c r="R49" s="220"/>
      <c r="S49" s="218"/>
    </row>
    <row r="50" spans="2:19" hidden="1">
      <c r="B50" s="199" t="s">
        <v>180</v>
      </c>
      <c r="C50" s="219">
        <v>987</v>
      </c>
      <c r="D50" s="220">
        <v>987</v>
      </c>
      <c r="E50" s="220">
        <v>987</v>
      </c>
      <c r="F50" s="220">
        <v>987</v>
      </c>
      <c r="G50" s="218">
        <f t="shared" si="14"/>
        <v>987</v>
      </c>
      <c r="H50" s="202"/>
      <c r="I50" s="219">
        <v>987</v>
      </c>
      <c r="J50" s="220">
        <v>987</v>
      </c>
      <c r="K50" s="220">
        <v>987</v>
      </c>
      <c r="L50" s="220">
        <v>987</v>
      </c>
      <c r="M50" s="218">
        <f t="shared" si="15"/>
        <v>987</v>
      </c>
      <c r="O50" s="219"/>
      <c r="P50" s="220"/>
      <c r="Q50" s="220"/>
      <c r="R50" s="220"/>
      <c r="S50" s="218"/>
    </row>
    <row r="51" spans="2:19" hidden="1">
      <c r="B51" s="198" t="s">
        <v>42</v>
      </c>
      <c r="C51" s="219">
        <v>2107</v>
      </c>
      <c r="D51" s="220">
        <v>2122</v>
      </c>
      <c r="E51" s="220">
        <v>2106</v>
      </c>
      <c r="F51" s="220">
        <v>2119</v>
      </c>
      <c r="G51" s="218">
        <f t="shared" si="14"/>
        <v>2119</v>
      </c>
      <c r="H51" s="202"/>
      <c r="I51" s="219">
        <v>2141</v>
      </c>
      <c r="J51" s="220">
        <v>2255</v>
      </c>
      <c r="K51" s="220">
        <v>2245</v>
      </c>
      <c r="L51" s="220">
        <v>2250</v>
      </c>
      <c r="M51" s="218">
        <f t="shared" si="15"/>
        <v>2250</v>
      </c>
      <c r="O51" s="219"/>
      <c r="P51" s="220"/>
      <c r="Q51" s="220"/>
      <c r="R51" s="220"/>
      <c r="S51" s="218"/>
    </row>
    <row r="52" spans="2:19" hidden="1">
      <c r="B52" s="198" t="s">
        <v>46</v>
      </c>
      <c r="C52" s="219">
        <v>2005</v>
      </c>
      <c r="D52" s="220">
        <v>2010</v>
      </c>
      <c r="E52" s="220">
        <v>2004</v>
      </c>
      <c r="F52" s="220">
        <v>2004</v>
      </c>
      <c r="G52" s="218">
        <f t="shared" si="14"/>
        <v>2004</v>
      </c>
      <c r="H52" s="202"/>
      <c r="I52" s="219">
        <v>1970</v>
      </c>
      <c r="J52" s="220">
        <v>1974</v>
      </c>
      <c r="K52" s="220">
        <v>1971</v>
      </c>
      <c r="L52" s="220">
        <v>1971</v>
      </c>
      <c r="M52" s="218">
        <f t="shared" si="15"/>
        <v>1971</v>
      </c>
      <c r="O52" s="219"/>
      <c r="P52" s="220"/>
      <c r="Q52" s="220"/>
      <c r="R52" s="220"/>
      <c r="S52" s="218"/>
    </row>
    <row r="53" spans="2:19" hidden="1">
      <c r="B53" s="199" t="s">
        <v>99</v>
      </c>
      <c r="C53" s="219">
        <v>762</v>
      </c>
      <c r="D53" s="220">
        <v>817</v>
      </c>
      <c r="E53" s="220">
        <v>818</v>
      </c>
      <c r="F53" s="220">
        <v>818</v>
      </c>
      <c r="G53" s="218">
        <f t="shared" si="14"/>
        <v>818</v>
      </c>
      <c r="H53" s="202"/>
      <c r="I53" s="219">
        <v>813</v>
      </c>
      <c r="J53" s="220">
        <v>807</v>
      </c>
      <c r="K53" s="220">
        <v>816</v>
      </c>
      <c r="L53" s="220">
        <v>1026</v>
      </c>
      <c r="M53" s="218">
        <f t="shared" si="15"/>
        <v>1026</v>
      </c>
      <c r="O53" s="219"/>
      <c r="P53" s="220"/>
      <c r="Q53" s="220"/>
      <c r="R53" s="220"/>
      <c r="S53" s="218"/>
    </row>
    <row r="54" spans="2:19" hidden="1">
      <c r="B54" s="199"/>
      <c r="C54" s="219"/>
      <c r="D54" s="220"/>
      <c r="E54" s="220"/>
      <c r="F54" s="220"/>
      <c r="G54" s="221"/>
      <c r="H54" s="202"/>
      <c r="I54" s="219"/>
      <c r="J54" s="220"/>
      <c r="K54" s="220"/>
      <c r="L54" s="220"/>
      <c r="M54" s="221"/>
      <c r="O54" s="219"/>
      <c r="P54" s="220"/>
      <c r="Q54" s="220"/>
      <c r="R54" s="220"/>
      <c r="S54" s="221"/>
    </row>
    <row r="55" spans="2:19" hidden="1">
      <c r="B55" s="198"/>
      <c r="C55" s="219"/>
      <c r="D55" s="220"/>
      <c r="E55" s="220"/>
      <c r="F55" s="220"/>
      <c r="G55" s="222"/>
      <c r="H55" s="202"/>
      <c r="I55" s="219"/>
      <c r="J55" s="220"/>
      <c r="K55" s="220"/>
      <c r="L55" s="220"/>
      <c r="M55" s="222"/>
      <c r="O55" s="219"/>
      <c r="P55" s="220"/>
      <c r="Q55" s="220"/>
      <c r="R55" s="220"/>
      <c r="S55" s="222"/>
    </row>
    <row r="56" spans="2:19" hidden="1">
      <c r="B56" s="223" t="s">
        <v>43</v>
      </c>
      <c r="C56" s="225">
        <f t="shared" ref="C56:G56" si="16">SUM(C48:C55)</f>
        <v>14083</v>
      </c>
      <c r="D56" s="226">
        <f t="shared" si="16"/>
        <v>14133</v>
      </c>
      <c r="E56" s="226">
        <f t="shared" si="16"/>
        <v>14064</v>
      </c>
      <c r="F56" s="226">
        <f t="shared" si="16"/>
        <v>13735</v>
      </c>
      <c r="G56" s="224">
        <f t="shared" si="16"/>
        <v>13735</v>
      </c>
      <c r="H56" s="202"/>
      <c r="I56" s="225">
        <f>SUM(I48:I55)</f>
        <v>13912</v>
      </c>
      <c r="J56" s="226">
        <f>SUM(J48:J55)</f>
        <v>15036</v>
      </c>
      <c r="K56" s="226">
        <f>SUM(K48:K55)</f>
        <v>15117</v>
      </c>
      <c r="L56" s="226">
        <f>SUM(L48:L55)</f>
        <v>15876</v>
      </c>
      <c r="M56" s="224">
        <f>SUM(M48:M55)</f>
        <v>15876</v>
      </c>
      <c r="O56" s="225"/>
      <c r="P56" s="226"/>
      <c r="Q56" s="226"/>
      <c r="R56" s="226"/>
      <c r="S56" s="224"/>
    </row>
    <row r="57" spans="2:19" hidden="1">
      <c r="B57" s="198"/>
      <c r="C57" s="219"/>
      <c r="D57" s="220"/>
      <c r="E57" s="220"/>
      <c r="F57" s="220"/>
      <c r="G57" s="218"/>
      <c r="H57" s="202"/>
      <c r="I57" s="219"/>
      <c r="J57" s="220"/>
      <c r="K57" s="220"/>
      <c r="L57" s="220"/>
      <c r="M57" s="218"/>
      <c r="O57" s="219"/>
      <c r="P57" s="220"/>
      <c r="Q57" s="220"/>
      <c r="R57" s="220"/>
      <c r="S57" s="218"/>
    </row>
    <row r="58" spans="2:19" hidden="1">
      <c r="B58" s="198" t="s">
        <v>44</v>
      </c>
      <c r="C58" s="219">
        <v>401</v>
      </c>
      <c r="D58" s="220">
        <v>400</v>
      </c>
      <c r="E58" s="220">
        <v>401</v>
      </c>
      <c r="F58" s="220">
        <v>401</v>
      </c>
      <c r="G58" s="218">
        <f t="shared" ref="G58:G64" si="17">F58</f>
        <v>401</v>
      </c>
      <c r="H58" s="202"/>
      <c r="I58" s="219">
        <v>399</v>
      </c>
      <c r="J58" s="220">
        <v>402</v>
      </c>
      <c r="K58" s="220">
        <v>402</v>
      </c>
      <c r="L58" s="220">
        <v>410</v>
      </c>
      <c r="M58" s="218">
        <f t="shared" ref="M58:M64" si="18">L58</f>
        <v>410</v>
      </c>
      <c r="O58" s="219"/>
      <c r="P58" s="220"/>
      <c r="Q58" s="220"/>
      <c r="R58" s="220"/>
      <c r="S58" s="218"/>
    </row>
    <row r="59" spans="2:19" hidden="1">
      <c r="B59" s="198" t="s">
        <v>19</v>
      </c>
      <c r="C59" s="219">
        <v>414</v>
      </c>
      <c r="D59" s="220">
        <v>452</v>
      </c>
      <c r="E59" s="220">
        <v>452</v>
      </c>
      <c r="F59" s="220">
        <v>452</v>
      </c>
      <c r="G59" s="218">
        <f t="shared" si="17"/>
        <v>452</v>
      </c>
      <c r="H59" s="202"/>
      <c r="I59" s="219">
        <v>473</v>
      </c>
      <c r="J59" s="220">
        <v>473</v>
      </c>
      <c r="K59" s="220">
        <v>519</v>
      </c>
      <c r="L59" s="220">
        <v>519</v>
      </c>
      <c r="M59" s="218">
        <f t="shared" si="18"/>
        <v>519</v>
      </c>
      <c r="O59" s="219"/>
      <c r="P59" s="220"/>
      <c r="Q59" s="220"/>
      <c r="R59" s="220"/>
      <c r="S59" s="218"/>
    </row>
    <row r="60" spans="2:19" hidden="1">
      <c r="B60" s="198" t="s">
        <v>48</v>
      </c>
      <c r="C60" s="227">
        <v>10</v>
      </c>
      <c r="D60" s="228">
        <v>18</v>
      </c>
      <c r="E60" s="228">
        <v>18</v>
      </c>
      <c r="F60" s="228">
        <v>18</v>
      </c>
      <c r="G60" s="218">
        <f t="shared" si="17"/>
        <v>18</v>
      </c>
      <c r="H60" s="202"/>
      <c r="I60" s="227">
        <v>8</v>
      </c>
      <c r="J60" s="228">
        <v>8</v>
      </c>
      <c r="K60" s="228">
        <v>8</v>
      </c>
      <c r="L60" s="228">
        <v>8</v>
      </c>
      <c r="M60" s="218">
        <f t="shared" si="18"/>
        <v>8</v>
      </c>
      <c r="O60" s="227"/>
      <c r="P60" s="228"/>
      <c r="Q60" s="228"/>
      <c r="R60" s="228"/>
      <c r="S60" s="218"/>
    </row>
    <row r="61" spans="2:19" hidden="1">
      <c r="B61" s="198" t="s">
        <v>56</v>
      </c>
      <c r="C61" s="227">
        <v>155</v>
      </c>
      <c r="D61" s="228">
        <v>154</v>
      </c>
      <c r="E61" s="228">
        <v>253</v>
      </c>
      <c r="F61" s="228">
        <v>300</v>
      </c>
      <c r="G61" s="218">
        <f t="shared" si="17"/>
        <v>300</v>
      </c>
      <c r="H61" s="202"/>
      <c r="I61" s="227">
        <v>317</v>
      </c>
      <c r="J61" s="228">
        <v>313</v>
      </c>
      <c r="K61" s="228">
        <v>378</v>
      </c>
      <c r="L61" s="228">
        <v>382</v>
      </c>
      <c r="M61" s="218">
        <f t="shared" si="18"/>
        <v>382</v>
      </c>
      <c r="O61" s="227"/>
      <c r="P61" s="228"/>
      <c r="Q61" s="228"/>
      <c r="R61" s="228"/>
      <c r="S61" s="218"/>
    </row>
    <row r="62" spans="2:19" hidden="1">
      <c r="B62" s="198" t="s">
        <v>100</v>
      </c>
      <c r="C62" s="227">
        <v>855</v>
      </c>
      <c r="D62" s="228">
        <v>855</v>
      </c>
      <c r="E62" s="228">
        <v>1017</v>
      </c>
      <c r="F62" s="228">
        <v>1161</v>
      </c>
      <c r="G62" s="218">
        <f t="shared" si="17"/>
        <v>1161</v>
      </c>
      <c r="H62" s="202"/>
      <c r="I62" s="227">
        <v>1152</v>
      </c>
      <c r="J62" s="228">
        <v>1145</v>
      </c>
      <c r="K62" s="228">
        <v>1145</v>
      </c>
      <c r="L62" s="228">
        <v>1325</v>
      </c>
      <c r="M62" s="218">
        <f t="shared" si="18"/>
        <v>1325</v>
      </c>
      <c r="O62" s="227"/>
      <c r="P62" s="228"/>
      <c r="Q62" s="228"/>
      <c r="R62" s="228"/>
      <c r="S62" s="218"/>
    </row>
    <row r="63" spans="2:19" hidden="1">
      <c r="B63" s="229" t="s">
        <v>101</v>
      </c>
      <c r="C63" s="227">
        <v>0</v>
      </c>
      <c r="D63" s="228">
        <v>0</v>
      </c>
      <c r="E63" s="228">
        <v>0</v>
      </c>
      <c r="F63" s="228">
        <v>0</v>
      </c>
      <c r="G63" s="218">
        <f t="shared" si="17"/>
        <v>0</v>
      </c>
      <c r="H63" s="202"/>
      <c r="I63" s="227">
        <v>0</v>
      </c>
      <c r="J63" s="228">
        <v>0</v>
      </c>
      <c r="K63" s="228">
        <v>0</v>
      </c>
      <c r="L63" s="228">
        <v>0</v>
      </c>
      <c r="M63" s="218">
        <f t="shared" si="18"/>
        <v>0</v>
      </c>
      <c r="O63" s="227"/>
      <c r="P63" s="228"/>
      <c r="Q63" s="228"/>
      <c r="R63" s="228"/>
      <c r="S63" s="218"/>
    </row>
    <row r="64" spans="2:19" hidden="1">
      <c r="B64" s="200" t="s">
        <v>113</v>
      </c>
      <c r="C64" s="227">
        <v>115</v>
      </c>
      <c r="D64" s="231">
        <v>115</v>
      </c>
      <c r="E64" s="231">
        <v>115</v>
      </c>
      <c r="F64" s="231">
        <v>211</v>
      </c>
      <c r="G64" s="218">
        <f t="shared" si="17"/>
        <v>211</v>
      </c>
      <c r="H64" s="202"/>
      <c r="I64" s="230">
        <v>312</v>
      </c>
      <c r="J64" s="231">
        <v>538</v>
      </c>
      <c r="K64" s="231">
        <v>422</v>
      </c>
      <c r="L64" s="231">
        <v>408</v>
      </c>
      <c r="M64" s="218">
        <f t="shared" si="18"/>
        <v>408</v>
      </c>
      <c r="O64" s="230"/>
      <c r="P64" s="231"/>
      <c r="Q64" s="231"/>
      <c r="R64" s="231"/>
      <c r="S64" s="218"/>
    </row>
    <row r="65" spans="2:19" hidden="1">
      <c r="B65" s="229"/>
      <c r="C65" s="230"/>
      <c r="D65" s="231"/>
      <c r="E65" s="231"/>
      <c r="F65" s="231"/>
      <c r="G65" s="232"/>
      <c r="H65" s="202"/>
      <c r="I65" s="233"/>
      <c r="J65" s="234"/>
      <c r="K65" s="234"/>
      <c r="L65" s="234"/>
      <c r="M65" s="235"/>
      <c r="O65" s="233"/>
      <c r="P65" s="234"/>
      <c r="Q65" s="234"/>
      <c r="R65" s="234"/>
      <c r="S65" s="235"/>
    </row>
    <row r="66" spans="2:19" hidden="1">
      <c r="B66" s="229"/>
      <c r="C66" s="230"/>
      <c r="D66" s="231"/>
      <c r="E66" s="231"/>
      <c r="F66" s="231"/>
      <c r="G66" s="232"/>
      <c r="H66" s="202"/>
      <c r="I66" s="233"/>
      <c r="J66" s="234"/>
      <c r="K66" s="234"/>
      <c r="L66" s="234"/>
      <c r="M66" s="235"/>
      <c r="O66" s="233"/>
      <c r="P66" s="234"/>
      <c r="Q66" s="234"/>
      <c r="R66" s="234"/>
      <c r="S66" s="235"/>
    </row>
    <row r="67" spans="2:19" hidden="1">
      <c r="B67" s="229"/>
      <c r="C67" s="230"/>
      <c r="D67" s="231"/>
      <c r="E67" s="231"/>
      <c r="F67" s="231"/>
      <c r="G67" s="232"/>
      <c r="H67" s="202"/>
      <c r="I67" s="233"/>
      <c r="J67" s="234"/>
      <c r="K67" s="234"/>
      <c r="L67" s="234"/>
      <c r="M67" s="235"/>
      <c r="O67" s="233"/>
      <c r="P67" s="234"/>
      <c r="Q67" s="234"/>
      <c r="R67" s="234"/>
      <c r="S67" s="235"/>
    </row>
    <row r="68" spans="2:19" ht="13.5" hidden="1" thickBot="1">
      <c r="B68" s="204" t="s">
        <v>181</v>
      </c>
      <c r="C68" s="236">
        <f t="shared" ref="C68:G68" si="19">SUM(C56:C67)</f>
        <v>16033</v>
      </c>
      <c r="D68" s="195">
        <f t="shared" si="19"/>
        <v>16127</v>
      </c>
      <c r="E68" s="195">
        <f t="shared" si="19"/>
        <v>16320</v>
      </c>
      <c r="F68" s="195">
        <f t="shared" si="19"/>
        <v>16278</v>
      </c>
      <c r="G68" s="236">
        <f t="shared" si="19"/>
        <v>16278</v>
      </c>
      <c r="H68" s="237"/>
      <c r="I68" s="238">
        <f>SUM(I56:I67)</f>
        <v>16573</v>
      </c>
      <c r="J68" s="239">
        <f>SUM(J56:J67)</f>
        <v>17915</v>
      </c>
      <c r="K68" s="239">
        <f>SUM(K56:K67)</f>
        <v>17991</v>
      </c>
      <c r="L68" s="239">
        <f>SUM(L56:L67)</f>
        <v>18928</v>
      </c>
      <c r="M68" s="238">
        <f>SUM(M56:M67)</f>
        <v>18928</v>
      </c>
      <c r="O68" s="238"/>
      <c r="P68" s="239"/>
      <c r="Q68" s="239"/>
      <c r="R68" s="239"/>
      <c r="S68" s="238"/>
    </row>
    <row r="69" spans="2:19" hidden="1">
      <c r="B69" s="196"/>
      <c r="C69" s="196">
        <v>0</v>
      </c>
      <c r="D69" s="196">
        <v>0</v>
      </c>
      <c r="E69" s="196">
        <v>0</v>
      </c>
      <c r="F69" s="196">
        <v>0</v>
      </c>
      <c r="G69" s="196">
        <v>0</v>
      </c>
      <c r="H69" s="202">
        <v>-4761</v>
      </c>
      <c r="I69" s="202">
        <v>0</v>
      </c>
      <c r="J69" s="202">
        <v>0</v>
      </c>
      <c r="K69" s="202">
        <v>0</v>
      </c>
      <c r="L69" s="202">
        <v>0</v>
      </c>
      <c r="M69" s="202"/>
      <c r="O69" s="202"/>
      <c r="P69" s="202"/>
      <c r="Q69" s="202"/>
      <c r="R69" s="202"/>
      <c r="S69" s="202"/>
    </row>
    <row r="70" spans="2:19" hidden="1">
      <c r="B70" s="201"/>
      <c r="C70" s="196"/>
      <c r="D70" s="196"/>
      <c r="E70" s="196"/>
      <c r="F70" s="196"/>
      <c r="G70" s="196"/>
      <c r="H70" s="202"/>
      <c r="I70" s="202"/>
      <c r="J70" s="202"/>
      <c r="K70" s="202"/>
      <c r="L70" s="202"/>
      <c r="M70" s="202"/>
      <c r="O70" s="202"/>
      <c r="P70" s="202"/>
      <c r="Q70" s="202"/>
      <c r="R70" s="202"/>
      <c r="S70" s="202"/>
    </row>
    <row r="71" spans="2:19" hidden="1">
      <c r="B71" s="201" t="s">
        <v>182</v>
      </c>
      <c r="C71" s="196"/>
      <c r="D71" s="196"/>
      <c r="E71" s="196"/>
      <c r="F71" s="196"/>
      <c r="G71" s="196"/>
      <c r="H71" s="202"/>
      <c r="I71" s="202"/>
      <c r="J71" s="202"/>
      <c r="K71" s="202"/>
      <c r="L71" s="202"/>
      <c r="M71" s="202"/>
      <c r="O71" s="202"/>
      <c r="P71" s="202"/>
      <c r="Q71" s="202"/>
      <c r="R71" s="202"/>
      <c r="S71" s="202"/>
    </row>
    <row r="72" spans="2:19" hidden="1">
      <c r="B72" s="201"/>
      <c r="C72" s="196"/>
      <c r="D72" s="196"/>
      <c r="E72" s="196"/>
      <c r="F72" s="196"/>
      <c r="G72" s="196"/>
      <c r="H72" s="202"/>
      <c r="I72" s="202"/>
      <c r="J72" s="202"/>
      <c r="K72" s="202"/>
      <c r="L72" s="202"/>
      <c r="M72" s="202"/>
      <c r="O72" s="202"/>
      <c r="P72" s="202"/>
      <c r="Q72" s="202"/>
      <c r="R72" s="202"/>
      <c r="S72" s="202"/>
    </row>
    <row r="73" spans="2:19" hidden="1">
      <c r="B73" s="203"/>
      <c r="C73" s="196"/>
      <c r="D73" s="196"/>
      <c r="E73" s="196"/>
      <c r="F73" s="196"/>
      <c r="G73" s="196"/>
      <c r="H73" s="202"/>
      <c r="I73" s="202"/>
      <c r="J73" s="202"/>
      <c r="K73" s="202"/>
      <c r="L73" s="202"/>
      <c r="M73" s="202"/>
      <c r="O73" s="202"/>
      <c r="P73" s="202"/>
      <c r="Q73" s="202"/>
      <c r="R73" s="202"/>
      <c r="S73" s="202"/>
    </row>
    <row r="74" spans="2:19" ht="13.5" hidden="1" thickBot="1">
      <c r="B74" s="204" t="s">
        <v>183</v>
      </c>
      <c r="C74" s="205" t="s">
        <v>119</v>
      </c>
      <c r="D74" s="206" t="s">
        <v>120</v>
      </c>
      <c r="E74" s="206" t="s">
        <v>121</v>
      </c>
      <c r="F74" s="207" t="s">
        <v>122</v>
      </c>
      <c r="G74" s="204" t="s">
        <v>123</v>
      </c>
      <c r="H74" s="202"/>
      <c r="I74" s="208" t="s">
        <v>136</v>
      </c>
      <c r="J74" s="209" t="s">
        <v>137</v>
      </c>
      <c r="K74" s="209" t="s">
        <v>138</v>
      </c>
      <c r="L74" s="210" t="s">
        <v>139</v>
      </c>
      <c r="M74" s="211" t="s">
        <v>140</v>
      </c>
      <c r="O74" s="208"/>
      <c r="P74" s="209"/>
      <c r="Q74" s="209"/>
      <c r="R74" s="210"/>
      <c r="S74" s="211"/>
    </row>
    <row r="75" spans="2:19" hidden="1">
      <c r="B75" s="197"/>
      <c r="C75" s="213"/>
      <c r="D75" s="214"/>
      <c r="E75" s="214"/>
      <c r="F75" s="214"/>
      <c r="G75" s="212"/>
      <c r="H75" s="202"/>
      <c r="I75" s="215"/>
      <c r="J75" s="216"/>
      <c r="K75" s="216"/>
      <c r="L75" s="216"/>
      <c r="M75" s="217"/>
      <c r="O75" s="215"/>
      <c r="P75" s="216"/>
      <c r="Q75" s="216"/>
      <c r="R75" s="216"/>
      <c r="S75" s="217"/>
    </row>
    <row r="76" spans="2:19" hidden="1">
      <c r="B76" s="198" t="s">
        <v>40</v>
      </c>
      <c r="C76" s="219">
        <v>2591</v>
      </c>
      <c r="D76" s="220">
        <v>2524.3000000000002</v>
      </c>
      <c r="E76" s="220">
        <v>2496.5</v>
      </c>
      <c r="F76" s="220">
        <v>2386.6999999999998</v>
      </c>
      <c r="G76" s="218">
        <f t="shared" ref="G76:G81" si="20">F76</f>
        <v>2386.6999999999998</v>
      </c>
      <c r="H76" s="202"/>
      <c r="I76" s="219">
        <v>2547.7775235622571</v>
      </c>
      <c r="J76" s="220">
        <v>2583.1</v>
      </c>
      <c r="K76" s="220">
        <v>2621.7</v>
      </c>
      <c r="L76" s="220">
        <v>2599</v>
      </c>
      <c r="M76" s="218">
        <f t="shared" ref="M76:M81" si="21">L76</f>
        <v>2599</v>
      </c>
      <c r="O76" s="219"/>
      <c r="P76" s="220"/>
      <c r="Q76" s="220"/>
      <c r="R76" s="220"/>
      <c r="S76" s="218"/>
    </row>
    <row r="77" spans="2:19" hidden="1">
      <c r="B77" s="198" t="s">
        <v>41</v>
      </c>
      <c r="C77" s="219">
        <v>4756.5</v>
      </c>
      <c r="D77" s="220">
        <v>4453.7</v>
      </c>
      <c r="E77" s="220">
        <v>4414.2000000000007</v>
      </c>
      <c r="F77" s="220">
        <v>4500.6000000000004</v>
      </c>
      <c r="G77" s="218">
        <f t="shared" si="20"/>
        <v>4500.6000000000004</v>
      </c>
      <c r="H77" s="202"/>
      <c r="I77" s="219">
        <v>4431.5130350765849</v>
      </c>
      <c r="J77" s="220">
        <v>4520</v>
      </c>
      <c r="K77" s="220">
        <v>4567.1000000000004</v>
      </c>
      <c r="L77" s="220">
        <v>4624.2999999999993</v>
      </c>
      <c r="M77" s="218">
        <f t="shared" si="21"/>
        <v>4624.2999999999993</v>
      </c>
      <c r="O77" s="219"/>
      <c r="P77" s="220"/>
      <c r="Q77" s="220"/>
      <c r="R77" s="220"/>
      <c r="S77" s="218"/>
    </row>
    <row r="78" spans="2:19" hidden="1">
      <c r="B78" s="199" t="s">
        <v>180</v>
      </c>
      <c r="C78" s="219">
        <v>709</v>
      </c>
      <c r="D78" s="220">
        <v>694.1</v>
      </c>
      <c r="E78" s="220">
        <v>643</v>
      </c>
      <c r="F78" s="220">
        <v>730.1</v>
      </c>
      <c r="G78" s="218">
        <f t="shared" si="20"/>
        <v>730.1</v>
      </c>
      <c r="H78" s="202"/>
      <c r="I78" s="219">
        <v>762.99999999999886</v>
      </c>
      <c r="J78" s="220">
        <v>768.1</v>
      </c>
      <c r="K78" s="220">
        <v>890.9</v>
      </c>
      <c r="L78" s="220">
        <v>903</v>
      </c>
      <c r="M78" s="218">
        <f t="shared" si="21"/>
        <v>903</v>
      </c>
      <c r="O78" s="219"/>
      <c r="P78" s="220"/>
      <c r="Q78" s="220"/>
      <c r="R78" s="220"/>
      <c r="S78" s="218"/>
    </row>
    <row r="79" spans="2:19" hidden="1">
      <c r="B79" s="198" t="s">
        <v>42</v>
      </c>
      <c r="C79" s="219">
        <v>1923</v>
      </c>
      <c r="D79" s="220">
        <v>1969.4</v>
      </c>
      <c r="E79" s="220">
        <v>1980.9</v>
      </c>
      <c r="F79" s="220">
        <v>1918.8999999999999</v>
      </c>
      <c r="G79" s="218">
        <f t="shared" si="20"/>
        <v>1918.8999999999999</v>
      </c>
      <c r="H79" s="202"/>
      <c r="I79" s="219">
        <v>1887.2606715014758</v>
      </c>
      <c r="J79" s="220">
        <v>1857.5</v>
      </c>
      <c r="K79" s="220">
        <v>1950.6</v>
      </c>
      <c r="L79" s="220">
        <v>2013.6</v>
      </c>
      <c r="M79" s="218">
        <f t="shared" si="21"/>
        <v>2013.6</v>
      </c>
      <c r="O79" s="219"/>
      <c r="P79" s="220"/>
      <c r="Q79" s="220"/>
      <c r="R79" s="220"/>
      <c r="S79" s="218"/>
    </row>
    <row r="80" spans="2:19" hidden="1">
      <c r="B80" s="198" t="s">
        <v>46</v>
      </c>
      <c r="C80" s="219">
        <v>1837</v>
      </c>
      <c r="D80" s="220">
        <v>1509</v>
      </c>
      <c r="E80" s="220">
        <v>1542.3</v>
      </c>
      <c r="F80" s="220">
        <v>1468.3</v>
      </c>
      <c r="G80" s="218">
        <f t="shared" si="20"/>
        <v>1468.3</v>
      </c>
      <c r="H80" s="202"/>
      <c r="I80" s="219">
        <v>1436.2499999999955</v>
      </c>
      <c r="J80" s="220">
        <v>1272.7</v>
      </c>
      <c r="K80" s="220">
        <v>1305.7</v>
      </c>
      <c r="L80" s="220">
        <v>1281.5</v>
      </c>
      <c r="M80" s="218">
        <f t="shared" si="21"/>
        <v>1281.5</v>
      </c>
      <c r="O80" s="219"/>
      <c r="P80" s="220"/>
      <c r="Q80" s="220"/>
      <c r="R80" s="220"/>
      <c r="S80" s="218"/>
    </row>
    <row r="81" spans="2:19" hidden="1">
      <c r="B81" s="199" t="s">
        <v>99</v>
      </c>
      <c r="C81" s="219">
        <v>344</v>
      </c>
      <c r="D81" s="220">
        <v>334</v>
      </c>
      <c r="E81" s="220">
        <v>337</v>
      </c>
      <c r="F81" s="220">
        <v>346</v>
      </c>
      <c r="G81" s="218">
        <f t="shared" si="20"/>
        <v>346</v>
      </c>
      <c r="H81" s="202"/>
      <c r="I81" s="219">
        <v>359</v>
      </c>
      <c r="J81" s="220">
        <v>331</v>
      </c>
      <c r="K81" s="220">
        <v>329</v>
      </c>
      <c r="L81" s="220">
        <v>395</v>
      </c>
      <c r="M81" s="218">
        <f t="shared" si="21"/>
        <v>395</v>
      </c>
      <c r="O81" s="219"/>
      <c r="P81" s="220"/>
      <c r="Q81" s="220"/>
      <c r="R81" s="220"/>
      <c r="S81" s="218"/>
    </row>
    <row r="82" spans="2:19" hidden="1">
      <c r="B82" s="199"/>
      <c r="C82" s="219"/>
      <c r="D82" s="220"/>
      <c r="E82" s="220"/>
      <c r="F82" s="220"/>
      <c r="G82" s="221"/>
      <c r="H82" s="202"/>
      <c r="I82" s="219"/>
      <c r="J82" s="220"/>
      <c r="K82" s="220"/>
      <c r="L82" s="220"/>
      <c r="M82" s="221"/>
      <c r="O82" s="219"/>
      <c r="P82" s="220"/>
      <c r="Q82" s="220"/>
      <c r="R82" s="220"/>
      <c r="S82" s="221"/>
    </row>
    <row r="83" spans="2:19" hidden="1">
      <c r="B83" s="198"/>
      <c r="C83" s="219"/>
      <c r="D83" s="220"/>
      <c r="E83" s="220"/>
      <c r="F83" s="220"/>
      <c r="G83" s="222"/>
      <c r="H83" s="202"/>
      <c r="I83" s="219"/>
      <c r="J83" s="220"/>
      <c r="K83" s="220"/>
      <c r="L83" s="220"/>
      <c r="M83" s="222"/>
      <c r="O83" s="219"/>
      <c r="P83" s="220"/>
      <c r="Q83" s="220"/>
      <c r="R83" s="220"/>
      <c r="S83" s="222"/>
    </row>
    <row r="84" spans="2:19" hidden="1">
      <c r="B84" s="223" t="s">
        <v>43</v>
      </c>
      <c r="C84" s="225">
        <f t="shared" ref="C84:G84" si="22">SUM(C76:C83)</f>
        <v>12160.5</v>
      </c>
      <c r="D84" s="226">
        <f t="shared" si="22"/>
        <v>11484.5</v>
      </c>
      <c r="E84" s="226">
        <f t="shared" si="22"/>
        <v>11413.9</v>
      </c>
      <c r="F84" s="226">
        <f t="shared" si="22"/>
        <v>11350.6</v>
      </c>
      <c r="G84" s="224">
        <f t="shared" si="22"/>
        <v>11350.6</v>
      </c>
      <c r="H84" s="202"/>
      <c r="I84" s="225">
        <f>SUM(I76:I83)</f>
        <v>11424.801230140314</v>
      </c>
      <c r="J84" s="226">
        <f>SUM(J76:J83)</f>
        <v>11332.400000000001</v>
      </c>
      <c r="K84" s="226">
        <f>SUM(K76:K83)</f>
        <v>11665</v>
      </c>
      <c r="L84" s="226">
        <f>SUM(L76:L83)</f>
        <v>11816.4</v>
      </c>
      <c r="M84" s="224">
        <f>SUM(M76:M83)</f>
        <v>11816.4</v>
      </c>
      <c r="O84" s="225"/>
      <c r="P84" s="226"/>
      <c r="Q84" s="226"/>
      <c r="R84" s="226"/>
      <c r="S84" s="224"/>
    </row>
    <row r="85" spans="2:19" hidden="1">
      <c r="B85" s="198"/>
      <c r="C85" s="219"/>
      <c r="D85" s="220"/>
      <c r="E85" s="220"/>
      <c r="F85" s="220"/>
      <c r="G85" s="218"/>
      <c r="H85" s="202"/>
      <c r="I85" s="219"/>
      <c r="J85" s="220"/>
      <c r="K85" s="220"/>
      <c r="L85" s="220"/>
      <c r="M85" s="218"/>
      <c r="O85" s="219"/>
      <c r="P85" s="220"/>
      <c r="Q85" s="220"/>
      <c r="R85" s="220"/>
      <c r="S85" s="218"/>
    </row>
    <row r="86" spans="2:19" hidden="1">
      <c r="B86" s="198" t="s">
        <v>44</v>
      </c>
      <c r="C86" s="219">
        <v>332</v>
      </c>
      <c r="D86" s="220">
        <v>329</v>
      </c>
      <c r="E86" s="220">
        <v>329</v>
      </c>
      <c r="F86" s="220">
        <v>308</v>
      </c>
      <c r="G86" s="218">
        <f t="shared" ref="G86:G92" si="23">F86</f>
        <v>308</v>
      </c>
      <c r="H86" s="202"/>
      <c r="I86" s="219">
        <v>315</v>
      </c>
      <c r="J86" s="220">
        <v>328.5</v>
      </c>
      <c r="K86" s="220">
        <v>300</v>
      </c>
      <c r="L86" s="220">
        <v>354.3</v>
      </c>
      <c r="M86" s="218">
        <f t="shared" ref="M86:M92" si="24">L86</f>
        <v>354.3</v>
      </c>
      <c r="O86" s="219"/>
      <c r="P86" s="220"/>
      <c r="Q86" s="220"/>
      <c r="R86" s="220"/>
      <c r="S86" s="218"/>
    </row>
    <row r="87" spans="2:19" hidden="1">
      <c r="B87" s="198" t="s">
        <v>19</v>
      </c>
      <c r="C87" s="219">
        <v>316</v>
      </c>
      <c r="D87" s="220">
        <v>313</v>
      </c>
      <c r="E87" s="220">
        <v>287</v>
      </c>
      <c r="F87" s="220">
        <v>299</v>
      </c>
      <c r="G87" s="218">
        <f t="shared" si="23"/>
        <v>299</v>
      </c>
      <c r="H87" s="202"/>
      <c r="I87" s="219">
        <v>316</v>
      </c>
      <c r="J87" s="220">
        <v>317</v>
      </c>
      <c r="K87" s="220">
        <v>323</v>
      </c>
      <c r="L87" s="220">
        <v>280</v>
      </c>
      <c r="M87" s="218">
        <f t="shared" si="24"/>
        <v>280</v>
      </c>
      <c r="O87" s="219"/>
      <c r="P87" s="220"/>
      <c r="Q87" s="220"/>
      <c r="R87" s="220"/>
      <c r="S87" s="218"/>
    </row>
    <row r="88" spans="2:19" hidden="1">
      <c r="B88" s="198" t="s">
        <v>48</v>
      </c>
      <c r="C88" s="219">
        <v>10</v>
      </c>
      <c r="D88" s="228">
        <v>18</v>
      </c>
      <c r="E88" s="228">
        <v>18</v>
      </c>
      <c r="F88" s="228">
        <v>18</v>
      </c>
      <c r="G88" s="218">
        <f t="shared" si="23"/>
        <v>18</v>
      </c>
      <c r="H88" s="202"/>
      <c r="I88" s="227">
        <v>8</v>
      </c>
      <c r="J88" s="228">
        <v>8</v>
      </c>
      <c r="K88" s="228">
        <v>8</v>
      </c>
      <c r="L88" s="228">
        <v>8</v>
      </c>
      <c r="M88" s="218">
        <f t="shared" si="24"/>
        <v>8</v>
      </c>
      <c r="O88" s="227"/>
      <c r="P88" s="228"/>
      <c r="Q88" s="228"/>
      <c r="R88" s="228"/>
      <c r="S88" s="218"/>
    </row>
    <row r="89" spans="2:19" hidden="1">
      <c r="B89" s="198" t="s">
        <v>56</v>
      </c>
      <c r="C89" s="219">
        <v>155</v>
      </c>
      <c r="D89" s="228">
        <v>154</v>
      </c>
      <c r="E89" s="228">
        <v>204</v>
      </c>
      <c r="F89" s="228">
        <v>205</v>
      </c>
      <c r="G89" s="218">
        <f t="shared" si="23"/>
        <v>205</v>
      </c>
      <c r="H89" s="202"/>
      <c r="I89" s="227">
        <v>292.47058823529409</v>
      </c>
      <c r="J89" s="228">
        <v>301.5</v>
      </c>
      <c r="K89" s="228">
        <v>297</v>
      </c>
      <c r="L89" s="228">
        <v>278</v>
      </c>
      <c r="M89" s="218">
        <f t="shared" si="24"/>
        <v>278</v>
      </c>
      <c r="O89" s="227"/>
      <c r="P89" s="228"/>
      <c r="Q89" s="228"/>
      <c r="R89" s="228"/>
      <c r="S89" s="218"/>
    </row>
    <row r="90" spans="2:19" hidden="1">
      <c r="B90" s="198" t="s">
        <v>100</v>
      </c>
      <c r="C90" s="219">
        <v>850</v>
      </c>
      <c r="D90" s="228">
        <v>823</v>
      </c>
      <c r="E90" s="228">
        <v>940</v>
      </c>
      <c r="F90" s="228">
        <v>951</v>
      </c>
      <c r="G90" s="218">
        <f t="shared" si="23"/>
        <v>951</v>
      </c>
      <c r="H90" s="202"/>
      <c r="I90" s="227">
        <v>824.99999999999966</v>
      </c>
      <c r="J90" s="228">
        <v>789</v>
      </c>
      <c r="K90" s="228">
        <v>1005.0999999999999</v>
      </c>
      <c r="L90" s="228">
        <v>1068</v>
      </c>
      <c r="M90" s="218">
        <f t="shared" si="24"/>
        <v>1068</v>
      </c>
      <c r="O90" s="227"/>
      <c r="P90" s="228"/>
      <c r="Q90" s="228"/>
      <c r="R90" s="228"/>
      <c r="S90" s="218"/>
    </row>
    <row r="91" spans="2:19" hidden="1">
      <c r="B91" s="229" t="s">
        <v>101</v>
      </c>
      <c r="C91" s="219">
        <v>0</v>
      </c>
      <c r="D91" s="228">
        <v>0</v>
      </c>
      <c r="E91" s="228">
        <v>0</v>
      </c>
      <c r="F91" s="228">
        <v>0</v>
      </c>
      <c r="G91" s="218">
        <f t="shared" si="23"/>
        <v>0</v>
      </c>
      <c r="H91" s="202"/>
      <c r="I91" s="227">
        <v>0</v>
      </c>
      <c r="J91" s="228">
        <v>0</v>
      </c>
      <c r="K91" s="228">
        <v>0</v>
      </c>
      <c r="L91" s="228">
        <v>0</v>
      </c>
      <c r="M91" s="218">
        <f t="shared" si="24"/>
        <v>0</v>
      </c>
      <c r="O91" s="227"/>
      <c r="P91" s="228"/>
      <c r="Q91" s="228"/>
      <c r="R91" s="228"/>
      <c r="S91" s="218"/>
    </row>
    <row r="92" spans="2:19" hidden="1">
      <c r="B92" s="200" t="s">
        <v>113</v>
      </c>
      <c r="C92" s="219">
        <v>27</v>
      </c>
      <c r="D92" s="228">
        <v>27</v>
      </c>
      <c r="E92" s="228">
        <v>43</v>
      </c>
      <c r="F92" s="228">
        <v>124</v>
      </c>
      <c r="G92" s="218">
        <f t="shared" si="23"/>
        <v>124</v>
      </c>
      <c r="H92" s="202"/>
      <c r="I92" s="230">
        <v>269</v>
      </c>
      <c r="J92" s="228">
        <v>260</v>
      </c>
      <c r="K92" s="228">
        <v>228</v>
      </c>
      <c r="L92" s="228">
        <v>277</v>
      </c>
      <c r="M92" s="218">
        <f t="shared" si="24"/>
        <v>277</v>
      </c>
      <c r="O92" s="230"/>
      <c r="P92" s="228"/>
      <c r="Q92" s="228"/>
      <c r="R92" s="228"/>
      <c r="S92" s="218"/>
    </row>
    <row r="93" spans="2:19" hidden="1">
      <c r="B93" s="229"/>
      <c r="C93" s="230"/>
      <c r="D93" s="231"/>
      <c r="E93" s="231"/>
      <c r="F93" s="231"/>
      <c r="G93" s="232"/>
      <c r="H93" s="202"/>
      <c r="I93" s="230"/>
      <c r="J93" s="231"/>
      <c r="K93" s="231"/>
      <c r="L93" s="231"/>
      <c r="M93" s="232"/>
      <c r="O93" s="230"/>
      <c r="P93" s="231"/>
      <c r="Q93" s="231"/>
      <c r="R93" s="231"/>
      <c r="S93" s="232"/>
    </row>
    <row r="94" spans="2:19" hidden="1">
      <c r="B94" s="229"/>
      <c r="C94" s="230"/>
      <c r="D94" s="231"/>
      <c r="E94" s="231"/>
      <c r="F94" s="231"/>
      <c r="G94" s="232"/>
      <c r="H94" s="202"/>
      <c r="I94" s="233"/>
      <c r="J94" s="234"/>
      <c r="K94" s="234"/>
      <c r="L94" s="234"/>
      <c r="M94" s="235"/>
      <c r="O94" s="233"/>
      <c r="P94" s="234"/>
      <c r="Q94" s="234"/>
      <c r="R94" s="234"/>
      <c r="S94" s="235"/>
    </row>
    <row r="95" spans="2:19" hidden="1">
      <c r="B95" s="229"/>
      <c r="C95" s="230"/>
      <c r="D95" s="231"/>
      <c r="E95" s="231"/>
      <c r="F95" s="231"/>
      <c r="G95" s="232"/>
      <c r="H95" s="202"/>
      <c r="I95" s="233"/>
      <c r="J95" s="234"/>
      <c r="K95" s="234"/>
      <c r="L95" s="234"/>
      <c r="M95" s="235"/>
      <c r="O95" s="233"/>
      <c r="P95" s="234"/>
      <c r="Q95" s="234"/>
      <c r="R95" s="234"/>
      <c r="S95" s="235"/>
    </row>
    <row r="96" spans="2:19" ht="13.5" hidden="1" thickBot="1">
      <c r="B96" s="204" t="s">
        <v>184</v>
      </c>
      <c r="C96" s="236">
        <f t="shared" ref="C96:G96" si="25">SUM(C84:C95)</f>
        <v>13850.5</v>
      </c>
      <c r="D96" s="195">
        <f t="shared" si="25"/>
        <v>13148.5</v>
      </c>
      <c r="E96" s="195">
        <f t="shared" si="25"/>
        <v>13234.9</v>
      </c>
      <c r="F96" s="195">
        <f t="shared" si="25"/>
        <v>13255.6</v>
      </c>
      <c r="G96" s="236">
        <f t="shared" si="25"/>
        <v>13255.6</v>
      </c>
      <c r="H96" s="237"/>
      <c r="I96" s="238">
        <f>SUM(I84:I95)</f>
        <v>13450.271818375608</v>
      </c>
      <c r="J96" s="239">
        <f>SUM(J84:J95)</f>
        <v>13336.400000000001</v>
      </c>
      <c r="K96" s="239">
        <f>SUM(K84:K95)</f>
        <v>13826.1</v>
      </c>
      <c r="L96" s="239">
        <f>SUM(L84:L95)</f>
        <v>14081.699999999999</v>
      </c>
      <c r="M96" s="238">
        <f>SUM(M84:M95)</f>
        <v>14081.699999999999</v>
      </c>
      <c r="O96" s="238"/>
      <c r="P96" s="239"/>
      <c r="Q96" s="239"/>
      <c r="R96" s="239"/>
      <c r="S96" s="238"/>
    </row>
    <row r="97" hidden="1"/>
  </sheetData>
  <phoneticPr fontId="3" type="noConversion"/>
  <printOptions horizontalCentered="1" verticalCentered="1"/>
  <pageMargins left="0.25" right="0.25" top="0.75" bottom="0.75" header="0.3" footer="0.3"/>
  <pageSetup paperSize="9" scale="9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5:CQ78"/>
  <sheetViews>
    <sheetView showGridLines="0" view="pageBreakPreview" topLeftCell="B2" zoomScale="80" zoomScaleNormal="80" zoomScaleSheetLayoutView="80" workbookViewId="0">
      <pane xSplit="6" ySplit="11" topLeftCell="AA13" activePane="bottomRight" state="frozen"/>
      <selection activeCell="O34" sqref="O34"/>
      <selection pane="topRight" activeCell="O34" sqref="O34"/>
      <selection pane="bottomLeft" activeCell="O34" sqref="O34"/>
      <selection pane="bottomRight" activeCell="AA13" sqref="AA13"/>
    </sheetView>
  </sheetViews>
  <sheetFormatPr defaultColWidth="14.42578125" defaultRowHeight="12.75"/>
  <cols>
    <col min="1" max="1" width="0.140625" style="7" hidden="1" customWidth="1"/>
    <col min="2" max="2" width="53" style="7" bestFit="1" customWidth="1"/>
    <col min="3" max="5" width="1" style="7" hidden="1" customWidth="1"/>
    <col min="6" max="6" width="1.28515625" style="7" hidden="1" customWidth="1"/>
    <col min="7" max="7" width="1.140625" style="7" customWidth="1"/>
    <col min="8" max="11" width="12" style="7" hidden="1" customWidth="1"/>
    <col min="12" max="12" width="1" style="7" hidden="1" customWidth="1"/>
    <col min="13" max="16" width="13" style="7" hidden="1" customWidth="1"/>
    <col min="17" max="17" width="0.85546875" style="7" hidden="1" customWidth="1"/>
    <col min="18" max="21" width="12.85546875" style="7" hidden="1" customWidth="1"/>
    <col min="22" max="22" width="0.85546875" style="7" hidden="1" customWidth="1"/>
    <col min="23" max="26" width="12.28515625" style="7" hidden="1" customWidth="1"/>
    <col min="27" max="27" width="0.85546875" style="7" customWidth="1"/>
    <col min="28" max="31" width="12.7109375" style="7" customWidth="1"/>
    <col min="32" max="32" width="1.140625" style="7" customWidth="1"/>
    <col min="33" max="36" width="13" style="7" hidden="1" customWidth="1"/>
    <col min="37" max="37" width="0.85546875" style="7" hidden="1" customWidth="1"/>
    <col min="38" max="41" width="12.7109375" style="7" hidden="1" customWidth="1"/>
    <col min="42" max="42" width="0.85546875" style="7" hidden="1" customWidth="1"/>
    <col min="43" max="46" width="12.85546875" style="7" hidden="1" customWidth="1"/>
    <col min="47" max="47" width="0.85546875" style="7" customWidth="1"/>
    <col min="48" max="48" width="12.42578125" style="7" customWidth="1"/>
    <col min="49" max="49" width="13.85546875" style="7" customWidth="1"/>
    <col min="50" max="50" width="11.42578125" style="7" customWidth="1"/>
    <col min="51" max="51" width="11.28515625" style="7" customWidth="1"/>
    <col min="52" max="52" width="0.85546875" style="7" customWidth="1"/>
    <col min="53" max="56" width="12.5703125" style="7" customWidth="1"/>
    <col min="57" max="57" width="0.85546875" style="7" customWidth="1"/>
    <col min="58" max="61" width="14.42578125" style="7"/>
    <col min="62" max="62" width="0.85546875" style="7" customWidth="1"/>
    <col min="63" max="66" width="14.42578125" style="7" customWidth="1"/>
    <col min="67" max="67" width="0.85546875" style="7" customWidth="1"/>
    <col min="68" max="71" width="14.42578125" style="7" customWidth="1"/>
    <col min="72" max="72" width="0.85546875" style="7" customWidth="1"/>
    <col min="73" max="76" width="14.42578125" style="7" customWidth="1"/>
    <col min="77" max="77" width="0.85546875" style="7" customWidth="1"/>
    <col min="78" max="81" width="14.42578125" style="7" customWidth="1"/>
    <col min="82" max="82" width="1.28515625" style="7" customWidth="1"/>
    <col min="83" max="90" width="14.42578125" style="7"/>
    <col min="91" max="91" width="0.85546875" style="7" customWidth="1"/>
    <col min="92" max="95" width="14.42578125" style="7" customWidth="1"/>
    <col min="96" max="16384" width="14.42578125" style="7"/>
  </cols>
  <sheetData>
    <row r="5" spans="2:95">
      <c r="CH5" s="365"/>
      <c r="CI5" s="366"/>
      <c r="CJ5" s="366"/>
      <c r="CK5" s="366"/>
      <c r="CL5" s="365"/>
      <c r="CM5" s="366"/>
      <c r="CQ5" s="161" t="s">
        <v>98</v>
      </c>
    </row>
    <row r="6" spans="2:95">
      <c r="BA6" s="322"/>
    </row>
    <row r="7" spans="2:95">
      <c r="AQ7" s="322"/>
    </row>
    <row r="9" spans="2:95">
      <c r="B9" s="26" t="s">
        <v>83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</row>
    <row r="11" spans="2:95" s="93" customFormat="1" ht="13.5" customHeight="1">
      <c r="B11" s="389"/>
      <c r="H11" s="400" t="s">
        <v>119</v>
      </c>
      <c r="I11" s="401"/>
      <c r="J11" s="401"/>
      <c r="K11" s="402"/>
      <c r="M11" s="400" t="s">
        <v>120</v>
      </c>
      <c r="N11" s="401"/>
      <c r="O11" s="401"/>
      <c r="P11" s="402"/>
      <c r="R11" s="400" t="s">
        <v>121</v>
      </c>
      <c r="S11" s="401"/>
      <c r="T11" s="401"/>
      <c r="U11" s="402"/>
      <c r="W11" s="400" t="s">
        <v>122</v>
      </c>
      <c r="X11" s="401"/>
      <c r="Y11" s="401"/>
      <c r="Z11" s="402"/>
      <c r="AB11" s="400" t="s">
        <v>128</v>
      </c>
      <c r="AC11" s="401"/>
      <c r="AD11" s="401"/>
      <c r="AE11" s="402"/>
      <c r="AG11" s="400" t="s">
        <v>136</v>
      </c>
      <c r="AH11" s="401"/>
      <c r="AI11" s="401"/>
      <c r="AJ11" s="402"/>
      <c r="AL11" s="400" t="s">
        <v>137</v>
      </c>
      <c r="AM11" s="401"/>
      <c r="AN11" s="401"/>
      <c r="AO11" s="402"/>
      <c r="AQ11" s="400" t="s">
        <v>138</v>
      </c>
      <c r="AR11" s="401"/>
      <c r="AS11" s="401"/>
      <c r="AT11" s="402"/>
      <c r="AV11" s="400" t="s">
        <v>139</v>
      </c>
      <c r="AW11" s="401"/>
      <c r="AX11" s="401"/>
      <c r="AY11" s="402"/>
      <c r="BA11" s="400" t="s">
        <v>173</v>
      </c>
      <c r="BB11" s="401"/>
      <c r="BC11" s="401"/>
      <c r="BD11" s="402"/>
      <c r="BF11" s="400" t="s">
        <v>320</v>
      </c>
      <c r="BG11" s="401"/>
      <c r="BH11" s="401"/>
      <c r="BI11" s="402"/>
      <c r="BK11" s="400" t="s">
        <v>321</v>
      </c>
      <c r="BL11" s="401"/>
      <c r="BM11" s="401"/>
      <c r="BN11" s="402"/>
      <c r="BP11" s="400" t="s">
        <v>322</v>
      </c>
      <c r="BQ11" s="401"/>
      <c r="BR11" s="401"/>
      <c r="BS11" s="402"/>
      <c r="BU11" s="400" t="s">
        <v>323</v>
      </c>
      <c r="BV11" s="401"/>
      <c r="BW11" s="401"/>
      <c r="BX11" s="402"/>
      <c r="BZ11" s="400" t="s">
        <v>333</v>
      </c>
      <c r="CA11" s="401"/>
      <c r="CB11" s="401"/>
      <c r="CC11" s="402"/>
      <c r="CE11" s="400" t="s">
        <v>349</v>
      </c>
      <c r="CF11" s="401"/>
      <c r="CG11" s="401"/>
      <c r="CH11" s="402"/>
      <c r="CI11" s="400" t="s">
        <v>353</v>
      </c>
      <c r="CJ11" s="401"/>
      <c r="CK11" s="401"/>
      <c r="CL11" s="402"/>
      <c r="CN11" s="400" t="s">
        <v>359</v>
      </c>
      <c r="CO11" s="401"/>
      <c r="CP11" s="401"/>
      <c r="CQ11" s="402"/>
    </row>
    <row r="12" spans="2:95" s="93" customFormat="1" ht="27" customHeight="1">
      <c r="B12" s="390"/>
      <c r="H12" s="156" t="s">
        <v>26</v>
      </c>
      <c r="I12" s="156" t="s">
        <v>27</v>
      </c>
      <c r="J12" s="156" t="s">
        <v>70</v>
      </c>
      <c r="K12" s="156" t="s">
        <v>28</v>
      </c>
      <c r="M12" s="156" t="s">
        <v>26</v>
      </c>
      <c r="N12" s="156" t="s">
        <v>27</v>
      </c>
      <c r="O12" s="156" t="s">
        <v>70</v>
      </c>
      <c r="P12" s="156" t="s">
        <v>28</v>
      </c>
      <c r="R12" s="156" t="s">
        <v>26</v>
      </c>
      <c r="S12" s="156" t="s">
        <v>27</v>
      </c>
      <c r="T12" s="156" t="s">
        <v>70</v>
      </c>
      <c r="U12" s="156" t="s">
        <v>28</v>
      </c>
      <c r="W12" s="156" t="s">
        <v>26</v>
      </c>
      <c r="X12" s="156" t="s">
        <v>27</v>
      </c>
      <c r="Y12" s="156" t="s">
        <v>70</v>
      </c>
      <c r="Z12" s="156" t="s">
        <v>28</v>
      </c>
      <c r="AB12" s="156" t="s">
        <v>26</v>
      </c>
      <c r="AC12" s="156" t="s">
        <v>27</v>
      </c>
      <c r="AD12" s="156" t="s">
        <v>70</v>
      </c>
      <c r="AE12" s="156" t="s">
        <v>28</v>
      </c>
      <c r="AG12" s="156" t="s">
        <v>26</v>
      </c>
      <c r="AH12" s="156" t="s">
        <v>27</v>
      </c>
      <c r="AI12" s="156" t="s">
        <v>70</v>
      </c>
      <c r="AJ12" s="156" t="s">
        <v>28</v>
      </c>
      <c r="AL12" s="156" t="s">
        <v>26</v>
      </c>
      <c r="AM12" s="156" t="s">
        <v>27</v>
      </c>
      <c r="AN12" s="156" t="s">
        <v>70</v>
      </c>
      <c r="AO12" s="156" t="s">
        <v>28</v>
      </c>
      <c r="AQ12" s="156" t="s">
        <v>26</v>
      </c>
      <c r="AR12" s="156" t="s">
        <v>27</v>
      </c>
      <c r="AS12" s="156" t="s">
        <v>70</v>
      </c>
      <c r="AT12" s="156" t="s">
        <v>28</v>
      </c>
      <c r="AV12" s="156" t="s">
        <v>26</v>
      </c>
      <c r="AW12" s="156" t="s">
        <v>27</v>
      </c>
      <c r="AX12" s="156" t="s">
        <v>70</v>
      </c>
      <c r="AY12" s="155" t="s">
        <v>28</v>
      </c>
      <c r="BA12" s="156" t="s">
        <v>26</v>
      </c>
      <c r="BB12" s="156" t="s">
        <v>27</v>
      </c>
      <c r="BC12" s="156" t="s">
        <v>70</v>
      </c>
      <c r="BD12" s="156" t="s">
        <v>28</v>
      </c>
      <c r="BF12" s="156" t="s">
        <v>26</v>
      </c>
      <c r="BG12" s="156" t="s">
        <v>27</v>
      </c>
      <c r="BH12" s="156" t="s">
        <v>70</v>
      </c>
      <c r="BI12" s="156" t="s">
        <v>28</v>
      </c>
      <c r="BK12" s="156" t="s">
        <v>26</v>
      </c>
      <c r="BL12" s="156" t="s">
        <v>27</v>
      </c>
      <c r="BM12" s="156" t="s">
        <v>70</v>
      </c>
      <c r="BN12" s="156" t="s">
        <v>28</v>
      </c>
      <c r="BP12" s="156" t="s">
        <v>26</v>
      </c>
      <c r="BQ12" s="156" t="s">
        <v>27</v>
      </c>
      <c r="BR12" s="156" t="s">
        <v>70</v>
      </c>
      <c r="BS12" s="156" t="s">
        <v>28</v>
      </c>
      <c r="BU12" s="156" t="s">
        <v>26</v>
      </c>
      <c r="BV12" s="156" t="s">
        <v>27</v>
      </c>
      <c r="BW12" s="156" t="s">
        <v>70</v>
      </c>
      <c r="BX12" s="155" t="s">
        <v>28</v>
      </c>
      <c r="BZ12" s="156" t="s">
        <v>26</v>
      </c>
      <c r="CA12" s="156" t="s">
        <v>27</v>
      </c>
      <c r="CB12" s="156" t="s">
        <v>70</v>
      </c>
      <c r="CC12" s="156" t="s">
        <v>28</v>
      </c>
      <c r="CE12" s="156" t="s">
        <v>26</v>
      </c>
      <c r="CF12" s="156" t="s">
        <v>27</v>
      </c>
      <c r="CG12" s="156" t="s">
        <v>70</v>
      </c>
      <c r="CH12" s="156" t="s">
        <v>28</v>
      </c>
      <c r="CI12" s="156" t="s">
        <v>26</v>
      </c>
      <c r="CJ12" s="156" t="s">
        <v>27</v>
      </c>
      <c r="CK12" s="156" t="s">
        <v>70</v>
      </c>
      <c r="CL12" s="156" t="s">
        <v>28</v>
      </c>
      <c r="CN12" s="156" t="s">
        <v>26</v>
      </c>
      <c r="CO12" s="156" t="s">
        <v>27</v>
      </c>
      <c r="CP12" s="156" t="s">
        <v>70</v>
      </c>
      <c r="CQ12" s="156" t="s">
        <v>28</v>
      </c>
    </row>
    <row r="13" spans="2:95">
      <c r="B13" s="12"/>
      <c r="H13" s="88"/>
      <c r="I13" s="89"/>
      <c r="J13" s="94"/>
      <c r="K13" s="70"/>
      <c r="M13" s="88"/>
      <c r="N13" s="89"/>
      <c r="O13" s="94"/>
      <c r="P13" s="70"/>
      <c r="R13" s="88"/>
      <c r="S13" s="89"/>
      <c r="T13" s="94"/>
      <c r="U13" s="70"/>
      <c r="W13" s="88"/>
      <c r="X13" s="89"/>
      <c r="Y13" s="94"/>
      <c r="Z13" s="70"/>
      <c r="AB13" s="97"/>
      <c r="AC13" s="98"/>
      <c r="AD13" s="99"/>
      <c r="AE13" s="100"/>
      <c r="AG13" s="88"/>
      <c r="AH13" s="89"/>
      <c r="AI13" s="94"/>
      <c r="AJ13" s="70"/>
      <c r="AL13" s="88"/>
      <c r="AM13" s="89"/>
      <c r="AN13" s="94"/>
      <c r="AO13" s="70"/>
      <c r="AQ13" s="88"/>
      <c r="AR13" s="89"/>
      <c r="AS13" s="94"/>
      <c r="AT13" s="70"/>
      <c r="AV13" s="88"/>
      <c r="AW13" s="89"/>
      <c r="AX13" s="94"/>
      <c r="AY13" s="70"/>
      <c r="BA13" s="88"/>
      <c r="BB13" s="89"/>
      <c r="BC13" s="94"/>
      <c r="BD13" s="70"/>
      <c r="BF13" s="88"/>
      <c r="BG13" s="89"/>
      <c r="BH13" s="94"/>
      <c r="BI13" s="70"/>
      <c r="BK13" s="88"/>
      <c r="BL13" s="89"/>
      <c r="BM13" s="94"/>
      <c r="BN13" s="70"/>
      <c r="BP13" s="88"/>
      <c r="BQ13" s="89"/>
      <c r="BR13" s="94"/>
      <c r="BS13" s="70"/>
      <c r="BU13" s="88"/>
      <c r="BV13" s="89"/>
      <c r="BW13" s="94"/>
      <c r="BX13" s="70"/>
      <c r="BZ13" s="88"/>
      <c r="CA13" s="89"/>
      <c r="CB13" s="94"/>
      <c r="CC13" s="70"/>
      <c r="CE13" s="88"/>
      <c r="CF13" s="89"/>
      <c r="CG13" s="94"/>
      <c r="CH13" s="70"/>
      <c r="CI13" s="88"/>
      <c r="CJ13" s="89"/>
      <c r="CK13" s="94"/>
      <c r="CL13" s="70"/>
      <c r="CN13" s="88"/>
      <c r="CO13" s="89"/>
      <c r="CP13" s="94"/>
      <c r="CQ13" s="70"/>
    </row>
    <row r="14" spans="2:95">
      <c r="B14" s="42" t="s">
        <v>133</v>
      </c>
      <c r="H14" s="88">
        <v>80005</v>
      </c>
      <c r="I14" s="89">
        <v>69959</v>
      </c>
      <c r="J14" s="94">
        <v>0</v>
      </c>
      <c r="K14" s="70">
        <f>SUM(H14:J14)</f>
        <v>149964</v>
      </c>
      <c r="M14" s="88">
        <v>83736</v>
      </c>
      <c r="N14" s="89">
        <v>70423</v>
      </c>
      <c r="O14" s="94">
        <v>0</v>
      </c>
      <c r="P14" s="70">
        <v>154159</v>
      </c>
      <c r="R14" s="88">
        <v>82591</v>
      </c>
      <c r="S14" s="89">
        <v>70060</v>
      </c>
      <c r="T14" s="94">
        <v>0</v>
      </c>
      <c r="U14" s="70">
        <v>152651</v>
      </c>
      <c r="W14" s="88">
        <v>85490</v>
      </c>
      <c r="X14" s="89">
        <v>73987</v>
      </c>
      <c r="Y14" s="94">
        <v>0</v>
      </c>
      <c r="Z14" s="70">
        <v>159477</v>
      </c>
      <c r="AB14" s="88">
        <f>+H14+M14+R14+W14</f>
        <v>331822</v>
      </c>
      <c r="AC14" s="89">
        <f t="shared" ref="AC14:AD14" si="0">+I14+N14+S14+X14</f>
        <v>284429</v>
      </c>
      <c r="AD14" s="94">
        <f t="shared" si="0"/>
        <v>0</v>
      </c>
      <c r="AE14" s="70">
        <f>SUM(AB14:AD14)</f>
        <v>616251</v>
      </c>
      <c r="AG14" s="88">
        <v>89443.980456619305</v>
      </c>
      <c r="AH14" s="89">
        <v>36218.664594753878</v>
      </c>
      <c r="AI14" s="94">
        <v>0</v>
      </c>
      <c r="AJ14" s="70">
        <v>125662.64505137318</v>
      </c>
      <c r="AL14" s="88">
        <v>92029</v>
      </c>
      <c r="AM14" s="89">
        <v>25869</v>
      </c>
      <c r="AN14" s="94">
        <v>0</v>
      </c>
      <c r="AO14" s="70">
        <f>SUM(AL14:AN14)</f>
        <v>117898</v>
      </c>
      <c r="AQ14" s="88">
        <v>88410.6453928259</v>
      </c>
      <c r="AR14" s="89">
        <v>28817.413815178796</v>
      </c>
      <c r="AS14" s="94">
        <v>0</v>
      </c>
      <c r="AT14" s="70">
        <f>SUM(AQ14:AS14)</f>
        <v>117228.05920800469</v>
      </c>
      <c r="AV14" s="88">
        <v>91259.29261805641</v>
      </c>
      <c r="AW14" s="89">
        <v>22073.847570378617</v>
      </c>
      <c r="AX14" s="94">
        <v>0</v>
      </c>
      <c r="AY14" s="70">
        <v>113333.14018843503</v>
      </c>
      <c r="BA14" s="88">
        <f>AG14+AL14+AQ14+AV14</f>
        <v>361142.91846750159</v>
      </c>
      <c r="BB14" s="89">
        <f>AH14+AM14+AR14+AW14</f>
        <v>112978.92598031129</v>
      </c>
      <c r="BC14" s="94">
        <f t="shared" ref="BC14" si="1">AI14+AN14+AS14</f>
        <v>0</v>
      </c>
      <c r="BD14" s="70">
        <f>SUM(BA14:BC14)</f>
        <v>474121.84444781288</v>
      </c>
      <c r="BF14" s="88">
        <v>94864.023002665417</v>
      </c>
      <c r="BG14" s="89">
        <v>12950.409044470445</v>
      </c>
      <c r="BH14" s="94">
        <v>0</v>
      </c>
      <c r="BI14" s="70">
        <v>107814.43204713587</v>
      </c>
      <c r="BK14" s="88">
        <v>99378</v>
      </c>
      <c r="BL14" s="89">
        <v>13698</v>
      </c>
      <c r="BM14" s="94">
        <v>0</v>
      </c>
      <c r="BN14" s="70">
        <v>113076</v>
      </c>
      <c r="BP14" s="88">
        <v>105236</v>
      </c>
      <c r="BQ14" s="89">
        <v>14936</v>
      </c>
      <c r="BR14" s="94">
        <v>0</v>
      </c>
      <c r="BS14" s="70">
        <v>120172</v>
      </c>
      <c r="BU14" s="88">
        <v>105654</v>
      </c>
      <c r="BV14" s="89">
        <v>13548</v>
      </c>
      <c r="BW14" s="94">
        <v>0</v>
      </c>
      <c r="BX14" s="70">
        <v>119202</v>
      </c>
      <c r="BZ14" s="88">
        <f>BF14+BK14+BP14+BU14</f>
        <v>405132.02300266543</v>
      </c>
      <c r="CA14" s="89">
        <f>BG14+BL14+BQ14+BV14</f>
        <v>55132.409044470449</v>
      </c>
      <c r="CB14" s="94">
        <f t="shared" ref="CB14" si="2">BH14+BM14+BR14</f>
        <v>0</v>
      </c>
      <c r="CC14" s="70">
        <f>SUM(BZ14:CB14)</f>
        <v>460264.4320471359</v>
      </c>
      <c r="CE14" s="88">
        <v>105719.31208098978</v>
      </c>
      <c r="CF14" s="89">
        <v>16426.948107031381</v>
      </c>
      <c r="CG14" s="94">
        <v>0</v>
      </c>
      <c r="CH14" s="70">
        <v>122146.26018802116</v>
      </c>
      <c r="CI14" s="88">
        <v>108027.0944102957</v>
      </c>
      <c r="CJ14" s="89">
        <v>15052.103815177194</v>
      </c>
      <c r="CK14" s="94">
        <v>0</v>
      </c>
      <c r="CL14" s="70">
        <f>SUM(CI14:CK14)</f>
        <v>123079.19822547289</v>
      </c>
      <c r="CN14" s="88">
        <f>CE14+CI14</f>
        <v>213746.40649128548</v>
      </c>
      <c r="CO14" s="88">
        <f t="shared" ref="CO14:CP14" si="3">CF14+CJ14</f>
        <v>31479.051922208575</v>
      </c>
      <c r="CP14" s="88">
        <f t="shared" si="3"/>
        <v>0</v>
      </c>
      <c r="CQ14" s="70">
        <f>SUM(CN14:CP14)</f>
        <v>245225.45841349405</v>
      </c>
    </row>
    <row r="15" spans="2:95">
      <c r="B15" s="42"/>
      <c r="H15" s="88"/>
      <c r="I15" s="89"/>
      <c r="J15" s="94"/>
      <c r="K15" s="70"/>
      <c r="M15" s="88"/>
      <c r="N15" s="89"/>
      <c r="O15" s="94"/>
      <c r="P15" s="70"/>
      <c r="R15" s="88"/>
      <c r="S15" s="89"/>
      <c r="T15" s="94"/>
      <c r="U15" s="70"/>
      <c r="W15" s="88"/>
      <c r="X15" s="89"/>
      <c r="Y15" s="94"/>
      <c r="Z15" s="70"/>
      <c r="AB15" s="88"/>
      <c r="AC15" s="89"/>
      <c r="AD15" s="94"/>
      <c r="AE15" s="70"/>
      <c r="AG15" s="88"/>
      <c r="AH15" s="89"/>
      <c r="AI15" s="94"/>
      <c r="AJ15" s="70"/>
      <c r="AL15" s="88"/>
      <c r="AM15" s="89"/>
      <c r="AN15" s="94"/>
      <c r="AO15" s="70"/>
      <c r="AQ15" s="88"/>
      <c r="AR15" s="89"/>
      <c r="AS15" s="94"/>
      <c r="AT15" s="70"/>
      <c r="AV15" s="88"/>
      <c r="AW15" s="89"/>
      <c r="AX15" s="94"/>
      <c r="AY15" s="70"/>
      <c r="BA15" s="88"/>
      <c r="BB15" s="89"/>
      <c r="BC15" s="94"/>
      <c r="BD15" s="70"/>
      <c r="BF15" s="88"/>
      <c r="BG15" s="89"/>
      <c r="BH15" s="94"/>
      <c r="BI15" s="70"/>
      <c r="BK15" s="88"/>
      <c r="BL15" s="89"/>
      <c r="BM15" s="94"/>
      <c r="BN15" s="70"/>
      <c r="BP15" s="88"/>
      <c r="BQ15" s="89"/>
      <c r="BR15" s="94"/>
      <c r="BS15" s="70"/>
      <c r="BU15" s="88"/>
      <c r="BV15" s="89"/>
      <c r="BW15" s="94"/>
      <c r="BX15" s="70"/>
      <c r="BZ15" s="88"/>
      <c r="CA15" s="89"/>
      <c r="CB15" s="94"/>
      <c r="CC15" s="70"/>
      <c r="CE15" s="88"/>
      <c r="CF15" s="89"/>
      <c r="CG15" s="94"/>
      <c r="CH15" s="70"/>
      <c r="CI15" s="88"/>
      <c r="CJ15" s="89"/>
      <c r="CK15" s="94"/>
      <c r="CL15" s="70"/>
      <c r="CN15" s="88"/>
      <c r="CO15" s="89"/>
      <c r="CP15" s="94"/>
      <c r="CQ15" s="70"/>
    </row>
    <row r="16" spans="2:95">
      <c r="B16" s="42" t="s">
        <v>29</v>
      </c>
      <c r="H16" s="88">
        <v>80208</v>
      </c>
      <c r="I16" s="89">
        <v>69959</v>
      </c>
      <c r="J16" s="94">
        <v>-203</v>
      </c>
      <c r="K16" s="70">
        <f t="shared" ref="K16:K17" si="4">SUM(H16:J16)</f>
        <v>149964</v>
      </c>
      <c r="M16" s="88">
        <v>83941</v>
      </c>
      <c r="N16" s="89">
        <v>70423</v>
      </c>
      <c r="O16" s="94">
        <v>-205</v>
      </c>
      <c r="P16" s="70">
        <v>154159</v>
      </c>
      <c r="R16" s="88">
        <v>82802</v>
      </c>
      <c r="S16" s="89">
        <v>70060</v>
      </c>
      <c r="T16" s="94">
        <v>-211</v>
      </c>
      <c r="U16" s="70">
        <v>152651</v>
      </c>
      <c r="W16" s="88">
        <v>85696</v>
      </c>
      <c r="X16" s="89">
        <v>73987</v>
      </c>
      <c r="Y16" s="94">
        <v>-206</v>
      </c>
      <c r="Z16" s="70">
        <v>159477</v>
      </c>
      <c r="AB16" s="88">
        <f t="shared" ref="AB16:AB17" si="5">+H16+M16+R16+W16</f>
        <v>332647</v>
      </c>
      <c r="AC16" s="89">
        <f t="shared" ref="AC16:AC17" si="6">+I16+N16+S16+X16</f>
        <v>284429</v>
      </c>
      <c r="AD16" s="94">
        <f t="shared" ref="AD16:AD17" si="7">+J16+O16+T16+Y16</f>
        <v>-825</v>
      </c>
      <c r="AE16" s="70">
        <f t="shared" ref="AE16:AE17" si="8">SUM(AB16:AD16)</f>
        <v>616251</v>
      </c>
      <c r="AG16" s="88">
        <v>89644.568245746777</v>
      </c>
      <c r="AH16" s="89">
        <v>36219.06459475388</v>
      </c>
      <c r="AI16" s="94">
        <v>-200.98778912746673</v>
      </c>
      <c r="AJ16" s="70">
        <v>125662.64505137318</v>
      </c>
      <c r="AL16" s="88">
        <v>92210.4</v>
      </c>
      <c r="AM16" s="89">
        <v>25869</v>
      </c>
      <c r="AN16" s="94">
        <v>-181</v>
      </c>
      <c r="AO16" s="70">
        <f>SUM(AL16:AN16)</f>
        <v>117898.4</v>
      </c>
      <c r="AQ16" s="88">
        <v>88563.59073305779</v>
      </c>
      <c r="AR16" s="89">
        <v>28817.413815178796</v>
      </c>
      <c r="AS16" s="94">
        <v>-152.94534023189894</v>
      </c>
      <c r="AT16" s="70">
        <f>SUM(AQ16:AS16)</f>
        <v>117228.05920800468</v>
      </c>
      <c r="AV16" s="88">
        <v>91405.243295978304</v>
      </c>
      <c r="AW16" s="89">
        <v>22073.847570378617</v>
      </c>
      <c r="AX16" s="94">
        <v>-145.9506779219096</v>
      </c>
      <c r="AY16" s="70">
        <v>113333.14018843501</v>
      </c>
      <c r="BA16" s="88">
        <f>AG16+AL16+AQ16+AV16</f>
        <v>361823.80227478285</v>
      </c>
      <c r="BB16" s="89">
        <f>AH16+AM16+AR16+AW16</f>
        <v>112979.32598031129</v>
      </c>
      <c r="BC16" s="94">
        <f>AI16+AN16+AS16+AX16</f>
        <v>-680.88380728127527</v>
      </c>
      <c r="BD16" s="70">
        <f t="shared" ref="BD16:BD17" si="9">SUM(BA16:BC16)</f>
        <v>474122.2444478129</v>
      </c>
      <c r="BF16" s="88">
        <v>94977.635299061134</v>
      </c>
      <c r="BG16" s="89">
        <v>12950.409044470445</v>
      </c>
      <c r="BH16" s="94">
        <v>-113.61229639572046</v>
      </c>
      <c r="BI16" s="70">
        <v>107814.43204713587</v>
      </c>
      <c r="BK16" s="88">
        <v>99419</v>
      </c>
      <c r="BL16" s="89">
        <v>13698</v>
      </c>
      <c r="BM16" s="94">
        <v>-41</v>
      </c>
      <c r="BN16" s="70">
        <v>113076</v>
      </c>
      <c r="BP16" s="88">
        <v>105316</v>
      </c>
      <c r="BQ16" s="89">
        <v>14936</v>
      </c>
      <c r="BR16" s="94">
        <v>-81</v>
      </c>
      <c r="BS16" s="70">
        <v>120171</v>
      </c>
      <c r="BU16" s="88">
        <v>105725</v>
      </c>
      <c r="BV16" s="89">
        <v>13548</v>
      </c>
      <c r="BW16" s="94">
        <v>-71</v>
      </c>
      <c r="BX16" s="70">
        <v>119202</v>
      </c>
      <c r="BZ16" s="88">
        <f>BF16+BK16+BP16+BU16</f>
        <v>405437.63529906113</v>
      </c>
      <c r="CA16" s="89">
        <f>BG16+BL16+BQ16+BV16</f>
        <v>55132.409044470449</v>
      </c>
      <c r="CB16" s="94">
        <f>BH16+BM16+BR16+BW16</f>
        <v>-306.61229639572048</v>
      </c>
      <c r="CC16" s="70">
        <f t="shared" ref="CC16:CC17" si="10">SUM(BZ16:CB16)</f>
        <v>460263.4320471359</v>
      </c>
      <c r="CE16" s="88">
        <v>105796.08516204685</v>
      </c>
      <c r="CF16" s="89">
        <v>16426.948107031381</v>
      </c>
      <c r="CG16" s="94">
        <v>-76.773081057060239</v>
      </c>
      <c r="CH16" s="70">
        <v>122146.26018802116</v>
      </c>
      <c r="CI16" s="88">
        <v>108095.96922888621</v>
      </c>
      <c r="CJ16" s="89">
        <v>15052.103815177194</v>
      </c>
      <c r="CK16" s="94">
        <v>-68.874818590532385</v>
      </c>
      <c r="CL16" s="70">
        <f t="shared" ref="CL16:CL38" si="11">SUM(CI16:CK16)</f>
        <v>123079.19822547288</v>
      </c>
      <c r="CN16" s="88">
        <f t="shared" ref="CN16:CN17" si="12">CE16+CI16</f>
        <v>213892.05439093307</v>
      </c>
      <c r="CO16" s="89">
        <f t="shared" ref="CO16:CO17" si="13">CF16+CJ16</f>
        <v>31479.051922208575</v>
      </c>
      <c r="CP16" s="94">
        <f t="shared" ref="CP16:CP17" si="14">CG16+CK16</f>
        <v>-145.64789964759262</v>
      </c>
      <c r="CQ16" s="70">
        <f t="shared" ref="CQ16:CQ17" si="15">SUM(CN16:CP16)</f>
        <v>245225.45841349405</v>
      </c>
    </row>
    <row r="17" spans="2:95">
      <c r="B17" s="42" t="s">
        <v>30</v>
      </c>
      <c r="H17" s="88">
        <v>0</v>
      </c>
      <c r="I17" s="89">
        <v>60656</v>
      </c>
      <c r="J17" s="94">
        <v>0</v>
      </c>
      <c r="K17" s="70">
        <f t="shared" si="4"/>
        <v>60656</v>
      </c>
      <c r="M17" s="88">
        <v>0</v>
      </c>
      <c r="N17" s="89">
        <v>61049</v>
      </c>
      <c r="O17" s="94">
        <v>0</v>
      </c>
      <c r="P17" s="70">
        <v>61049</v>
      </c>
      <c r="R17" s="88">
        <v>0</v>
      </c>
      <c r="S17" s="89">
        <v>59974</v>
      </c>
      <c r="T17" s="94">
        <v>0</v>
      </c>
      <c r="U17" s="70">
        <v>59974</v>
      </c>
      <c r="W17" s="88">
        <v>0</v>
      </c>
      <c r="X17" s="89">
        <v>65171</v>
      </c>
      <c r="Y17" s="94">
        <v>0</v>
      </c>
      <c r="Z17" s="70">
        <v>65171</v>
      </c>
      <c r="AB17" s="88">
        <f t="shared" si="5"/>
        <v>0</v>
      </c>
      <c r="AC17" s="89">
        <f t="shared" si="6"/>
        <v>246850</v>
      </c>
      <c r="AD17" s="94">
        <f t="shared" si="7"/>
        <v>0</v>
      </c>
      <c r="AE17" s="70">
        <f t="shared" si="8"/>
        <v>246850</v>
      </c>
      <c r="AG17" s="88">
        <v>0</v>
      </c>
      <c r="AH17" s="89">
        <v>27824.144700800225</v>
      </c>
      <c r="AI17" s="94">
        <v>0</v>
      </c>
      <c r="AJ17" s="70">
        <v>27824.144700800225</v>
      </c>
      <c r="AL17" s="88">
        <v>0</v>
      </c>
      <c r="AM17" s="89">
        <v>17708</v>
      </c>
      <c r="AN17" s="94">
        <v>0</v>
      </c>
      <c r="AO17" s="70">
        <f>SUM(AL17:AN17)</f>
        <v>17708</v>
      </c>
      <c r="AQ17" s="88">
        <v>0</v>
      </c>
      <c r="AR17" s="89">
        <v>20022.070614353655</v>
      </c>
      <c r="AS17" s="94">
        <v>0</v>
      </c>
      <c r="AT17" s="70">
        <f>SUM(AQ17:AS17)</f>
        <v>20022.070614353655</v>
      </c>
      <c r="AV17" s="88">
        <v>0</v>
      </c>
      <c r="AW17" s="89">
        <v>13510.83320112516</v>
      </c>
      <c r="AX17" s="94">
        <v>0</v>
      </c>
      <c r="AY17" s="70">
        <v>13510.83320112516</v>
      </c>
      <c r="BA17" s="88">
        <f>AG17+AL17+AQ17+AV17</f>
        <v>0</v>
      </c>
      <c r="BB17" s="89">
        <f>AH17+AM17+AR17+AW17</f>
        <v>79065.048516279043</v>
      </c>
      <c r="BC17" s="94">
        <f t="shared" ref="BC17" si="16">AI17+AN17+AS17</f>
        <v>0</v>
      </c>
      <c r="BD17" s="70">
        <f t="shared" si="9"/>
        <v>79065.048516279043</v>
      </c>
      <c r="BF17" s="88">
        <v>0</v>
      </c>
      <c r="BG17" s="89">
        <v>5202.9917168944376</v>
      </c>
      <c r="BH17" s="94">
        <v>0</v>
      </c>
      <c r="BI17" s="70">
        <v>5202.9917168944376</v>
      </c>
      <c r="BK17" s="88">
        <v>0</v>
      </c>
      <c r="BL17" s="89">
        <v>5821</v>
      </c>
      <c r="BM17" s="94">
        <v>0</v>
      </c>
      <c r="BN17" s="70">
        <v>5821</v>
      </c>
      <c r="BP17" s="88">
        <v>0</v>
      </c>
      <c r="BQ17" s="89">
        <v>6657</v>
      </c>
      <c r="BR17" s="94">
        <v>0</v>
      </c>
      <c r="BS17" s="70">
        <v>6657</v>
      </c>
      <c r="BU17" s="88">
        <v>0</v>
      </c>
      <c r="BV17" s="89">
        <v>6452</v>
      </c>
      <c r="BW17" s="94">
        <v>0</v>
      </c>
      <c r="BX17" s="70">
        <v>6452</v>
      </c>
      <c r="BZ17" s="88">
        <f>BF17+BK17+BP17+BU17</f>
        <v>0</v>
      </c>
      <c r="CA17" s="89">
        <f>BG17+BL17+BQ17+BV17</f>
        <v>24132.991716894438</v>
      </c>
      <c r="CB17" s="94">
        <f t="shared" ref="CB17" si="17">BH17+BM17+BR17</f>
        <v>0</v>
      </c>
      <c r="CC17" s="70">
        <f t="shared" si="10"/>
        <v>24132.991716894438</v>
      </c>
      <c r="CE17" s="88">
        <v>0</v>
      </c>
      <c r="CF17" s="89">
        <v>8370.0870704646441</v>
      </c>
      <c r="CG17" s="94">
        <v>0</v>
      </c>
      <c r="CH17" s="70">
        <v>8370.0870704646441</v>
      </c>
      <c r="CI17" s="88">
        <v>0</v>
      </c>
      <c r="CJ17" s="89">
        <v>7701.9843562700053</v>
      </c>
      <c r="CK17" s="94">
        <v>0</v>
      </c>
      <c r="CL17" s="70">
        <f t="shared" si="11"/>
        <v>7701.9843562700053</v>
      </c>
      <c r="CN17" s="88">
        <f t="shared" si="12"/>
        <v>0</v>
      </c>
      <c r="CO17" s="89">
        <f t="shared" si="13"/>
        <v>16072.071426734648</v>
      </c>
      <c r="CP17" s="94">
        <f t="shared" si="14"/>
        <v>0</v>
      </c>
      <c r="CQ17" s="70">
        <f t="shared" si="15"/>
        <v>16072.071426734648</v>
      </c>
    </row>
    <row r="18" spans="2:95">
      <c r="B18" s="42" t="s">
        <v>15</v>
      </c>
      <c r="H18" s="97">
        <f>H16-H17</f>
        <v>80208</v>
      </c>
      <c r="I18" s="98">
        <f>I16-I17</f>
        <v>9303</v>
      </c>
      <c r="J18" s="99">
        <f>J16-J17</f>
        <v>-203</v>
      </c>
      <c r="K18" s="100">
        <f>K16-K17</f>
        <v>89308</v>
      </c>
      <c r="M18" s="97">
        <f>M16-M17</f>
        <v>83941</v>
      </c>
      <c r="N18" s="98">
        <f>N16-N17</f>
        <v>9374</v>
      </c>
      <c r="O18" s="99">
        <f>O16-O17</f>
        <v>-205</v>
      </c>
      <c r="P18" s="100">
        <f>P16-P17</f>
        <v>93110</v>
      </c>
      <c r="R18" s="97">
        <f>R16-R17</f>
        <v>82802</v>
      </c>
      <c r="S18" s="98">
        <f>S16-S17</f>
        <v>10086</v>
      </c>
      <c r="T18" s="99">
        <f>T16-T17</f>
        <v>-211</v>
      </c>
      <c r="U18" s="100">
        <f>U16-U17</f>
        <v>92677</v>
      </c>
      <c r="W18" s="97">
        <f>W16-W17</f>
        <v>85696</v>
      </c>
      <c r="X18" s="98">
        <f>X16-X17</f>
        <v>8816</v>
      </c>
      <c r="Y18" s="99">
        <f>Y16-Y17</f>
        <v>-206</v>
      </c>
      <c r="Z18" s="100">
        <f>Z16-Z17</f>
        <v>94306</v>
      </c>
      <c r="AB18" s="308">
        <f>AB16-AB17</f>
        <v>332647</v>
      </c>
      <c r="AC18" s="226">
        <f>AC16-AC17</f>
        <v>37579</v>
      </c>
      <c r="AD18" s="240">
        <f>AD16-AD17</f>
        <v>-825</v>
      </c>
      <c r="AE18" s="309">
        <f>AE16-AE17</f>
        <v>369401</v>
      </c>
      <c r="AG18" s="97">
        <f>AG16-AG17</f>
        <v>89644.568245746777</v>
      </c>
      <c r="AH18" s="98">
        <f>AH16-AH17</f>
        <v>8394.9198939536545</v>
      </c>
      <c r="AI18" s="99">
        <f>AI16-AI17</f>
        <v>-200.98778912746673</v>
      </c>
      <c r="AJ18" s="100">
        <f>AJ16-AJ17</f>
        <v>97838.500350572955</v>
      </c>
      <c r="AL18" s="97">
        <f>AL16-AL17</f>
        <v>92210.4</v>
      </c>
      <c r="AM18" s="98">
        <f>AM16-AM17</f>
        <v>8161</v>
      </c>
      <c r="AN18" s="99">
        <f>AN16-AN17</f>
        <v>-181</v>
      </c>
      <c r="AO18" s="100">
        <f>AO16-AO17</f>
        <v>100190.39999999999</v>
      </c>
      <c r="AQ18" s="97">
        <f>AQ16-AQ17</f>
        <v>88563.59073305779</v>
      </c>
      <c r="AR18" s="98">
        <f>AR16-AR17</f>
        <v>8795.3432008251402</v>
      </c>
      <c r="AS18" s="99">
        <f>AS16-AS17</f>
        <v>-152.94534023189894</v>
      </c>
      <c r="AT18" s="100">
        <f>AT16-AT17</f>
        <v>97205.988593651025</v>
      </c>
      <c r="AV18" s="97">
        <f>AV16-AV17</f>
        <v>91405.243295978304</v>
      </c>
      <c r="AW18" s="98">
        <f>AW16-AW17</f>
        <v>8563.0143692534566</v>
      </c>
      <c r="AX18" s="99">
        <f>AX16-AX17</f>
        <v>-145.9506779219096</v>
      </c>
      <c r="AY18" s="100">
        <f>AY16-AY17</f>
        <v>99822.306987309843</v>
      </c>
      <c r="BA18" s="97">
        <f>BA16-BA17</f>
        <v>361823.80227478285</v>
      </c>
      <c r="BB18" s="98">
        <f>BB16-BB17</f>
        <v>33914.277464032246</v>
      </c>
      <c r="BC18" s="99">
        <f>BC16-BC17</f>
        <v>-680.88380728127527</v>
      </c>
      <c r="BD18" s="100">
        <f>BD16-BD17</f>
        <v>395057.19593153388</v>
      </c>
      <c r="BF18" s="97">
        <f>BF16-BF17</f>
        <v>94977.635299061134</v>
      </c>
      <c r="BG18" s="98">
        <f>BG16-BG17</f>
        <v>7747.4173275760077</v>
      </c>
      <c r="BH18" s="99">
        <f>BH16-BH17</f>
        <v>-113.61229639572046</v>
      </c>
      <c r="BI18" s="100">
        <f>BI16-BI17</f>
        <v>102611.44033024143</v>
      </c>
      <c r="BK18" s="97">
        <f>BK16-BK17</f>
        <v>99419</v>
      </c>
      <c r="BL18" s="98">
        <f>BL16-BL17</f>
        <v>7877</v>
      </c>
      <c r="BM18" s="99">
        <f>BM16-BM17</f>
        <v>-41</v>
      </c>
      <c r="BN18" s="100">
        <f>BN16-BN17</f>
        <v>107255</v>
      </c>
      <c r="BP18" s="97">
        <f>BP16-BP17</f>
        <v>105316</v>
      </c>
      <c r="BQ18" s="98">
        <f>BQ16-BQ17</f>
        <v>8279</v>
      </c>
      <c r="BR18" s="99">
        <f>BR16-BR17</f>
        <v>-81</v>
      </c>
      <c r="BS18" s="100">
        <f>BS16-BS17</f>
        <v>113514</v>
      </c>
      <c r="BU18" s="97">
        <f>BU16-BU17</f>
        <v>105725</v>
      </c>
      <c r="BV18" s="98">
        <f>BV16-BV17</f>
        <v>7096</v>
      </c>
      <c r="BW18" s="99">
        <f>BW16-BW17</f>
        <v>-71</v>
      </c>
      <c r="BX18" s="100">
        <f>BX16-BX17</f>
        <v>112750</v>
      </c>
      <c r="BZ18" s="97">
        <f>BZ16-BZ17</f>
        <v>405437.63529906113</v>
      </c>
      <c r="CA18" s="98">
        <f>CA16-CA17</f>
        <v>30999.417327576011</v>
      </c>
      <c r="CB18" s="99">
        <f>CB16-CB17</f>
        <v>-306.61229639572048</v>
      </c>
      <c r="CC18" s="100">
        <f>CC16-CC17</f>
        <v>436130.44033024146</v>
      </c>
      <c r="CE18" s="97">
        <f t="shared" ref="CE18:CK18" si="18">CE16-CE17</f>
        <v>105796.08516204685</v>
      </c>
      <c r="CF18" s="98">
        <f t="shared" si="18"/>
        <v>8056.8610365667373</v>
      </c>
      <c r="CG18" s="99">
        <f t="shared" si="18"/>
        <v>-76.773081057060239</v>
      </c>
      <c r="CH18" s="100">
        <f t="shared" si="18"/>
        <v>113776.17311755652</v>
      </c>
      <c r="CI18" s="97">
        <f t="shared" si="18"/>
        <v>108095.96922888621</v>
      </c>
      <c r="CJ18" s="98">
        <f t="shared" si="18"/>
        <v>7350.1194589071883</v>
      </c>
      <c r="CK18" s="99">
        <f t="shared" si="18"/>
        <v>-68.874818590532385</v>
      </c>
      <c r="CL18" s="100">
        <f t="shared" si="11"/>
        <v>115377.21386920287</v>
      </c>
      <c r="CN18" s="97">
        <f>CN16-CN17</f>
        <v>213892.05439093307</v>
      </c>
      <c r="CO18" s="98">
        <f>CO16-CO17</f>
        <v>15406.980495473927</v>
      </c>
      <c r="CP18" s="99">
        <f>CP16-CP17</f>
        <v>-145.64789964759262</v>
      </c>
      <c r="CQ18" s="100">
        <f>CQ16-CQ17</f>
        <v>229153.3869867594</v>
      </c>
    </row>
    <row r="19" spans="2:95">
      <c r="B19" s="42"/>
      <c r="H19" s="75"/>
      <c r="I19" s="76"/>
      <c r="J19" s="95"/>
      <c r="K19" s="96"/>
      <c r="M19" s="75"/>
      <c r="N19" s="76"/>
      <c r="O19" s="95"/>
      <c r="P19" s="96"/>
      <c r="R19" s="75"/>
      <c r="S19" s="76"/>
      <c r="T19" s="95"/>
      <c r="U19" s="96"/>
      <c r="W19" s="75"/>
      <c r="X19" s="76"/>
      <c r="Y19" s="95"/>
      <c r="Z19" s="96"/>
      <c r="AB19" s="75"/>
      <c r="AC19" s="76"/>
      <c r="AD19" s="95"/>
      <c r="AE19" s="96"/>
      <c r="AG19" s="75"/>
      <c r="AH19" s="76"/>
      <c r="AI19" s="95"/>
      <c r="AJ19" s="96"/>
      <c r="AL19" s="75"/>
      <c r="AM19" s="76"/>
      <c r="AN19" s="95"/>
      <c r="AO19" s="96"/>
      <c r="AQ19" s="75"/>
      <c r="AR19" s="76"/>
      <c r="AS19" s="95"/>
      <c r="AT19" s="96"/>
      <c r="AV19" s="75"/>
      <c r="AW19" s="76"/>
      <c r="AX19" s="95"/>
      <c r="AY19" s="96"/>
      <c r="BA19" s="75"/>
      <c r="BB19" s="76"/>
      <c r="BC19" s="95"/>
      <c r="BD19" s="96"/>
      <c r="BF19" s="75"/>
      <c r="BG19" s="76"/>
      <c r="BH19" s="95"/>
      <c r="BI19" s="96"/>
      <c r="BK19" s="75"/>
      <c r="BL19" s="76"/>
      <c r="BM19" s="95"/>
      <c r="BN19" s="96"/>
      <c r="BP19" s="75"/>
      <c r="BQ19" s="76"/>
      <c r="BR19" s="95"/>
      <c r="BS19" s="96"/>
      <c r="BU19" s="75"/>
      <c r="BV19" s="76"/>
      <c r="BW19" s="95"/>
      <c r="BX19" s="96"/>
      <c r="BZ19" s="75"/>
      <c r="CA19" s="76"/>
      <c r="CB19" s="95"/>
      <c r="CC19" s="96"/>
      <c r="CE19" s="75"/>
      <c r="CF19" s="76"/>
      <c r="CG19" s="95"/>
      <c r="CH19" s="96"/>
      <c r="CI19" s="75"/>
      <c r="CJ19" s="76"/>
      <c r="CK19" s="95"/>
      <c r="CL19" s="96">
        <f t="shared" si="11"/>
        <v>0</v>
      </c>
      <c r="CN19" s="75"/>
      <c r="CO19" s="76"/>
      <c r="CP19" s="95"/>
      <c r="CQ19" s="96"/>
    </row>
    <row r="20" spans="2:95">
      <c r="B20" s="42" t="s">
        <v>31</v>
      </c>
      <c r="H20" s="88">
        <v>4613</v>
      </c>
      <c r="I20" s="89">
        <v>265</v>
      </c>
      <c r="J20" s="94">
        <v>0</v>
      </c>
      <c r="K20" s="70">
        <f t="shared" ref="K20:K21" si="19">SUM(H20:J20)</f>
        <v>4878</v>
      </c>
      <c r="M20" s="88">
        <v>4013</v>
      </c>
      <c r="N20" s="89">
        <v>336</v>
      </c>
      <c r="O20" s="94">
        <v>0</v>
      </c>
      <c r="P20" s="96">
        <v>4349</v>
      </c>
      <c r="R20" s="88">
        <v>3949</v>
      </c>
      <c r="S20" s="89">
        <v>345</v>
      </c>
      <c r="T20" s="94">
        <v>0</v>
      </c>
      <c r="U20" s="96">
        <v>4294</v>
      </c>
      <c r="W20" s="88">
        <v>3728</v>
      </c>
      <c r="X20" s="89">
        <v>370</v>
      </c>
      <c r="Y20" s="94">
        <v>0</v>
      </c>
      <c r="Z20" s="96">
        <v>4098</v>
      </c>
      <c r="AB20" s="88">
        <f t="shared" ref="AB20:AB21" si="20">+H20+M20+R20+W20</f>
        <v>16303</v>
      </c>
      <c r="AC20" s="89">
        <f t="shared" ref="AC20:AC21" si="21">+I20+N20+S20+X20</f>
        <v>1316</v>
      </c>
      <c r="AD20" s="94">
        <f t="shared" ref="AD20:AD21" si="22">+J20+O20+T20+Y20</f>
        <v>0</v>
      </c>
      <c r="AE20" s="96">
        <f t="shared" ref="AE20:AE21" si="23">SUM(AB20:AD20)</f>
        <v>17619</v>
      </c>
      <c r="AG20" s="88">
        <v>3679.9383823581366</v>
      </c>
      <c r="AH20" s="89">
        <v>387.35599999999999</v>
      </c>
      <c r="AI20" s="94">
        <v>0</v>
      </c>
      <c r="AJ20" s="96">
        <v>4067.2943823581363</v>
      </c>
      <c r="AL20" s="88">
        <v>3732</v>
      </c>
      <c r="AM20" s="89">
        <v>396</v>
      </c>
      <c r="AN20" s="94">
        <v>0</v>
      </c>
      <c r="AO20" s="70">
        <f>SUM(AL20:AN20)</f>
        <v>4128</v>
      </c>
      <c r="AQ20" s="88">
        <v>3587.2770674978046</v>
      </c>
      <c r="AR20" s="89">
        <v>378.01909025804673</v>
      </c>
      <c r="AS20" s="94">
        <v>0</v>
      </c>
      <c r="AT20" s="70">
        <f>SUM(AQ20:AS20)</f>
        <v>3965.2961577558513</v>
      </c>
      <c r="AV20" s="88">
        <v>3455.429817136232</v>
      </c>
      <c r="AW20" s="89">
        <v>345.41302820492024</v>
      </c>
      <c r="AX20" s="94">
        <v>0</v>
      </c>
      <c r="AY20" s="96">
        <v>3800.8428453411525</v>
      </c>
      <c r="BA20" s="88">
        <f>AG20+AL20+AQ20+AV20</f>
        <v>14454.645266992173</v>
      </c>
      <c r="BB20" s="89">
        <f>AH20+AM20+AR20+AW20</f>
        <v>1506.7881184629671</v>
      </c>
      <c r="BC20" s="94">
        <f t="shared" ref="BC20" si="24">AI20+AN20+AS20</f>
        <v>0</v>
      </c>
      <c r="BD20" s="70">
        <f t="shared" ref="BD20:BD21" si="25">SUM(BA20:BC20)</f>
        <v>15961.433385455141</v>
      </c>
      <c r="BF20" s="88">
        <v>3227.3753250739205</v>
      </c>
      <c r="BG20" s="89">
        <v>322.99407694964742</v>
      </c>
      <c r="BH20" s="94">
        <v>0</v>
      </c>
      <c r="BI20" s="70">
        <v>3550.369402023568</v>
      </c>
      <c r="BK20" s="88">
        <v>3401</v>
      </c>
      <c r="BL20" s="89">
        <v>268</v>
      </c>
      <c r="BM20" s="94">
        <v>0</v>
      </c>
      <c r="BN20" s="70">
        <v>3669</v>
      </c>
      <c r="BP20" s="88">
        <v>3651</v>
      </c>
      <c r="BQ20" s="89">
        <v>218</v>
      </c>
      <c r="BR20" s="94">
        <v>0</v>
      </c>
      <c r="BS20" s="70">
        <v>3869</v>
      </c>
      <c r="BU20" s="88">
        <v>3416</v>
      </c>
      <c r="BV20" s="89">
        <v>205</v>
      </c>
      <c r="BW20" s="94">
        <v>0</v>
      </c>
      <c r="BX20" s="70">
        <v>3621</v>
      </c>
      <c r="BZ20" s="88">
        <f>BF20+BK20+BP20+BU20</f>
        <v>13695.375325073921</v>
      </c>
      <c r="CA20" s="89">
        <f>BG20+BL20+BQ20+BV20</f>
        <v>1013.9940769496475</v>
      </c>
      <c r="CB20" s="94">
        <f t="shared" ref="CB20" si="26">BH20+BM20+BR20</f>
        <v>0</v>
      </c>
      <c r="CC20" s="70">
        <f t="shared" ref="CC20:CC21" si="27">SUM(BZ20:CB20)</f>
        <v>14709.369402023569</v>
      </c>
      <c r="CE20" s="88">
        <v>3248.6792097110042</v>
      </c>
      <c r="CF20" s="89">
        <v>180.66672664305372</v>
      </c>
      <c r="CG20" s="94">
        <v>0</v>
      </c>
      <c r="CH20" s="70">
        <v>3429.3459363540578</v>
      </c>
      <c r="CI20" s="88">
        <v>3298.2216295259454</v>
      </c>
      <c r="CJ20" s="89">
        <v>138.29040256309187</v>
      </c>
      <c r="CK20" s="94">
        <v>0</v>
      </c>
      <c r="CL20" s="70">
        <f t="shared" si="11"/>
        <v>3436.5120320890373</v>
      </c>
      <c r="CN20" s="88">
        <f t="shared" ref="CN20:CN21" si="28">CE20+CI20</f>
        <v>6546.9008392369497</v>
      </c>
      <c r="CO20" s="89">
        <f t="shared" ref="CO20:CO21" si="29">CF20+CJ20</f>
        <v>318.95712920614562</v>
      </c>
      <c r="CP20" s="94">
        <f t="shared" ref="CP20:CP21" si="30">CG20+CK20</f>
        <v>0</v>
      </c>
      <c r="CQ20" s="70">
        <f t="shared" ref="CQ20:CQ21" si="31">SUM(CN20:CP20)</f>
        <v>6865.8579684430952</v>
      </c>
    </row>
    <row r="21" spans="2:95">
      <c r="B21" s="42" t="s">
        <v>32</v>
      </c>
      <c r="H21" s="88">
        <v>66858</v>
      </c>
      <c r="I21" s="89">
        <v>6636</v>
      </c>
      <c r="J21" s="94">
        <v>-203</v>
      </c>
      <c r="K21" s="70">
        <f t="shared" si="19"/>
        <v>73291</v>
      </c>
      <c r="M21" s="88">
        <v>65932</v>
      </c>
      <c r="N21" s="89">
        <v>6413</v>
      </c>
      <c r="O21" s="94">
        <v>-205</v>
      </c>
      <c r="P21" s="96">
        <v>72140</v>
      </c>
      <c r="R21" s="88">
        <v>63088</v>
      </c>
      <c r="S21" s="89">
        <v>6829</v>
      </c>
      <c r="T21" s="94">
        <v>-211</v>
      </c>
      <c r="U21" s="96">
        <v>69706</v>
      </c>
      <c r="W21" s="88">
        <v>64744</v>
      </c>
      <c r="X21" s="89">
        <v>7353</v>
      </c>
      <c r="Y21" s="94">
        <v>-206</v>
      </c>
      <c r="Z21" s="96">
        <v>71891</v>
      </c>
      <c r="AB21" s="88">
        <f t="shared" si="20"/>
        <v>260622</v>
      </c>
      <c r="AC21" s="89">
        <f t="shared" si="21"/>
        <v>27231</v>
      </c>
      <c r="AD21" s="94">
        <f t="shared" si="22"/>
        <v>-825</v>
      </c>
      <c r="AE21" s="96">
        <f t="shared" si="23"/>
        <v>287028</v>
      </c>
      <c r="AG21" s="88">
        <v>73342.512148105539</v>
      </c>
      <c r="AH21" s="89">
        <v>6965.0089146327991</v>
      </c>
      <c r="AI21" s="94">
        <v>-200.98778912746673</v>
      </c>
      <c r="AJ21" s="96">
        <v>80106.533273610868</v>
      </c>
      <c r="AL21" s="88">
        <v>73692</v>
      </c>
      <c r="AM21" s="89">
        <v>7091</v>
      </c>
      <c r="AN21" s="94">
        <v>-181</v>
      </c>
      <c r="AO21" s="70">
        <f>SUM(AL21:AN21)</f>
        <v>80602</v>
      </c>
      <c r="AQ21" s="88">
        <v>70673.536146556784</v>
      </c>
      <c r="AR21" s="89">
        <v>6527.1285707539973</v>
      </c>
      <c r="AS21" s="94">
        <v>-152.94534023189894</v>
      </c>
      <c r="AT21" s="70">
        <f>SUM(AQ21:AS21)</f>
        <v>77047.719377078873</v>
      </c>
      <c r="AV21" s="88">
        <v>72276.677604402808</v>
      </c>
      <c r="AW21" s="89">
        <v>6461.2495811376648</v>
      </c>
      <c r="AX21" s="94">
        <v>-145.9506779219096</v>
      </c>
      <c r="AY21" s="96">
        <v>78591.976507618558</v>
      </c>
      <c r="BA21" s="88">
        <f>AG21+AL21+AQ21+AV21</f>
        <v>289984.72589906515</v>
      </c>
      <c r="BB21" s="89">
        <f>AH21+AM21+AR21+AW21</f>
        <v>27044.387066524461</v>
      </c>
      <c r="BC21" s="94">
        <f>AI21+AN21+AS21+AX21</f>
        <v>-680.88380728127527</v>
      </c>
      <c r="BD21" s="70">
        <f t="shared" si="25"/>
        <v>316348.22915830836</v>
      </c>
      <c r="BF21" s="88">
        <v>79662.683677049848</v>
      </c>
      <c r="BG21" s="89">
        <v>6004.6814627569129</v>
      </c>
      <c r="BH21" s="94">
        <v>-113.61229639572046</v>
      </c>
      <c r="BI21" s="70">
        <v>85553.752843411043</v>
      </c>
      <c r="BK21" s="88">
        <v>82771</v>
      </c>
      <c r="BL21" s="89">
        <v>6149</v>
      </c>
      <c r="BM21" s="94">
        <v>-41</v>
      </c>
      <c r="BN21" s="70">
        <v>88879</v>
      </c>
      <c r="BP21" s="88">
        <v>87247</v>
      </c>
      <c r="BQ21" s="89">
        <v>6722</v>
      </c>
      <c r="BR21" s="94">
        <v>-81</v>
      </c>
      <c r="BS21" s="70">
        <v>93888</v>
      </c>
      <c r="BU21" s="88">
        <v>85326</v>
      </c>
      <c r="BV21" s="89">
        <v>6022</v>
      </c>
      <c r="BW21" s="94">
        <v>-71</v>
      </c>
      <c r="BX21" s="70">
        <v>91277</v>
      </c>
      <c r="BZ21" s="88">
        <f>BF21+BK21+BP21+BU21</f>
        <v>335006.68367704982</v>
      </c>
      <c r="CA21" s="89">
        <f>BG21+BL21+BQ21+BV21</f>
        <v>24897.681462756911</v>
      </c>
      <c r="CB21" s="94">
        <f>BH21+BM21+BR21+BW21</f>
        <v>-306.61229639572048</v>
      </c>
      <c r="CC21" s="70">
        <f t="shared" si="27"/>
        <v>359597.75284341106</v>
      </c>
      <c r="CE21" s="88">
        <v>88675.674220196481</v>
      </c>
      <c r="CF21" s="89">
        <v>5880.1173851866324</v>
      </c>
      <c r="CG21" s="94">
        <v>-76.773081057060239</v>
      </c>
      <c r="CH21" s="70">
        <v>94479.018524326049</v>
      </c>
      <c r="CI21" s="88">
        <v>87562.564510208729</v>
      </c>
      <c r="CJ21" s="89">
        <v>5713.7398677536667</v>
      </c>
      <c r="CK21" s="94">
        <v>-68.874818590532385</v>
      </c>
      <c r="CL21" s="70">
        <f t="shared" si="11"/>
        <v>93207.429559371871</v>
      </c>
      <c r="CN21" s="88">
        <f t="shared" si="28"/>
        <v>176238.23873040522</v>
      </c>
      <c r="CO21" s="89">
        <f t="shared" si="29"/>
        <v>11593.857252940299</v>
      </c>
      <c r="CP21" s="94">
        <f t="shared" si="30"/>
        <v>-145.64789964759262</v>
      </c>
      <c r="CQ21" s="70">
        <f t="shared" si="31"/>
        <v>187686.44808369793</v>
      </c>
    </row>
    <row r="22" spans="2:95">
      <c r="B22" s="42" t="s">
        <v>243</v>
      </c>
      <c r="H22" s="97">
        <f>H18-H20-H21</f>
        <v>8737</v>
      </c>
      <c r="I22" s="98">
        <f>I18-I20-I21</f>
        <v>2402</v>
      </c>
      <c r="J22" s="99">
        <f>J18-J20-J21</f>
        <v>0</v>
      </c>
      <c r="K22" s="100">
        <f t="shared" ref="K22" si="32">SUM(H22:J22)</f>
        <v>11139</v>
      </c>
      <c r="M22" s="97">
        <f>M18-M20-M21</f>
        <v>13996</v>
      </c>
      <c r="N22" s="98">
        <f>N18-N20-N21</f>
        <v>2625</v>
      </c>
      <c r="O22" s="99">
        <f>O18-O20-O21</f>
        <v>0</v>
      </c>
      <c r="P22" s="100">
        <f t="shared" ref="P22" si="33">SUM(M22:O22)</f>
        <v>16621</v>
      </c>
      <c r="R22" s="97">
        <f>R18-R20-R21</f>
        <v>15765</v>
      </c>
      <c r="S22" s="98">
        <f>S18-S20-S21</f>
        <v>2912</v>
      </c>
      <c r="T22" s="99">
        <f>T18-T20-T21</f>
        <v>0</v>
      </c>
      <c r="U22" s="100">
        <f t="shared" ref="U22" si="34">SUM(R22:T22)</f>
        <v>18677</v>
      </c>
      <c r="W22" s="97">
        <f>W18-W20-W21</f>
        <v>17224</v>
      </c>
      <c r="X22" s="98">
        <f>X18-X20-X21</f>
        <v>1093</v>
      </c>
      <c r="Y22" s="99">
        <f>Y18-Y20-Y21</f>
        <v>0</v>
      </c>
      <c r="Z22" s="100">
        <f t="shared" ref="Z22" si="35">SUM(W22:Y22)</f>
        <v>18317</v>
      </c>
      <c r="AB22" s="308">
        <f>AB18-AB20-AB21</f>
        <v>55722</v>
      </c>
      <c r="AC22" s="226">
        <f>AC18-AC20-AC21</f>
        <v>9032</v>
      </c>
      <c r="AD22" s="240">
        <f>AD18-AD20-AD21</f>
        <v>0</v>
      </c>
      <c r="AE22" s="309">
        <f>AE18-AE20-AE21</f>
        <v>64754</v>
      </c>
      <c r="AG22" s="97">
        <f>AG18-AG20-AG21</f>
        <v>12622.117715283108</v>
      </c>
      <c r="AH22" s="98">
        <f>AH18-AH20-AH21</f>
        <v>1042.5549793208556</v>
      </c>
      <c r="AI22" s="99">
        <f>AI18-AI20-AI21</f>
        <v>0</v>
      </c>
      <c r="AJ22" s="100">
        <f t="shared" ref="AJ22" si="36">SUM(AG22:AI22)</f>
        <v>13664.672694603963</v>
      </c>
      <c r="AL22" s="97">
        <f>AL18-AL20-AL21</f>
        <v>14786.399999999994</v>
      </c>
      <c r="AM22" s="98">
        <f>AM18-AM20-AM21</f>
        <v>674</v>
      </c>
      <c r="AN22" s="99">
        <f t="shared" ref="AN22:AO22" si="37">AN18-AN20-AN21</f>
        <v>0</v>
      </c>
      <c r="AO22" s="100">
        <f t="shared" si="37"/>
        <v>15460.399999999994</v>
      </c>
      <c r="AQ22" s="97">
        <f>AQ18-AQ20-AQ21</f>
        <v>14302.777519003197</v>
      </c>
      <c r="AR22" s="98">
        <f>AR18-AR20-AR21</f>
        <v>1890.1955398130958</v>
      </c>
      <c r="AS22" s="99">
        <f>AS18-AS20-AS21</f>
        <v>0</v>
      </c>
      <c r="AT22" s="100">
        <f t="shared" ref="AT22" si="38">AT18-AT20-AT21</f>
        <v>16192.973058816307</v>
      </c>
      <c r="AV22" s="97">
        <f>AV18-AV20-AV21</f>
        <v>15673.135874439264</v>
      </c>
      <c r="AW22" s="98">
        <f>AW18-AW20-AW21</f>
        <v>1756.3517599108709</v>
      </c>
      <c r="AX22" s="99">
        <f>AX18-AX20-AX21</f>
        <v>0</v>
      </c>
      <c r="AY22" s="100">
        <f t="shared" ref="AY22" si="39">SUM(AV22:AX22)</f>
        <v>17429.487634350135</v>
      </c>
      <c r="BA22" s="97">
        <f>BA18-BA20-BA21</f>
        <v>57384.431108725548</v>
      </c>
      <c r="BB22" s="98">
        <f>BB18-BB20-BB21</f>
        <v>5363.1022790448187</v>
      </c>
      <c r="BC22" s="99">
        <f>BC18-BC20-BC21</f>
        <v>0</v>
      </c>
      <c r="BD22" s="100">
        <f t="shared" ref="BD22" si="40">SUM(BA22:BC22)</f>
        <v>62747.533387770367</v>
      </c>
      <c r="BF22" s="97">
        <f>BF18-BF20-BF21</f>
        <v>12087.576296937361</v>
      </c>
      <c r="BG22" s="98">
        <f>BG18-BG20-BG21</f>
        <v>1419.7417878694478</v>
      </c>
      <c r="BH22" s="99">
        <f>BH18-BH20-BH21</f>
        <v>0</v>
      </c>
      <c r="BI22" s="100">
        <f t="shared" ref="BI22" si="41">SUM(BF22:BH22)</f>
        <v>13507.318084806808</v>
      </c>
      <c r="BK22" s="97">
        <f>BK18-BK20-BK21</f>
        <v>13247</v>
      </c>
      <c r="BL22" s="98">
        <f>BL18-BL20-BL21</f>
        <v>1460</v>
      </c>
      <c r="BM22" s="99">
        <f>BM18-BM20-BM21</f>
        <v>0</v>
      </c>
      <c r="BN22" s="100">
        <f t="shared" ref="BN22" si="42">SUM(BK22:BM22)</f>
        <v>14707</v>
      </c>
      <c r="BP22" s="97">
        <f>BP18-BP20-BP21</f>
        <v>14418</v>
      </c>
      <c r="BQ22" s="98">
        <f>BQ18-BQ20-BQ21</f>
        <v>1339</v>
      </c>
      <c r="BR22" s="99">
        <f>BR18-BR20-BR21</f>
        <v>0</v>
      </c>
      <c r="BS22" s="100">
        <f t="shared" ref="BS22" si="43">SUM(BP22:BR22)</f>
        <v>15757</v>
      </c>
      <c r="BU22" s="97">
        <f>BU18-BU20-BU21</f>
        <v>16983</v>
      </c>
      <c r="BV22" s="98">
        <f>BV18-BV20-BV21</f>
        <v>869</v>
      </c>
      <c r="BW22" s="99">
        <f>BW18-BW20-BW21</f>
        <v>0</v>
      </c>
      <c r="BX22" s="100">
        <f t="shared" ref="BX22" si="44">SUM(BU22:BW22)</f>
        <v>17852</v>
      </c>
      <c r="BZ22" s="97">
        <f>BZ18-BZ20-BZ21</f>
        <v>56735.576296937419</v>
      </c>
      <c r="CA22" s="98">
        <f>CA18-CA20-CA21</f>
        <v>5087.7417878694541</v>
      </c>
      <c r="CB22" s="99">
        <f>CB18-CB20-CB21</f>
        <v>0</v>
      </c>
      <c r="CC22" s="100">
        <f t="shared" ref="CC22" si="45">SUM(BZ22:CB22)</f>
        <v>61823.318084806873</v>
      </c>
      <c r="CE22" s="97">
        <f>CE18-CE20-CE21</f>
        <v>13871.731732139364</v>
      </c>
      <c r="CF22" s="98">
        <f>CF18-CF20-CF21</f>
        <v>1996.0769247370508</v>
      </c>
      <c r="CG22" s="99">
        <f>CG18-CG20-CG21</f>
        <v>0</v>
      </c>
      <c r="CH22" s="100">
        <f t="shared" ref="CH22" si="46">SUM(CE22:CG22)</f>
        <v>15867.808656876416</v>
      </c>
      <c r="CI22" s="97">
        <f>CI18-CI20-CI21</f>
        <v>17235.183089151542</v>
      </c>
      <c r="CJ22" s="98">
        <f>CJ18-CJ20-CJ21</f>
        <v>1498.0891885904302</v>
      </c>
      <c r="CK22" s="99">
        <f>CK18-CK20-CK21</f>
        <v>0</v>
      </c>
      <c r="CL22" s="100">
        <f t="shared" si="11"/>
        <v>18733.272277741973</v>
      </c>
      <c r="CN22" s="97">
        <f>CN18-CN20-CN21</f>
        <v>31106.914821290906</v>
      </c>
      <c r="CO22" s="98">
        <f>CO18-CO20-CO21</f>
        <v>3494.1661133274811</v>
      </c>
      <c r="CP22" s="99">
        <f>CP18-CP20-CP21</f>
        <v>0</v>
      </c>
      <c r="CQ22" s="100">
        <f t="shared" ref="CQ22" si="47">SUM(CN22:CP22)</f>
        <v>34601.080934618389</v>
      </c>
    </row>
    <row r="23" spans="2:95">
      <c r="B23" s="42"/>
      <c r="H23" s="88"/>
      <c r="I23" s="89"/>
      <c r="J23" s="94"/>
      <c r="K23" s="70"/>
      <c r="M23" s="88"/>
      <c r="N23" s="89"/>
      <c r="O23" s="94"/>
      <c r="P23" s="70"/>
      <c r="R23" s="88"/>
      <c r="S23" s="89"/>
      <c r="T23" s="94"/>
      <c r="U23" s="70"/>
      <c r="W23" s="88"/>
      <c r="X23" s="89"/>
      <c r="Y23" s="94"/>
      <c r="Z23" s="70"/>
      <c r="AB23" s="88"/>
      <c r="AC23" s="89"/>
      <c r="AD23" s="94"/>
      <c r="AE23" s="70"/>
      <c r="AG23" s="88"/>
      <c r="AH23" s="89"/>
      <c r="AI23" s="94"/>
      <c r="AJ23" s="70"/>
      <c r="AL23" s="88"/>
      <c r="AM23" s="89"/>
      <c r="AN23" s="94"/>
      <c r="AO23" s="70"/>
      <c r="AQ23" s="88"/>
      <c r="AR23" s="89"/>
      <c r="AS23" s="94"/>
      <c r="AT23" s="70"/>
      <c r="AV23" s="88"/>
      <c r="AW23" s="89"/>
      <c r="AX23" s="94"/>
      <c r="AY23" s="70"/>
      <c r="BA23" s="88"/>
      <c r="BB23" s="89"/>
      <c r="BC23" s="94"/>
      <c r="BD23" s="70"/>
      <c r="BF23" s="88"/>
      <c r="BG23" s="89"/>
      <c r="BH23" s="94"/>
      <c r="BI23" s="70"/>
      <c r="BK23" s="88"/>
      <c r="BL23" s="89"/>
      <c r="BM23" s="94"/>
      <c r="BN23" s="70"/>
      <c r="BP23" s="88"/>
      <c r="BQ23" s="89"/>
      <c r="BR23" s="94"/>
      <c r="BS23" s="70"/>
      <c r="BU23" s="88"/>
      <c r="BV23" s="89"/>
      <c r="BW23" s="94"/>
      <c r="BX23" s="70"/>
      <c r="BZ23" s="88"/>
      <c r="CA23" s="89"/>
      <c r="CB23" s="94"/>
      <c r="CC23" s="70"/>
      <c r="CE23" s="88"/>
      <c r="CF23" s="89"/>
      <c r="CG23" s="94"/>
      <c r="CH23" s="70"/>
      <c r="CI23" s="88"/>
      <c r="CJ23" s="89"/>
      <c r="CK23" s="94"/>
      <c r="CL23" s="70">
        <f t="shared" si="11"/>
        <v>0</v>
      </c>
      <c r="CN23" s="88"/>
      <c r="CO23" s="89"/>
      <c r="CP23" s="94"/>
      <c r="CQ23" s="70"/>
    </row>
    <row r="24" spans="2:95">
      <c r="B24" s="42" t="s">
        <v>111</v>
      </c>
      <c r="H24" s="75">
        <v>-59</v>
      </c>
      <c r="I24" s="76">
        <v>-116</v>
      </c>
      <c r="J24" s="95">
        <v>0</v>
      </c>
      <c r="K24" s="70">
        <f t="shared" ref="K24:K25" si="48">SUM(H24:J24)</f>
        <v>-175</v>
      </c>
      <c r="M24" s="75">
        <v>-124</v>
      </c>
      <c r="N24" s="76">
        <v>-42</v>
      </c>
      <c r="O24" s="95">
        <v>0</v>
      </c>
      <c r="P24" s="96">
        <v>-166</v>
      </c>
      <c r="R24" s="75">
        <v>-214</v>
      </c>
      <c r="S24" s="76">
        <v>-58</v>
      </c>
      <c r="T24" s="95">
        <v>0</v>
      </c>
      <c r="U24" s="96">
        <v>-272</v>
      </c>
      <c r="W24" s="75">
        <v>-446</v>
      </c>
      <c r="X24" s="76">
        <v>-66</v>
      </c>
      <c r="Y24" s="95">
        <v>0</v>
      </c>
      <c r="Z24" s="96">
        <v>-512</v>
      </c>
      <c r="AB24" s="75">
        <f>+H24+M24+R24+W24</f>
        <v>-843</v>
      </c>
      <c r="AC24" s="76">
        <f t="shared" ref="AC24" si="49">+I24+N24+S24+X24</f>
        <v>-282</v>
      </c>
      <c r="AD24" s="95">
        <f t="shared" ref="AD24" si="50">+J24+O24+T24+Y24</f>
        <v>0</v>
      </c>
      <c r="AE24" s="96">
        <f>SUM(AB24:AD24)</f>
        <v>-1125</v>
      </c>
      <c r="AG24" s="75">
        <v>-177.19775135128413</v>
      </c>
      <c r="AH24" s="76">
        <v>-27.374009038972421</v>
      </c>
      <c r="AI24" s="95">
        <v>0</v>
      </c>
      <c r="AJ24" s="96">
        <v>-204.57176039025654</v>
      </c>
      <c r="AL24" s="75">
        <v>143</v>
      </c>
      <c r="AM24" s="76">
        <v>-55</v>
      </c>
      <c r="AN24" s="95">
        <v>0</v>
      </c>
      <c r="AO24" s="96">
        <f t="shared" ref="AO24:AO25" si="51">SUM(AL24:AN24)</f>
        <v>88</v>
      </c>
      <c r="AQ24" s="75">
        <v>-85.308593070682875</v>
      </c>
      <c r="AR24" s="76">
        <v>-76.066876256994163</v>
      </c>
      <c r="AS24" s="95">
        <v>0</v>
      </c>
      <c r="AT24" s="96">
        <f t="shared" ref="AT24:AT25" si="52">SUM(AQ24:AS24)</f>
        <v>-161.37546932767702</v>
      </c>
      <c r="AV24" s="75">
        <v>311.96130519765904</v>
      </c>
      <c r="AW24" s="76">
        <v>-77.216194782684667</v>
      </c>
      <c r="AX24" s="95">
        <v>0</v>
      </c>
      <c r="AY24" s="96">
        <v>234.74511041497436</v>
      </c>
      <c r="BA24" s="88">
        <f>AG24+AL24+AQ24+AV24</f>
        <v>192.45496077569203</v>
      </c>
      <c r="BB24" s="89">
        <f>AH24+AM24+AR24+AW24</f>
        <v>-235.65708007865123</v>
      </c>
      <c r="BC24" s="95">
        <f t="shared" ref="BC24:BC25" si="53">AI24+AN24+AS24</f>
        <v>0</v>
      </c>
      <c r="BD24" s="96">
        <f t="shared" ref="BD24:BD25" si="54">SUM(BA24:BC24)</f>
        <v>-43.202119302959204</v>
      </c>
      <c r="BF24" s="88">
        <v>-802.88086362407989</v>
      </c>
      <c r="BG24" s="89">
        <v>-187.97867599579436</v>
      </c>
      <c r="BH24" s="95">
        <v>0</v>
      </c>
      <c r="BI24" s="96">
        <v>-990.85953961987423</v>
      </c>
      <c r="BK24" s="88">
        <v>-792</v>
      </c>
      <c r="BL24" s="89">
        <v>-162</v>
      </c>
      <c r="BM24" s="95">
        <v>0</v>
      </c>
      <c r="BN24" s="96">
        <v>-954</v>
      </c>
      <c r="BP24" s="88">
        <v>-1048</v>
      </c>
      <c r="BQ24" s="89">
        <v>-207</v>
      </c>
      <c r="BR24" s="95">
        <v>0</v>
      </c>
      <c r="BS24" s="96">
        <v>-1255</v>
      </c>
      <c r="BU24" s="88">
        <v>-1309</v>
      </c>
      <c r="BV24" s="89">
        <v>-258</v>
      </c>
      <c r="BW24" s="95">
        <v>0</v>
      </c>
      <c r="BX24" s="96">
        <v>-1567</v>
      </c>
      <c r="BZ24" s="88">
        <f>BF24+BK24+BP24+BU24</f>
        <v>-3951.8808636240801</v>
      </c>
      <c r="CA24" s="89">
        <f>BG24+BL24+BQ24+BV24</f>
        <v>-814.97867599579433</v>
      </c>
      <c r="CB24" s="95">
        <f t="shared" ref="CB24:CB25" si="55">BH24+BM24+BR24</f>
        <v>0</v>
      </c>
      <c r="CC24" s="96">
        <f t="shared" ref="CC24:CC25" si="56">SUM(BZ24:CB24)</f>
        <v>-4766.8595396198743</v>
      </c>
      <c r="CE24" s="88">
        <v>-1947.0676264811209</v>
      </c>
      <c r="CF24" s="89">
        <v>-226.56607923264298</v>
      </c>
      <c r="CG24" s="95">
        <v>0</v>
      </c>
      <c r="CH24" s="96">
        <v>-2173.6337057137639</v>
      </c>
      <c r="CI24" s="88">
        <v>-1441.0045131638628</v>
      </c>
      <c r="CJ24" s="89">
        <v>-389.19008521846882</v>
      </c>
      <c r="CK24" s="95">
        <v>0</v>
      </c>
      <c r="CL24" s="96">
        <f t="shared" si="11"/>
        <v>-1830.1945983823316</v>
      </c>
      <c r="CN24" s="88">
        <f t="shared" ref="CN24:CN25" si="57">CE24+CI24</f>
        <v>-3388.0721396449835</v>
      </c>
      <c r="CO24" s="89">
        <f t="shared" ref="CO24:CO25" si="58">CF24+CJ24</f>
        <v>-615.75616445111177</v>
      </c>
      <c r="CP24" s="95">
        <f t="shared" ref="CP24:CP25" si="59">CG24+CK24</f>
        <v>0</v>
      </c>
      <c r="CQ24" s="96">
        <f t="shared" ref="CQ24:CQ25" si="60">SUM(CN24:CP24)</f>
        <v>-4003.8283040960951</v>
      </c>
    </row>
    <row r="25" spans="2:95">
      <c r="B25" s="42" t="s">
        <v>244</v>
      </c>
      <c r="H25" s="75">
        <v>7544</v>
      </c>
      <c r="I25" s="76">
        <v>0</v>
      </c>
      <c r="J25" s="95">
        <v>0</v>
      </c>
      <c r="K25" s="70">
        <f t="shared" si="48"/>
        <v>7544</v>
      </c>
      <c r="M25" s="75">
        <v>1539</v>
      </c>
      <c r="N25" s="76">
        <v>3</v>
      </c>
      <c r="O25" s="95">
        <v>0</v>
      </c>
      <c r="P25" s="96">
        <v>1542</v>
      </c>
      <c r="R25" s="75">
        <v>1180</v>
      </c>
      <c r="S25" s="76">
        <v>0</v>
      </c>
      <c r="T25" s="95">
        <v>0</v>
      </c>
      <c r="U25" s="96">
        <v>1180</v>
      </c>
      <c r="W25" s="75">
        <v>1180</v>
      </c>
      <c r="X25" s="76">
        <v>0</v>
      </c>
      <c r="Y25" s="95">
        <v>0</v>
      </c>
      <c r="Z25" s="96">
        <v>1180</v>
      </c>
      <c r="AB25" s="75">
        <v>11443</v>
      </c>
      <c r="AC25" s="76">
        <v>3</v>
      </c>
      <c r="AD25" s="95">
        <v>0</v>
      </c>
      <c r="AE25" s="96">
        <v>11446</v>
      </c>
      <c r="AG25" s="75">
        <v>1176.0881829894902</v>
      </c>
      <c r="AH25" s="76">
        <v>0</v>
      </c>
      <c r="AI25" s="95">
        <v>0</v>
      </c>
      <c r="AJ25" s="96">
        <v>1176.4881829894903</v>
      </c>
      <c r="AL25" s="75">
        <v>931</v>
      </c>
      <c r="AM25" s="76">
        <v>0</v>
      </c>
      <c r="AN25" s="95">
        <v>0</v>
      </c>
      <c r="AO25" s="96">
        <f t="shared" si="51"/>
        <v>931</v>
      </c>
      <c r="AQ25" s="75">
        <v>972.41642402701268</v>
      </c>
      <c r="AR25" s="76">
        <v>0</v>
      </c>
      <c r="AS25" s="95">
        <v>0</v>
      </c>
      <c r="AT25" s="96">
        <f t="shared" si="52"/>
        <v>972.41642402701268</v>
      </c>
      <c r="AV25" s="75">
        <v>937.55479999607428</v>
      </c>
      <c r="AW25" s="76">
        <v>0</v>
      </c>
      <c r="AX25" s="95">
        <v>0</v>
      </c>
      <c r="AY25" s="96">
        <v>937.55479999607428</v>
      </c>
      <c r="BA25" s="88">
        <f>AG25+AL25+AQ25+AV25</f>
        <v>4017.0594070125771</v>
      </c>
      <c r="BB25" s="89">
        <f>AH25+AM25+AR25+AW25</f>
        <v>0</v>
      </c>
      <c r="BC25" s="95">
        <f t="shared" si="53"/>
        <v>0</v>
      </c>
      <c r="BD25" s="96">
        <f t="shared" si="54"/>
        <v>4017.0594070125771</v>
      </c>
      <c r="BF25" s="88">
        <v>1005.2911805238342</v>
      </c>
      <c r="BG25" s="89">
        <v>0</v>
      </c>
      <c r="BH25" s="95">
        <v>0</v>
      </c>
      <c r="BI25" s="96">
        <v>1005.2911805238342</v>
      </c>
      <c r="BK25" s="88">
        <v>899</v>
      </c>
      <c r="BL25" s="89">
        <v>0</v>
      </c>
      <c r="BM25" s="95">
        <v>0</v>
      </c>
      <c r="BN25" s="96">
        <v>899</v>
      </c>
      <c r="BP25" s="88">
        <v>859</v>
      </c>
      <c r="BQ25" s="89">
        <v>0</v>
      </c>
      <c r="BR25" s="95">
        <v>0</v>
      </c>
      <c r="BS25" s="96">
        <v>859</v>
      </c>
      <c r="BU25" s="88">
        <v>870</v>
      </c>
      <c r="BV25" s="89">
        <v>0</v>
      </c>
      <c r="BW25" s="95">
        <v>0</v>
      </c>
      <c r="BX25" s="96">
        <v>870</v>
      </c>
      <c r="BZ25" s="88">
        <f>BF25+BK25+BP25+BU25</f>
        <v>3633.2911805238341</v>
      </c>
      <c r="CA25" s="89">
        <f>BG25+BL25+BQ25+BV25</f>
        <v>0</v>
      </c>
      <c r="CB25" s="95">
        <f t="shared" si="55"/>
        <v>0</v>
      </c>
      <c r="CC25" s="96">
        <f t="shared" si="56"/>
        <v>3633.2911805238341</v>
      </c>
      <c r="CE25" s="88">
        <v>794.07150046577397</v>
      </c>
      <c r="CF25" s="89">
        <v>0</v>
      </c>
      <c r="CG25" s="95">
        <v>0</v>
      </c>
      <c r="CH25" s="96">
        <v>794.07150046577397</v>
      </c>
      <c r="CI25" s="88">
        <v>755.2122203321187</v>
      </c>
      <c r="CJ25" s="89">
        <v>0</v>
      </c>
      <c r="CK25" s="95">
        <v>0</v>
      </c>
      <c r="CL25" s="96">
        <f t="shared" si="11"/>
        <v>755.2122203321187</v>
      </c>
      <c r="CN25" s="88">
        <f t="shared" si="57"/>
        <v>1549.2837207978928</v>
      </c>
      <c r="CO25" s="89">
        <f t="shared" si="58"/>
        <v>0</v>
      </c>
      <c r="CP25" s="95">
        <f t="shared" si="59"/>
        <v>0</v>
      </c>
      <c r="CQ25" s="96">
        <f t="shared" si="60"/>
        <v>1549.2837207978928</v>
      </c>
    </row>
    <row r="26" spans="2:95">
      <c r="B26" s="42" t="s">
        <v>245</v>
      </c>
      <c r="H26" s="97">
        <f>H22-H24-H25</f>
        <v>1252</v>
      </c>
      <c r="I26" s="98">
        <f t="shared" ref="I26:K26" si="61">I22-I24-I25</f>
        <v>2518</v>
      </c>
      <c r="J26" s="99">
        <f t="shared" si="61"/>
        <v>0</v>
      </c>
      <c r="K26" s="100">
        <f t="shared" si="61"/>
        <v>3770</v>
      </c>
      <c r="M26" s="97">
        <f>M22-M24-M25</f>
        <v>12581</v>
      </c>
      <c r="N26" s="98">
        <f t="shared" ref="N26:P26" si="62">N22-N24-N25</f>
        <v>2664</v>
      </c>
      <c r="O26" s="99">
        <f t="shared" si="62"/>
        <v>0</v>
      </c>
      <c r="P26" s="100">
        <f t="shared" si="62"/>
        <v>15245</v>
      </c>
      <c r="R26" s="97">
        <f t="shared" ref="R26:U26" si="63">R22-R24-R25</f>
        <v>14799</v>
      </c>
      <c r="S26" s="98">
        <f t="shared" si="63"/>
        <v>2970</v>
      </c>
      <c r="T26" s="99">
        <f t="shared" si="63"/>
        <v>0</v>
      </c>
      <c r="U26" s="100">
        <f t="shared" si="63"/>
        <v>17769</v>
      </c>
      <c r="W26" s="97">
        <f t="shared" ref="W26:Z26" si="64">W22-W24-W25</f>
        <v>16490</v>
      </c>
      <c r="X26" s="98">
        <f t="shared" si="64"/>
        <v>1159</v>
      </c>
      <c r="Y26" s="99">
        <f t="shared" si="64"/>
        <v>0</v>
      </c>
      <c r="Z26" s="100">
        <f t="shared" si="64"/>
        <v>17649</v>
      </c>
      <c r="AB26" s="97">
        <f t="shared" ref="AB26:AE26" si="65">AB22-AB24-AB25</f>
        <v>45122</v>
      </c>
      <c r="AC26" s="98">
        <f t="shared" si="65"/>
        <v>9311</v>
      </c>
      <c r="AD26" s="99">
        <f t="shared" si="65"/>
        <v>0</v>
      </c>
      <c r="AE26" s="100">
        <f t="shared" si="65"/>
        <v>54433</v>
      </c>
      <c r="AG26" s="97">
        <f t="shared" ref="AG26:AJ26" si="66">AG22-AG24-AG25</f>
        <v>11623.227283644903</v>
      </c>
      <c r="AH26" s="98">
        <f t="shared" si="66"/>
        <v>1069.9289883598281</v>
      </c>
      <c r="AI26" s="99">
        <f t="shared" si="66"/>
        <v>0</v>
      </c>
      <c r="AJ26" s="100">
        <f t="shared" si="66"/>
        <v>12692.756272004728</v>
      </c>
      <c r="AL26" s="97">
        <f t="shared" ref="AL26:AO26" si="67">AL22-AL24-AL25</f>
        <v>13712.399999999994</v>
      </c>
      <c r="AM26" s="98">
        <f t="shared" si="67"/>
        <v>729</v>
      </c>
      <c r="AN26" s="99">
        <f t="shared" si="67"/>
        <v>0</v>
      </c>
      <c r="AO26" s="100">
        <f t="shared" si="67"/>
        <v>14441.399999999994</v>
      </c>
      <c r="AQ26" s="97">
        <f t="shared" ref="AQ26:AT26" si="68">AQ22-AQ24-AQ25</f>
        <v>13415.669688046866</v>
      </c>
      <c r="AR26" s="98">
        <f t="shared" si="68"/>
        <v>1966.26241607009</v>
      </c>
      <c r="AS26" s="99">
        <f t="shared" si="68"/>
        <v>0</v>
      </c>
      <c r="AT26" s="100">
        <f t="shared" si="68"/>
        <v>15381.932104116971</v>
      </c>
      <c r="AV26" s="97">
        <f t="shared" ref="AV26:AY26" si="69">AV22-AV24-AV25</f>
        <v>14423.61976924553</v>
      </c>
      <c r="AW26" s="98">
        <f t="shared" si="69"/>
        <v>1833.5679546935555</v>
      </c>
      <c r="AX26" s="99">
        <f t="shared" si="69"/>
        <v>0</v>
      </c>
      <c r="AY26" s="100">
        <f t="shared" si="69"/>
        <v>16257.187723939087</v>
      </c>
      <c r="BA26" s="97">
        <f t="shared" ref="BA26:BD26" si="70">BA22-BA24-BA25</f>
        <v>53174.916740937275</v>
      </c>
      <c r="BB26" s="98">
        <f t="shared" si="70"/>
        <v>5598.7593591234699</v>
      </c>
      <c r="BC26" s="99">
        <f t="shared" si="70"/>
        <v>0</v>
      </c>
      <c r="BD26" s="100">
        <f t="shared" si="70"/>
        <v>58773.676100060751</v>
      </c>
      <c r="BF26" s="97">
        <f t="shared" ref="BF26:BI26" si="71">BF22-BF24-BF25</f>
        <v>11885.165980037606</v>
      </c>
      <c r="BG26" s="98">
        <f t="shared" si="71"/>
        <v>1607.7204638652422</v>
      </c>
      <c r="BH26" s="99">
        <f t="shared" si="71"/>
        <v>0</v>
      </c>
      <c r="BI26" s="100">
        <f t="shared" si="71"/>
        <v>13492.886443902848</v>
      </c>
      <c r="BK26" s="97">
        <f t="shared" ref="BK26:BN26" si="72">BK22-BK24-BK25</f>
        <v>13140</v>
      </c>
      <c r="BL26" s="98">
        <f t="shared" si="72"/>
        <v>1622</v>
      </c>
      <c r="BM26" s="99">
        <f t="shared" si="72"/>
        <v>0</v>
      </c>
      <c r="BN26" s="100">
        <f t="shared" si="72"/>
        <v>14762</v>
      </c>
      <c r="BP26" s="97">
        <f t="shared" ref="BP26:BS26" si="73">BP22-BP24-BP25</f>
        <v>14607</v>
      </c>
      <c r="BQ26" s="98">
        <f t="shared" si="73"/>
        <v>1546</v>
      </c>
      <c r="BR26" s="99">
        <f t="shared" si="73"/>
        <v>0</v>
      </c>
      <c r="BS26" s="100">
        <f t="shared" si="73"/>
        <v>16153</v>
      </c>
      <c r="BU26" s="97">
        <f t="shared" ref="BU26:BX26" si="74">BU22-BU24-BU25</f>
        <v>17422</v>
      </c>
      <c r="BV26" s="98">
        <f t="shared" si="74"/>
        <v>1127</v>
      </c>
      <c r="BW26" s="99">
        <f t="shared" si="74"/>
        <v>0</v>
      </c>
      <c r="BX26" s="100">
        <f t="shared" si="74"/>
        <v>18549</v>
      </c>
      <c r="BZ26" s="97">
        <f t="shared" ref="BZ26:CC26" si="75">BZ22-BZ24-BZ25</f>
        <v>57054.165980037666</v>
      </c>
      <c r="CA26" s="98">
        <f t="shared" si="75"/>
        <v>5902.7204638652483</v>
      </c>
      <c r="CB26" s="99">
        <f t="shared" si="75"/>
        <v>0</v>
      </c>
      <c r="CC26" s="100">
        <f t="shared" si="75"/>
        <v>62956.88644390292</v>
      </c>
      <c r="CE26" s="97">
        <f t="shared" ref="CE26:CH26" si="76">CE22-CE24-CE25</f>
        <v>15024.727858154711</v>
      </c>
      <c r="CF26" s="98">
        <f t="shared" si="76"/>
        <v>2222.6430039696938</v>
      </c>
      <c r="CG26" s="99">
        <f t="shared" si="76"/>
        <v>0</v>
      </c>
      <c r="CH26" s="100">
        <f t="shared" si="76"/>
        <v>17247.370862124408</v>
      </c>
      <c r="CI26" s="97">
        <f t="shared" ref="CI26:CK26" si="77">CI22-CI24-CI25</f>
        <v>17920.975381983284</v>
      </c>
      <c r="CJ26" s="98">
        <f t="shared" si="77"/>
        <v>1887.279273808899</v>
      </c>
      <c r="CK26" s="99">
        <f t="shared" si="77"/>
        <v>0</v>
      </c>
      <c r="CL26" s="100">
        <f t="shared" si="11"/>
        <v>19808.254655792181</v>
      </c>
      <c r="CN26" s="97">
        <f t="shared" ref="CN26:CQ26" si="78">CN22-CN24-CN25</f>
        <v>32945.703240137991</v>
      </c>
      <c r="CO26" s="98">
        <f t="shared" si="78"/>
        <v>4109.9222777785926</v>
      </c>
      <c r="CP26" s="99">
        <f t="shared" si="78"/>
        <v>0</v>
      </c>
      <c r="CQ26" s="100">
        <f t="shared" si="78"/>
        <v>37055.625517916589</v>
      </c>
    </row>
    <row r="27" spans="2:95">
      <c r="B27" s="42"/>
      <c r="H27" s="88"/>
      <c r="I27" s="89"/>
      <c r="J27" s="94"/>
      <c r="K27" s="70"/>
      <c r="M27" s="88"/>
      <c r="N27" s="89"/>
      <c r="O27" s="94"/>
      <c r="P27" s="70"/>
      <c r="R27" s="88"/>
      <c r="S27" s="89"/>
      <c r="T27" s="94"/>
      <c r="U27" s="70"/>
      <c r="W27" s="88"/>
      <c r="X27" s="89"/>
      <c r="Y27" s="94"/>
      <c r="Z27" s="70"/>
      <c r="AB27" s="88"/>
      <c r="AC27" s="89"/>
      <c r="AD27" s="94"/>
      <c r="AE27" s="70"/>
      <c r="AG27" s="88"/>
      <c r="AH27" s="89"/>
      <c r="AI27" s="94"/>
      <c r="AJ27" s="70"/>
      <c r="AL27" s="88"/>
      <c r="AM27" s="89"/>
      <c r="AN27" s="94"/>
      <c r="AO27" s="70"/>
      <c r="AQ27" s="88"/>
      <c r="AR27" s="89"/>
      <c r="AS27" s="94"/>
      <c r="AT27" s="70"/>
      <c r="AV27" s="88"/>
      <c r="AW27" s="89"/>
      <c r="AX27" s="94"/>
      <c r="AY27" s="70"/>
      <c r="BA27" s="88"/>
      <c r="BB27" s="89"/>
      <c r="BC27" s="94"/>
      <c r="BD27" s="70"/>
      <c r="BF27" s="88"/>
      <c r="BG27" s="89"/>
      <c r="BH27" s="94"/>
      <c r="BI27" s="70"/>
      <c r="BK27" s="88"/>
      <c r="BL27" s="89"/>
      <c r="BM27" s="94"/>
      <c r="BN27" s="70"/>
      <c r="BP27" s="88"/>
      <c r="BQ27" s="89"/>
      <c r="BR27" s="94"/>
      <c r="BS27" s="70"/>
      <c r="BU27" s="88"/>
      <c r="BV27" s="89"/>
      <c r="BW27" s="94"/>
      <c r="BX27" s="70"/>
      <c r="BZ27" s="88"/>
      <c r="CA27" s="89"/>
      <c r="CB27" s="94"/>
      <c r="CC27" s="70"/>
      <c r="CE27" s="88"/>
      <c r="CF27" s="89"/>
      <c r="CG27" s="94"/>
      <c r="CH27" s="70"/>
      <c r="CI27" s="88"/>
      <c r="CJ27" s="89"/>
      <c r="CK27" s="94"/>
      <c r="CL27" s="70">
        <f t="shared" si="11"/>
        <v>0</v>
      </c>
      <c r="CN27" s="88"/>
      <c r="CO27" s="89"/>
      <c r="CP27" s="94"/>
      <c r="CQ27" s="70"/>
    </row>
    <row r="28" spans="2:95">
      <c r="B28" s="42" t="s">
        <v>6</v>
      </c>
      <c r="H28" s="75">
        <v>1120</v>
      </c>
      <c r="I28" s="76">
        <v>462</v>
      </c>
      <c r="J28" s="95">
        <v>0</v>
      </c>
      <c r="K28" s="70">
        <f t="shared" ref="K28" si="79">SUM(H28:J28)</f>
        <v>1582</v>
      </c>
      <c r="M28" s="75">
        <v>39</v>
      </c>
      <c r="N28" s="76">
        <v>703</v>
      </c>
      <c r="O28" s="95">
        <v>0</v>
      </c>
      <c r="P28" s="96">
        <v>742</v>
      </c>
      <c r="R28" s="75">
        <v>-853</v>
      </c>
      <c r="S28" s="76">
        <v>619</v>
      </c>
      <c r="T28" s="95">
        <v>0</v>
      </c>
      <c r="U28" s="96">
        <v>-234</v>
      </c>
      <c r="W28" s="75">
        <v>-441</v>
      </c>
      <c r="X28" s="76">
        <v>-157</v>
      </c>
      <c r="Y28" s="95">
        <v>0</v>
      </c>
      <c r="Z28" s="96">
        <v>-598</v>
      </c>
      <c r="AB28" s="75">
        <f>+H28+M28+R28+W28</f>
        <v>-135</v>
      </c>
      <c r="AC28" s="76">
        <f t="shared" ref="AC28" si="80">+I28+N28+S28+X28</f>
        <v>1627</v>
      </c>
      <c r="AD28" s="95">
        <f t="shared" ref="AD28" si="81">+J28+O28+T28+Y28</f>
        <v>0</v>
      </c>
      <c r="AE28" s="96">
        <f>SUM(AB28:AD28)</f>
        <v>1492</v>
      </c>
      <c r="AG28" s="75">
        <v>2551.6865532870611</v>
      </c>
      <c r="AH28" s="76">
        <v>177.31344671293871</v>
      </c>
      <c r="AI28" s="95">
        <v>0</v>
      </c>
      <c r="AJ28" s="96">
        <v>2729</v>
      </c>
      <c r="AL28" s="75">
        <v>2335</v>
      </c>
      <c r="AM28" s="76">
        <v>69</v>
      </c>
      <c r="AN28" s="95">
        <v>0</v>
      </c>
      <c r="AO28" s="96">
        <v>2404</v>
      </c>
      <c r="AQ28" s="75">
        <v>2798.8121445775432</v>
      </c>
      <c r="AR28" s="76">
        <v>442.01165719765436</v>
      </c>
      <c r="AS28" s="95">
        <v>0</v>
      </c>
      <c r="AT28" s="96">
        <v>3240.8238017751974</v>
      </c>
      <c r="AV28" s="75">
        <v>2692.1781094244757</v>
      </c>
      <c r="AW28" s="76">
        <v>390.07762793214738</v>
      </c>
      <c r="AX28" s="95">
        <v>0</v>
      </c>
      <c r="AY28" s="96">
        <v>3082.2557373566233</v>
      </c>
      <c r="BA28" s="88">
        <f>AG28+AL28+AQ28+AV28</f>
        <v>10377.676807289081</v>
      </c>
      <c r="BB28" s="89">
        <f>AH28+AM28+AR28+AW28</f>
        <v>1078.4027318427404</v>
      </c>
      <c r="BC28" s="95">
        <f t="shared" ref="BC28" si="82">AI28+AN28+AS28</f>
        <v>0</v>
      </c>
      <c r="BD28" s="96">
        <v>11456.079539131821</v>
      </c>
      <c r="BF28" s="88">
        <v>2025.2110036780284</v>
      </c>
      <c r="BG28" s="89">
        <v>360.789814328977</v>
      </c>
      <c r="BH28" s="95">
        <v>0</v>
      </c>
      <c r="BI28" s="96">
        <v>2386.0008180070054</v>
      </c>
      <c r="BK28" s="88">
        <v>2179</v>
      </c>
      <c r="BL28" s="89">
        <v>362</v>
      </c>
      <c r="BM28" s="95">
        <v>0</v>
      </c>
      <c r="BN28" s="96">
        <v>2541</v>
      </c>
      <c r="BP28" s="88">
        <v>1850</v>
      </c>
      <c r="BQ28" s="89">
        <v>324</v>
      </c>
      <c r="BR28" s="95">
        <v>0</v>
      </c>
      <c r="BS28" s="96">
        <v>2174</v>
      </c>
      <c r="BU28" s="88">
        <v>2839</v>
      </c>
      <c r="BV28" s="89">
        <v>-76</v>
      </c>
      <c r="BW28" s="95">
        <v>0</v>
      </c>
      <c r="BX28" s="96">
        <v>2763</v>
      </c>
      <c r="BZ28" s="88">
        <f>BF28+BK28+BP28+BU28</f>
        <v>8893.2110036780286</v>
      </c>
      <c r="CA28" s="89">
        <f>BG28+BL28+BQ28+BV28</f>
        <v>970.78981432897695</v>
      </c>
      <c r="CB28" s="95">
        <f t="shared" ref="CB28" si="83">BH28+BM28+BR28</f>
        <v>0</v>
      </c>
      <c r="CC28" s="96">
        <f t="shared" ref="CC28" si="84">SUM(BZ28:CB28)</f>
        <v>9864.0008180070054</v>
      </c>
      <c r="CE28" s="88">
        <v>2207.8428849658926</v>
      </c>
      <c r="CF28" s="89">
        <v>602.88703157182806</v>
      </c>
      <c r="CG28" s="95">
        <v>0</v>
      </c>
      <c r="CH28" s="96">
        <v>2810.7299165377208</v>
      </c>
      <c r="CI28" s="88">
        <v>2264.8117413974428</v>
      </c>
      <c r="CJ28" s="89">
        <v>371.11207264725152</v>
      </c>
      <c r="CK28" s="95">
        <v>0</v>
      </c>
      <c r="CL28" s="96">
        <f t="shared" si="11"/>
        <v>2635.9238140446942</v>
      </c>
      <c r="CN28" s="88">
        <f>CE28+CI28</f>
        <v>4472.6546263633354</v>
      </c>
      <c r="CO28" s="89">
        <f t="shared" ref="CO28" si="85">CF28+CJ28</f>
        <v>973.99910421907953</v>
      </c>
      <c r="CP28" s="95">
        <f t="shared" ref="CP28" si="86">CG28+CK28</f>
        <v>0</v>
      </c>
      <c r="CQ28" s="96">
        <f t="shared" ref="CQ28" si="87">SUM(CN28:CP28)</f>
        <v>5446.6537305824149</v>
      </c>
    </row>
    <row r="29" spans="2:95">
      <c r="B29" s="42" t="s">
        <v>250</v>
      </c>
      <c r="H29" s="97">
        <f>H26-H28</f>
        <v>132</v>
      </c>
      <c r="I29" s="98">
        <f t="shared" ref="I29:K29" si="88">I26-I28</f>
        <v>2056</v>
      </c>
      <c r="J29" s="99">
        <f t="shared" si="88"/>
        <v>0</v>
      </c>
      <c r="K29" s="100">
        <f t="shared" si="88"/>
        <v>2188</v>
      </c>
      <c r="M29" s="97">
        <f t="shared" ref="M29:BD29" si="89">M26-M28</f>
        <v>12542</v>
      </c>
      <c r="N29" s="98">
        <f t="shared" si="89"/>
        <v>1961</v>
      </c>
      <c r="O29" s="99">
        <f t="shared" si="89"/>
        <v>0</v>
      </c>
      <c r="P29" s="100">
        <f t="shared" si="89"/>
        <v>14503</v>
      </c>
      <c r="R29" s="97">
        <f t="shared" si="89"/>
        <v>15652</v>
      </c>
      <c r="S29" s="98">
        <f t="shared" si="89"/>
        <v>2351</v>
      </c>
      <c r="T29" s="99">
        <f t="shared" si="89"/>
        <v>0</v>
      </c>
      <c r="U29" s="100">
        <f t="shared" si="89"/>
        <v>18003</v>
      </c>
      <c r="W29" s="97">
        <f t="shared" si="89"/>
        <v>16931</v>
      </c>
      <c r="X29" s="98">
        <f t="shared" si="89"/>
        <v>1316</v>
      </c>
      <c r="Y29" s="99">
        <f t="shared" si="89"/>
        <v>0</v>
      </c>
      <c r="Z29" s="100">
        <f t="shared" si="89"/>
        <v>18247</v>
      </c>
      <c r="AB29" s="97">
        <f t="shared" si="89"/>
        <v>45257</v>
      </c>
      <c r="AC29" s="98">
        <f t="shared" si="89"/>
        <v>7684</v>
      </c>
      <c r="AD29" s="99">
        <f t="shared" si="89"/>
        <v>0</v>
      </c>
      <c r="AE29" s="100">
        <f t="shared" si="89"/>
        <v>52941</v>
      </c>
      <c r="AG29" s="97">
        <f t="shared" si="89"/>
        <v>9071.5407303578413</v>
      </c>
      <c r="AH29" s="98">
        <f t="shared" si="89"/>
        <v>892.61554164688937</v>
      </c>
      <c r="AI29" s="99">
        <f t="shared" si="89"/>
        <v>0</v>
      </c>
      <c r="AJ29" s="100">
        <f t="shared" si="89"/>
        <v>9963.7562720047281</v>
      </c>
      <c r="AL29" s="97">
        <f t="shared" si="89"/>
        <v>11377.399999999994</v>
      </c>
      <c r="AM29" s="98">
        <f t="shared" si="89"/>
        <v>660</v>
      </c>
      <c r="AN29" s="99">
        <f t="shared" si="89"/>
        <v>0</v>
      </c>
      <c r="AO29" s="100">
        <f t="shared" si="89"/>
        <v>12037.399999999994</v>
      </c>
      <c r="AQ29" s="97">
        <f t="shared" si="89"/>
        <v>10616.857543469323</v>
      </c>
      <c r="AR29" s="98">
        <f t="shared" si="89"/>
        <v>1524.2507588724357</v>
      </c>
      <c r="AS29" s="99">
        <f t="shared" si="89"/>
        <v>0</v>
      </c>
      <c r="AT29" s="100">
        <f t="shared" ref="AT29" si="90">AT26-AT28</f>
        <v>12141.108302341774</v>
      </c>
      <c r="AV29" s="97">
        <f t="shared" si="89"/>
        <v>11731.441659821054</v>
      </c>
      <c r="AW29" s="98">
        <f t="shared" si="89"/>
        <v>1443.4903267614081</v>
      </c>
      <c r="AX29" s="99">
        <f t="shared" si="89"/>
        <v>0</v>
      </c>
      <c r="AY29" s="100">
        <f t="shared" si="89"/>
        <v>13174.931986582464</v>
      </c>
      <c r="BA29" s="97">
        <f t="shared" si="89"/>
        <v>42797.23993364819</v>
      </c>
      <c r="BB29" s="98">
        <f t="shared" si="89"/>
        <v>4520.3566272807293</v>
      </c>
      <c r="BC29" s="99">
        <f t="shared" si="89"/>
        <v>0</v>
      </c>
      <c r="BD29" s="100">
        <f t="shared" si="89"/>
        <v>47317.596560928927</v>
      </c>
      <c r="BF29" s="97">
        <f t="shared" ref="BF29:BI29" si="91">BF26-BF28</f>
        <v>9859.9549763595769</v>
      </c>
      <c r="BG29" s="98">
        <f t="shared" si="91"/>
        <v>1246.9306495362653</v>
      </c>
      <c r="BH29" s="99">
        <f t="shared" si="91"/>
        <v>0</v>
      </c>
      <c r="BI29" s="100">
        <f t="shared" si="91"/>
        <v>11106.885625895842</v>
      </c>
      <c r="BK29" s="97">
        <f t="shared" ref="BK29:BN29" si="92">BK26-BK28</f>
        <v>10961</v>
      </c>
      <c r="BL29" s="98">
        <f t="shared" si="92"/>
        <v>1260</v>
      </c>
      <c r="BM29" s="99">
        <f t="shared" si="92"/>
        <v>0</v>
      </c>
      <c r="BN29" s="100">
        <f t="shared" si="92"/>
        <v>12221</v>
      </c>
      <c r="BP29" s="97">
        <f t="shared" ref="BP29:BS29" si="93">BP26-BP28</f>
        <v>12757</v>
      </c>
      <c r="BQ29" s="98">
        <f t="shared" si="93"/>
        <v>1222</v>
      </c>
      <c r="BR29" s="99">
        <f t="shared" si="93"/>
        <v>0</v>
      </c>
      <c r="BS29" s="100">
        <f t="shared" si="93"/>
        <v>13979</v>
      </c>
      <c r="BU29" s="97">
        <f t="shared" ref="BU29:BX29" si="94">BU26-BU28</f>
        <v>14583</v>
      </c>
      <c r="BV29" s="98">
        <f t="shared" si="94"/>
        <v>1203</v>
      </c>
      <c r="BW29" s="99">
        <f t="shared" si="94"/>
        <v>0</v>
      </c>
      <c r="BX29" s="100">
        <f t="shared" si="94"/>
        <v>15786</v>
      </c>
      <c r="BZ29" s="97">
        <f t="shared" ref="BZ29:CC29" si="95">BZ26-BZ28</f>
        <v>48160.954976359637</v>
      </c>
      <c r="CA29" s="98">
        <f t="shared" si="95"/>
        <v>4931.9306495362716</v>
      </c>
      <c r="CB29" s="99">
        <f t="shared" si="95"/>
        <v>0</v>
      </c>
      <c r="CC29" s="100">
        <f t="shared" si="95"/>
        <v>53092.885625895913</v>
      </c>
      <c r="CE29" s="97">
        <f t="shared" ref="CE29:CH29" si="96">CE26-CE28</f>
        <v>12816.884973188819</v>
      </c>
      <c r="CF29" s="98">
        <f t="shared" si="96"/>
        <v>1619.7559723978657</v>
      </c>
      <c r="CG29" s="99">
        <f t="shared" si="96"/>
        <v>0</v>
      </c>
      <c r="CH29" s="100">
        <f t="shared" si="96"/>
        <v>14436.640945586687</v>
      </c>
      <c r="CI29" s="97">
        <f t="shared" ref="CI29:CK29" si="97">CI26-CI28</f>
        <v>15656.163640585841</v>
      </c>
      <c r="CJ29" s="98">
        <f t="shared" si="97"/>
        <v>1516.1672011616474</v>
      </c>
      <c r="CK29" s="99">
        <f t="shared" si="97"/>
        <v>0</v>
      </c>
      <c r="CL29" s="100">
        <f t="shared" si="11"/>
        <v>17172.330841747487</v>
      </c>
      <c r="CN29" s="97">
        <f t="shared" ref="CN29:CQ29" si="98">CN26-CN28</f>
        <v>28473.048613774656</v>
      </c>
      <c r="CO29" s="98">
        <f t="shared" si="98"/>
        <v>3135.9231735595131</v>
      </c>
      <c r="CP29" s="99">
        <f t="shared" si="98"/>
        <v>0</v>
      </c>
      <c r="CQ29" s="100">
        <f t="shared" si="98"/>
        <v>31608.971787334172</v>
      </c>
    </row>
    <row r="30" spans="2:95">
      <c r="B30" s="42"/>
      <c r="H30" s="88"/>
      <c r="I30" s="89"/>
      <c r="J30" s="94"/>
      <c r="K30" s="70"/>
      <c r="M30" s="88"/>
      <c r="N30" s="89"/>
      <c r="O30" s="94"/>
      <c r="P30" s="70"/>
      <c r="R30" s="88"/>
      <c r="S30" s="89"/>
      <c r="T30" s="94"/>
      <c r="U30" s="70"/>
      <c r="W30" s="88"/>
      <c r="X30" s="89"/>
      <c r="Y30" s="94"/>
      <c r="Z30" s="70"/>
      <c r="AB30" s="88"/>
      <c r="AC30" s="89"/>
      <c r="AD30" s="94"/>
      <c r="AE30" s="70"/>
      <c r="AG30" s="88"/>
      <c r="AH30" s="89"/>
      <c r="AI30" s="94"/>
      <c r="AJ30" s="70"/>
      <c r="AL30" s="88"/>
      <c r="AM30" s="89"/>
      <c r="AN30" s="94"/>
      <c r="AO30" s="70"/>
      <c r="AQ30" s="88"/>
      <c r="AR30" s="89"/>
      <c r="AS30" s="94"/>
      <c r="AT30" s="70"/>
      <c r="AV30" s="88"/>
      <c r="AW30" s="89"/>
      <c r="AX30" s="94"/>
      <c r="AY30" s="70"/>
      <c r="BA30" s="88"/>
      <c r="BB30" s="89"/>
      <c r="BC30" s="94"/>
      <c r="BD30" s="70"/>
      <c r="BF30" s="88"/>
      <c r="BG30" s="89"/>
      <c r="BH30" s="94"/>
      <c r="BI30" s="70"/>
      <c r="BK30" s="88"/>
      <c r="BL30" s="89"/>
      <c r="BM30" s="94"/>
      <c r="BN30" s="70"/>
      <c r="BP30" s="88"/>
      <c r="BQ30" s="89"/>
      <c r="BR30" s="94"/>
      <c r="BS30" s="70"/>
      <c r="BU30" s="88"/>
      <c r="BV30" s="89"/>
      <c r="BW30" s="94"/>
      <c r="BX30" s="70"/>
      <c r="BZ30" s="88"/>
      <c r="CA30" s="89"/>
      <c r="CB30" s="94"/>
      <c r="CC30" s="70"/>
      <c r="CE30" s="88"/>
      <c r="CF30" s="89"/>
      <c r="CG30" s="94"/>
      <c r="CH30" s="70"/>
      <c r="CI30" s="88"/>
      <c r="CJ30" s="89"/>
      <c r="CK30" s="94"/>
      <c r="CL30" s="70">
        <f t="shared" si="11"/>
        <v>0</v>
      </c>
      <c r="CN30" s="88"/>
      <c r="CO30" s="89"/>
      <c r="CP30" s="94"/>
      <c r="CQ30" s="70"/>
    </row>
    <row r="31" spans="2:95">
      <c r="B31" s="175" t="s">
        <v>246</v>
      </c>
      <c r="H31" s="75"/>
      <c r="I31" s="76"/>
      <c r="J31" s="95"/>
      <c r="K31" s="96">
        <v>43</v>
      </c>
      <c r="M31" s="75"/>
      <c r="N31" s="76"/>
      <c r="O31" s="95"/>
      <c r="P31" s="96">
        <v>596</v>
      </c>
      <c r="R31" s="75"/>
      <c r="S31" s="76"/>
      <c r="T31" s="95"/>
      <c r="U31" s="96">
        <v>1088</v>
      </c>
      <c r="W31" s="75"/>
      <c r="X31" s="76"/>
      <c r="Y31" s="95"/>
      <c r="Z31" s="96">
        <v>1491</v>
      </c>
      <c r="AB31" s="75"/>
      <c r="AC31" s="76"/>
      <c r="AD31" s="95"/>
      <c r="AE31" s="96">
        <v>3218</v>
      </c>
      <c r="AG31" s="75"/>
      <c r="AH31" s="76"/>
      <c r="AI31" s="95"/>
      <c r="AJ31" s="96">
        <v>1465.0264855050102</v>
      </c>
      <c r="AL31" s="75"/>
      <c r="AM31" s="76"/>
      <c r="AN31" s="95"/>
      <c r="AO31" s="96">
        <v>1061</v>
      </c>
      <c r="AQ31" s="75"/>
      <c r="AR31" s="76"/>
      <c r="AS31" s="95"/>
      <c r="AT31" s="96">
        <v>1089.9410938163346</v>
      </c>
      <c r="AV31" s="75"/>
      <c r="AW31" s="76"/>
      <c r="AX31" s="95"/>
      <c r="AY31" s="96">
        <v>1692.9653396023512</v>
      </c>
      <c r="BA31" s="75"/>
      <c r="BB31" s="76"/>
      <c r="BC31" s="95"/>
      <c r="BD31" s="96">
        <f>AJ31+AO31+AT31+AY31</f>
        <v>5308.932918923696</v>
      </c>
      <c r="BF31" s="75"/>
      <c r="BG31" s="76"/>
      <c r="BH31" s="95"/>
      <c r="BI31" s="96">
        <v>1667.3206097647803</v>
      </c>
      <c r="BK31" s="75"/>
      <c r="BL31" s="76"/>
      <c r="BM31" s="95"/>
      <c r="BN31" s="96">
        <v>1398</v>
      </c>
      <c r="BP31" s="75"/>
      <c r="BQ31" s="76"/>
      <c r="BR31" s="95"/>
      <c r="BS31" s="96">
        <v>1337</v>
      </c>
      <c r="BU31" s="75"/>
      <c r="BV31" s="76"/>
      <c r="BW31" s="95"/>
      <c r="BX31" s="96">
        <v>942</v>
      </c>
      <c r="BZ31" s="75"/>
      <c r="CA31" s="76"/>
      <c r="CB31" s="95"/>
      <c r="CC31" s="96">
        <f>BI31+BN31+BS31+BX31</f>
        <v>5344.3206097647799</v>
      </c>
      <c r="CE31" s="75"/>
      <c r="CF31" s="76"/>
      <c r="CG31" s="95"/>
      <c r="CH31" s="96">
        <v>1485.2720228912385</v>
      </c>
      <c r="CI31" s="75"/>
      <c r="CJ31" s="76"/>
      <c r="CK31" s="95"/>
      <c r="CL31" s="96">
        <v>2022.6486782009622</v>
      </c>
      <c r="CN31" s="75"/>
      <c r="CO31" s="76"/>
      <c r="CP31" s="95"/>
      <c r="CQ31" s="96">
        <f>+CH31+CL31</f>
        <v>3507.9207010922009</v>
      </c>
    </row>
    <row r="32" spans="2:95">
      <c r="B32" s="32" t="s">
        <v>65</v>
      </c>
      <c r="H32" s="75"/>
      <c r="I32" s="76"/>
      <c r="J32" s="95"/>
      <c r="K32" s="96">
        <v>7980</v>
      </c>
      <c r="M32" s="75"/>
      <c r="N32" s="76"/>
      <c r="O32" s="95"/>
      <c r="P32" s="96">
        <v>7922</v>
      </c>
      <c r="R32" s="75"/>
      <c r="S32" s="76"/>
      <c r="T32" s="95"/>
      <c r="U32" s="96">
        <v>7951</v>
      </c>
      <c r="W32" s="75"/>
      <c r="X32" s="76"/>
      <c r="Y32" s="95"/>
      <c r="Z32" s="96">
        <v>7957</v>
      </c>
      <c r="AB32" s="75"/>
      <c r="AC32" s="76"/>
      <c r="AD32" s="95"/>
      <c r="AE32" s="96">
        <v>31810</v>
      </c>
      <c r="AG32" s="75"/>
      <c r="AH32" s="76"/>
      <c r="AI32" s="95"/>
      <c r="AJ32" s="96">
        <v>7840.0981965792498</v>
      </c>
      <c r="AL32" s="75"/>
      <c r="AM32" s="76"/>
      <c r="AN32" s="95"/>
      <c r="AO32" s="96">
        <v>7548</v>
      </c>
      <c r="AQ32" s="75"/>
      <c r="AR32" s="76"/>
      <c r="AS32" s="95"/>
      <c r="AT32" s="96">
        <v>7005.0736888517295</v>
      </c>
      <c r="AV32" s="75"/>
      <c r="AW32" s="76"/>
      <c r="AX32" s="95"/>
      <c r="AY32" s="96">
        <v>7082.0727550153269</v>
      </c>
      <c r="BA32" s="75"/>
      <c r="BB32" s="76"/>
      <c r="BC32" s="95"/>
      <c r="BD32" s="96">
        <f>AJ32+AO32+AT32+AY32</f>
        <v>29475.244640446308</v>
      </c>
      <c r="BF32" s="75"/>
      <c r="BG32" s="76"/>
      <c r="BH32" s="95"/>
      <c r="BI32" s="96">
        <v>6598.9777713077274</v>
      </c>
      <c r="BK32" s="75"/>
      <c r="BL32" s="76"/>
      <c r="BM32" s="95"/>
      <c r="BN32" s="96">
        <v>6505</v>
      </c>
      <c r="BP32" s="75"/>
      <c r="BQ32" s="76"/>
      <c r="BR32" s="95"/>
      <c r="BS32" s="96">
        <v>6574</v>
      </c>
      <c r="BU32" s="75"/>
      <c r="BV32" s="76"/>
      <c r="BW32" s="95"/>
      <c r="BX32" s="96">
        <v>6672</v>
      </c>
      <c r="BZ32" s="75"/>
      <c r="CA32" s="76"/>
      <c r="CB32" s="95"/>
      <c r="CC32" s="96">
        <f>BI32+BN32+BS32+BX32</f>
        <v>26349.977771307727</v>
      </c>
      <c r="CE32" s="75"/>
      <c r="CF32" s="76"/>
      <c r="CG32" s="95"/>
      <c r="CH32" s="96">
        <v>6206.6133717839584</v>
      </c>
      <c r="CI32" s="75"/>
      <c r="CJ32" s="76"/>
      <c r="CK32" s="95"/>
      <c r="CL32" s="96">
        <v>5813.6007022781196</v>
      </c>
      <c r="CN32" s="75"/>
      <c r="CO32" s="76"/>
      <c r="CP32" s="95"/>
      <c r="CQ32" s="96">
        <f>+CH32+CL32</f>
        <v>12020.214074062078</v>
      </c>
    </row>
    <row r="33" spans="2:95" s="102" customFormat="1">
      <c r="B33" s="299" t="s">
        <v>247</v>
      </c>
      <c r="H33" s="304"/>
      <c r="I33" s="305"/>
      <c r="J33" s="306"/>
      <c r="K33" s="307">
        <f t="shared" ref="K33:BD33" si="99">+K29-K31-K32</f>
        <v>-5835</v>
      </c>
      <c r="L33" s="102">
        <f t="shared" si="99"/>
        <v>0</v>
      </c>
      <c r="M33" s="304"/>
      <c r="N33" s="305"/>
      <c r="O33" s="306"/>
      <c r="P33" s="307">
        <f t="shared" si="99"/>
        <v>5985</v>
      </c>
      <c r="Q33" s="102">
        <f t="shared" si="99"/>
        <v>0</v>
      </c>
      <c r="R33" s="304"/>
      <c r="S33" s="305"/>
      <c r="T33" s="306"/>
      <c r="U33" s="307">
        <f t="shared" si="99"/>
        <v>8964</v>
      </c>
      <c r="V33" s="102">
        <f t="shared" si="99"/>
        <v>0</v>
      </c>
      <c r="W33" s="304"/>
      <c r="X33" s="305"/>
      <c r="Y33" s="306"/>
      <c r="Z33" s="307">
        <f t="shared" si="99"/>
        <v>8799</v>
      </c>
      <c r="AA33" s="102">
        <f t="shared" si="99"/>
        <v>0</v>
      </c>
      <c r="AB33" s="304"/>
      <c r="AC33" s="305"/>
      <c r="AD33" s="306"/>
      <c r="AE33" s="307">
        <f t="shared" si="99"/>
        <v>17913</v>
      </c>
      <c r="AF33" s="102">
        <f t="shared" si="99"/>
        <v>0</v>
      </c>
      <c r="AG33" s="304"/>
      <c r="AH33" s="305"/>
      <c r="AI33" s="306"/>
      <c r="AJ33" s="307">
        <f t="shared" si="99"/>
        <v>658.63158992046829</v>
      </c>
      <c r="AK33" s="102">
        <f t="shared" si="99"/>
        <v>0</v>
      </c>
      <c r="AL33" s="304"/>
      <c r="AM33" s="305"/>
      <c r="AN33" s="306"/>
      <c r="AO33" s="307">
        <f t="shared" si="99"/>
        <v>3428.3999999999942</v>
      </c>
      <c r="AP33" s="102">
        <f t="shared" si="99"/>
        <v>0</v>
      </c>
      <c r="AQ33" s="304"/>
      <c r="AR33" s="305"/>
      <c r="AS33" s="306"/>
      <c r="AT33" s="307">
        <f t="shared" ref="AT33" si="100">+AT29-AT31-AT32</f>
        <v>4046.09351967371</v>
      </c>
      <c r="AU33" s="102">
        <f t="shared" si="99"/>
        <v>0</v>
      </c>
      <c r="AV33" s="304"/>
      <c r="AW33" s="305"/>
      <c r="AX33" s="306">
        <f t="shared" si="99"/>
        <v>0</v>
      </c>
      <c r="AY33" s="307">
        <f t="shared" si="99"/>
        <v>4399.8938919647853</v>
      </c>
      <c r="AZ33" s="102">
        <f t="shared" si="99"/>
        <v>0</v>
      </c>
      <c r="BA33" s="304"/>
      <c r="BB33" s="305"/>
      <c r="BC33" s="306"/>
      <c r="BD33" s="307">
        <f t="shared" si="99"/>
        <v>12533.419001558923</v>
      </c>
      <c r="BE33" s="102">
        <f t="shared" ref="BE33" si="101">+BE29-BE31-BE32</f>
        <v>0</v>
      </c>
      <c r="BF33" s="304"/>
      <c r="BG33" s="305"/>
      <c r="BH33" s="306"/>
      <c r="BI33" s="307">
        <f t="shared" ref="BI33:BJ33" si="102">+BI29-BI31-BI32</f>
        <v>2840.5872448233349</v>
      </c>
      <c r="BJ33" s="102">
        <f t="shared" si="102"/>
        <v>0</v>
      </c>
      <c r="BK33" s="304"/>
      <c r="BL33" s="305"/>
      <c r="BM33" s="306"/>
      <c r="BN33" s="307">
        <f t="shared" ref="BN33:BO33" si="103">+BN29-BN31-BN32</f>
        <v>4318</v>
      </c>
      <c r="BO33" s="102">
        <f t="shared" si="103"/>
        <v>0</v>
      </c>
      <c r="BP33" s="304"/>
      <c r="BQ33" s="305"/>
      <c r="BR33" s="306"/>
      <c r="BS33" s="307">
        <f t="shared" ref="BS33" si="104">+BS29-BS31-BS32</f>
        <v>6068</v>
      </c>
      <c r="BT33" s="102">
        <f t="shared" ref="BT33" si="105">+BT29-BT31-BT32</f>
        <v>0</v>
      </c>
      <c r="BU33" s="304"/>
      <c r="BV33" s="305"/>
      <c r="BW33" s="306"/>
      <c r="BX33" s="307">
        <f t="shared" ref="BX33" si="106">+BX29-BX31-BX32</f>
        <v>8172</v>
      </c>
      <c r="BY33" s="102">
        <f t="shared" ref="BY33" si="107">+BY29-BY31-BY32</f>
        <v>0</v>
      </c>
      <c r="BZ33" s="304"/>
      <c r="CA33" s="305"/>
      <c r="CB33" s="306"/>
      <c r="CC33" s="307">
        <f t="shared" ref="CC33:CD33" si="108">+CC29-CC31-CC32</f>
        <v>21398.587244823408</v>
      </c>
      <c r="CD33" s="102">
        <f t="shared" si="108"/>
        <v>0</v>
      </c>
      <c r="CE33" s="304"/>
      <c r="CF33" s="305"/>
      <c r="CG33" s="306"/>
      <c r="CH33" s="307">
        <f t="shared" ref="CH33" si="109">+CH29-CH31-CH32</f>
        <v>6744.75555091149</v>
      </c>
      <c r="CI33" s="304"/>
      <c r="CJ33" s="305"/>
      <c r="CK33" s="306"/>
      <c r="CL33" s="307">
        <f t="shared" ref="CL33" si="110">+CL29-CL31-CL32</f>
        <v>9336.0814612684062</v>
      </c>
      <c r="CM33" s="102">
        <f t="shared" ref="CM33" si="111">+CM29-CM31-CM32</f>
        <v>0</v>
      </c>
      <c r="CN33" s="304"/>
      <c r="CO33" s="305"/>
      <c r="CP33" s="306"/>
      <c r="CQ33" s="307">
        <f t="shared" ref="CQ33" si="112">+CQ29-CQ31-CQ32</f>
        <v>16080.837012179894</v>
      </c>
    </row>
    <row r="34" spans="2:95" s="102" customFormat="1">
      <c r="B34" s="298"/>
      <c r="H34" s="300"/>
      <c r="I34" s="301"/>
      <c r="J34" s="302"/>
      <c r="K34" s="303"/>
      <c r="M34" s="300"/>
      <c r="N34" s="301"/>
      <c r="O34" s="302"/>
      <c r="P34" s="303"/>
      <c r="R34" s="300"/>
      <c r="S34" s="301"/>
      <c r="T34" s="302"/>
      <c r="U34" s="303"/>
      <c r="W34" s="300"/>
      <c r="X34" s="301"/>
      <c r="Y34" s="302"/>
      <c r="Z34" s="303"/>
      <c r="AB34" s="300"/>
      <c r="AC34" s="301"/>
      <c r="AD34" s="302"/>
      <c r="AE34" s="70"/>
      <c r="AG34" s="300"/>
      <c r="AH34" s="301"/>
      <c r="AI34" s="302"/>
      <c r="AJ34" s="303"/>
      <c r="AL34" s="300"/>
      <c r="AM34" s="301"/>
      <c r="AN34" s="302"/>
      <c r="AO34" s="303"/>
      <c r="AQ34" s="103"/>
      <c r="AR34" s="104"/>
      <c r="AS34" s="105"/>
      <c r="AT34" s="106"/>
      <c r="AV34" s="103"/>
      <c r="AW34" s="104"/>
      <c r="AX34" s="105"/>
      <c r="AY34" s="106"/>
      <c r="BA34" s="103"/>
      <c r="BB34" s="104"/>
      <c r="BC34" s="105"/>
      <c r="BD34" s="106"/>
      <c r="BF34" s="103"/>
      <c r="BG34" s="104"/>
      <c r="BH34" s="105"/>
      <c r="BI34" s="106"/>
      <c r="BK34" s="103"/>
      <c r="BL34" s="104"/>
      <c r="BM34" s="105"/>
      <c r="BN34" s="106"/>
      <c r="BP34" s="103"/>
      <c r="BQ34" s="104"/>
      <c r="BR34" s="105"/>
      <c r="BS34" s="106"/>
      <c r="BU34" s="103"/>
      <c r="BV34" s="104"/>
      <c r="BW34" s="105"/>
      <c r="BX34" s="106"/>
      <c r="BZ34" s="103"/>
      <c r="CA34" s="104"/>
      <c r="CB34" s="105"/>
      <c r="CC34" s="106"/>
      <c r="CE34" s="103"/>
      <c r="CF34" s="104"/>
      <c r="CG34" s="105"/>
      <c r="CH34" s="106"/>
      <c r="CI34" s="103"/>
      <c r="CJ34" s="104"/>
      <c r="CK34" s="105"/>
      <c r="CL34" s="106">
        <f t="shared" si="11"/>
        <v>0</v>
      </c>
      <c r="CN34" s="103"/>
      <c r="CO34" s="104"/>
      <c r="CP34" s="105"/>
      <c r="CQ34" s="106"/>
    </row>
    <row r="35" spans="2:95">
      <c r="B35" s="42" t="s">
        <v>202</v>
      </c>
      <c r="H35" s="75">
        <v>2210</v>
      </c>
      <c r="I35" s="76">
        <v>540</v>
      </c>
      <c r="J35" s="95">
        <v>0</v>
      </c>
      <c r="K35" s="96">
        <v>2750</v>
      </c>
      <c r="M35" s="75">
        <v>3216</v>
      </c>
      <c r="N35" s="76">
        <v>813</v>
      </c>
      <c r="O35" s="95">
        <v>0</v>
      </c>
      <c r="P35" s="96">
        <v>4029</v>
      </c>
      <c r="R35" s="75">
        <v>3474</v>
      </c>
      <c r="S35" s="76">
        <v>222</v>
      </c>
      <c r="T35" s="95">
        <v>0</v>
      </c>
      <c r="U35" s="96">
        <v>3696</v>
      </c>
      <c r="W35" s="75">
        <v>4322</v>
      </c>
      <c r="X35" s="76">
        <v>466</v>
      </c>
      <c r="Y35" s="95">
        <v>0</v>
      </c>
      <c r="Z35" s="96">
        <v>4788</v>
      </c>
      <c r="AB35" s="75">
        <f>+H35+M35+R35+W35</f>
        <v>13222</v>
      </c>
      <c r="AC35" s="76">
        <f t="shared" ref="AC35" si="113">+I35+N35+S35+X35</f>
        <v>2041</v>
      </c>
      <c r="AD35" s="95">
        <f t="shared" ref="AD35" si="114">+J35+O35+T35+Y35</f>
        <v>0</v>
      </c>
      <c r="AE35" s="96">
        <f>SUM(AB35:AD35)</f>
        <v>15263</v>
      </c>
      <c r="AG35" s="75">
        <v>6237.4765381015595</v>
      </c>
      <c r="AH35" s="76">
        <v>514.87674966929103</v>
      </c>
      <c r="AI35" s="95">
        <v>0</v>
      </c>
      <c r="AJ35" s="96">
        <v>6752.3532877708503</v>
      </c>
      <c r="AL35" s="75">
        <v>5901</v>
      </c>
      <c r="AM35" s="76">
        <v>309</v>
      </c>
      <c r="AN35" s="95">
        <v>0</v>
      </c>
      <c r="AO35" s="96">
        <v>6210</v>
      </c>
      <c r="AQ35" s="75">
        <v>4557</v>
      </c>
      <c r="AR35" s="76">
        <v>130</v>
      </c>
      <c r="AS35" s="95">
        <v>0</v>
      </c>
      <c r="AT35" s="96">
        <v>4687</v>
      </c>
      <c r="AV35" s="75">
        <v>3380.9586319733412</v>
      </c>
      <c r="AW35" s="76">
        <v>188.08289097489603</v>
      </c>
      <c r="AX35" s="95">
        <v>0</v>
      </c>
      <c r="AY35" s="96">
        <v>3569.0415229482373</v>
      </c>
      <c r="BA35" s="75">
        <v>20076.435170074903</v>
      </c>
      <c r="BB35" s="76">
        <v>1141.9596406441869</v>
      </c>
      <c r="BC35" s="95">
        <v>0</v>
      </c>
      <c r="BD35" s="96">
        <v>21218.394810719088</v>
      </c>
      <c r="BF35" s="75">
        <v>4114.2125046720639</v>
      </c>
      <c r="BG35" s="76">
        <v>304.31770635439278</v>
      </c>
      <c r="BH35" s="95">
        <v>0</v>
      </c>
      <c r="BI35" s="96">
        <v>4418.5302110264565</v>
      </c>
      <c r="BK35" s="75">
        <v>-4721</v>
      </c>
      <c r="BL35" s="76">
        <v>-110</v>
      </c>
      <c r="BM35" s="95">
        <v>0</v>
      </c>
      <c r="BN35" s="96">
        <v>-4831</v>
      </c>
      <c r="BP35" s="75">
        <v>-16476</v>
      </c>
      <c r="BQ35" s="76">
        <v>-566</v>
      </c>
      <c r="BR35" s="95">
        <v>0</v>
      </c>
      <c r="BS35" s="96">
        <v>-17042</v>
      </c>
      <c r="BU35" s="75">
        <v>5485</v>
      </c>
      <c r="BV35" s="76">
        <v>12</v>
      </c>
      <c r="BW35" s="95">
        <v>0</v>
      </c>
      <c r="BX35" s="96">
        <v>5497</v>
      </c>
      <c r="BZ35" s="75">
        <v>-11597.787495327935</v>
      </c>
      <c r="CA35" s="76">
        <v>-359.68229364560722</v>
      </c>
      <c r="CB35" s="95"/>
      <c r="CC35" s="96">
        <f t="shared" ref="CC35" si="115">SUM(BZ35:CB35)</f>
        <v>-11957.469788973542</v>
      </c>
      <c r="CE35" s="75">
        <v>5004</v>
      </c>
      <c r="CF35" s="76">
        <v>388</v>
      </c>
      <c r="CG35" s="95">
        <v>0</v>
      </c>
      <c r="CH35" s="96">
        <f>SUM(CE35:CG35)</f>
        <v>5392</v>
      </c>
      <c r="CI35" s="75">
        <v>-5004</v>
      </c>
      <c r="CJ35" s="76">
        <v>-388</v>
      </c>
      <c r="CK35" s="95">
        <v>0</v>
      </c>
      <c r="CL35" s="96">
        <f t="shared" si="11"/>
        <v>-5392</v>
      </c>
      <c r="CN35" s="75">
        <f t="shared" ref="CN35:CN38" si="116">CE35+CI35</f>
        <v>0</v>
      </c>
      <c r="CO35" s="76">
        <f t="shared" ref="CO35:CO38" si="117">CF35+CJ35</f>
        <v>0</v>
      </c>
      <c r="CP35" s="95">
        <f t="shared" ref="CP35:CP38" si="118">CG35+CK35</f>
        <v>0</v>
      </c>
      <c r="CQ35" s="96">
        <f t="shared" ref="CQ35:CQ38" si="119">SUM(CN35:CP35)</f>
        <v>0</v>
      </c>
    </row>
    <row r="36" spans="2:95">
      <c r="B36" s="42"/>
      <c r="H36" s="75"/>
      <c r="I36" s="76"/>
      <c r="J36" s="95"/>
      <c r="K36" s="96"/>
      <c r="M36" s="75"/>
      <c r="N36" s="76"/>
      <c r="O36" s="95"/>
      <c r="P36" s="96"/>
      <c r="R36" s="75"/>
      <c r="S36" s="76"/>
      <c r="T36" s="95"/>
      <c r="U36" s="96"/>
      <c r="W36" s="75"/>
      <c r="X36" s="76"/>
      <c r="Y36" s="95"/>
      <c r="Z36" s="96"/>
      <c r="AB36" s="75"/>
      <c r="AC36" s="76"/>
      <c r="AD36" s="95"/>
      <c r="AE36" s="96"/>
      <c r="AG36" s="75"/>
      <c r="AH36" s="76"/>
      <c r="AI36" s="95"/>
      <c r="AJ36" s="96"/>
      <c r="AL36" s="75"/>
      <c r="AM36" s="76"/>
      <c r="AN36" s="95"/>
      <c r="AO36" s="96"/>
      <c r="AQ36" s="75"/>
      <c r="AR36" s="76"/>
      <c r="AS36" s="95"/>
      <c r="AT36" s="96"/>
      <c r="AV36" s="75"/>
      <c r="AW36" s="76"/>
      <c r="AX36" s="95"/>
      <c r="AY36" s="96"/>
      <c r="BA36" s="75"/>
      <c r="BB36" s="76"/>
      <c r="BC36" s="95"/>
      <c r="BD36" s="96"/>
      <c r="BF36" s="75">
        <v>0</v>
      </c>
      <c r="BG36" s="76">
        <v>0</v>
      </c>
      <c r="BH36" s="95">
        <v>0</v>
      </c>
      <c r="BI36" s="96">
        <v>0</v>
      </c>
      <c r="BK36" s="75">
        <v>0</v>
      </c>
      <c r="BL36" s="76">
        <v>0</v>
      </c>
      <c r="BM36" s="95">
        <v>0</v>
      </c>
      <c r="BN36" s="96">
        <v>0</v>
      </c>
      <c r="BP36" s="75">
        <v>0</v>
      </c>
      <c r="BQ36" s="76">
        <v>0</v>
      </c>
      <c r="BR36" s="95">
        <v>0</v>
      </c>
      <c r="BS36" s="96">
        <v>0</v>
      </c>
      <c r="BU36" s="75">
        <v>0</v>
      </c>
      <c r="BV36" s="76">
        <v>0</v>
      </c>
      <c r="BW36" s="95">
        <v>0</v>
      </c>
      <c r="BX36" s="96">
        <v>0</v>
      </c>
      <c r="BZ36" s="75"/>
      <c r="CA36" s="76"/>
      <c r="CB36" s="95"/>
      <c r="CC36" s="96"/>
      <c r="CE36" s="75">
        <v>0</v>
      </c>
      <c r="CF36" s="76">
        <v>0</v>
      </c>
      <c r="CG36" s="95">
        <v>0</v>
      </c>
      <c r="CH36" s="96">
        <v>0</v>
      </c>
      <c r="CI36" s="75">
        <v>0</v>
      </c>
      <c r="CJ36" s="76">
        <v>0</v>
      </c>
      <c r="CK36" s="95">
        <v>0</v>
      </c>
      <c r="CL36" s="96">
        <f t="shared" si="11"/>
        <v>0</v>
      </c>
      <c r="CN36" s="75">
        <f t="shared" si="116"/>
        <v>0</v>
      </c>
      <c r="CO36" s="76">
        <f t="shared" si="117"/>
        <v>0</v>
      </c>
      <c r="CP36" s="95">
        <f t="shared" si="118"/>
        <v>0</v>
      </c>
      <c r="CQ36" s="96">
        <f t="shared" si="119"/>
        <v>0</v>
      </c>
    </row>
    <row r="37" spans="2:95">
      <c r="B37" s="42" t="s">
        <v>248</v>
      </c>
      <c r="H37" s="75">
        <v>424762</v>
      </c>
      <c r="I37" s="76">
        <v>107476</v>
      </c>
      <c r="J37" s="95">
        <v>0</v>
      </c>
      <c r="K37" s="96">
        <v>532238</v>
      </c>
      <c r="M37" s="75">
        <v>412755</v>
      </c>
      <c r="N37" s="76">
        <v>110384</v>
      </c>
      <c r="O37" s="95">
        <v>0</v>
      </c>
      <c r="P37" s="96">
        <v>523139</v>
      </c>
      <c r="R37" s="75">
        <v>406241</v>
      </c>
      <c r="S37" s="76">
        <v>123671</v>
      </c>
      <c r="T37" s="95">
        <v>0</v>
      </c>
      <c r="U37" s="96">
        <v>529912</v>
      </c>
      <c r="W37" s="75">
        <v>399616</v>
      </c>
      <c r="X37" s="76">
        <v>122979</v>
      </c>
      <c r="Y37" s="95">
        <v>0</v>
      </c>
      <c r="Z37" s="96">
        <v>522595</v>
      </c>
      <c r="AB37" s="75">
        <f>W37</f>
        <v>399616</v>
      </c>
      <c r="AC37" s="76">
        <f t="shared" ref="AC37:AD37" si="120">X37</f>
        <v>122979</v>
      </c>
      <c r="AD37" s="95">
        <f t="shared" si="120"/>
        <v>0</v>
      </c>
      <c r="AE37" s="96">
        <f>SUM(AB37:AD37)</f>
        <v>522595</v>
      </c>
      <c r="AG37" s="75">
        <v>391766.24795032939</v>
      </c>
      <c r="AH37" s="76">
        <v>109907.13194228591</v>
      </c>
      <c r="AI37" s="95">
        <v>0</v>
      </c>
      <c r="AJ37" s="96">
        <v>501673.37989261531</v>
      </c>
      <c r="AL37" s="75">
        <v>365982.74228948052</v>
      </c>
      <c r="AM37" s="76">
        <v>104996.43878391142</v>
      </c>
      <c r="AN37" s="95">
        <v>0</v>
      </c>
      <c r="AO37" s="96">
        <v>470979.48107339197</v>
      </c>
      <c r="AQ37" s="75">
        <v>359700.63326900284</v>
      </c>
      <c r="AR37" s="76">
        <v>112718.316436099</v>
      </c>
      <c r="AS37" s="95">
        <v>0</v>
      </c>
      <c r="AT37" s="96">
        <v>472418.94970510184</v>
      </c>
      <c r="AV37" s="75">
        <v>403561.61128568999</v>
      </c>
      <c r="AW37" s="76">
        <v>121459.10336979001</v>
      </c>
      <c r="AX37" s="95">
        <v>0</v>
      </c>
      <c r="AY37" s="96">
        <v>525020.71465548</v>
      </c>
      <c r="BA37" s="75">
        <v>403561.61128568999</v>
      </c>
      <c r="BB37" s="76">
        <v>121459.10336979001</v>
      </c>
      <c r="BC37" s="95">
        <v>0</v>
      </c>
      <c r="BD37" s="96">
        <v>525020.71465548</v>
      </c>
      <c r="BF37" s="75">
        <v>383614.61219806352</v>
      </c>
      <c r="BG37" s="76">
        <v>121693.22534741499</v>
      </c>
      <c r="BH37" s="95">
        <v>0</v>
      </c>
      <c r="BI37" s="96">
        <v>505307.83754547848</v>
      </c>
      <c r="BK37" s="75">
        <v>393556.10547638976</v>
      </c>
      <c r="BL37" s="76">
        <v>127088.67785235099</v>
      </c>
      <c r="BM37" s="95">
        <v>0</v>
      </c>
      <c r="BN37" s="96">
        <v>520644.78332874074</v>
      </c>
      <c r="BP37" s="75">
        <v>407194.93154736114</v>
      </c>
      <c r="BQ37" s="76">
        <v>120775.29540723801</v>
      </c>
      <c r="BR37" s="95">
        <v>0</v>
      </c>
      <c r="BS37" s="96">
        <v>527970.22695459914</v>
      </c>
      <c r="BU37" s="75">
        <v>423308.64829879801</v>
      </c>
      <c r="BV37" s="76">
        <v>111446.286891553</v>
      </c>
      <c r="BW37" s="95">
        <v>0</v>
      </c>
      <c r="BX37" s="96">
        <v>534754.93519035098</v>
      </c>
      <c r="BZ37" s="75">
        <v>423308.64829879801</v>
      </c>
      <c r="CA37" s="76">
        <v>111446.286891553</v>
      </c>
      <c r="CB37" s="95"/>
      <c r="CC37" s="96">
        <f>SUM(BZ37:CB37)</f>
        <v>534754.93519035098</v>
      </c>
      <c r="CE37" s="75">
        <v>389993.96145088971</v>
      </c>
      <c r="CF37" s="76">
        <v>109193.713582036</v>
      </c>
      <c r="CG37" s="95">
        <v>0</v>
      </c>
      <c r="CH37" s="96">
        <v>499187.67503292568</v>
      </c>
      <c r="CI37" s="75">
        <v>381691.42243192735</v>
      </c>
      <c r="CJ37" s="76">
        <v>118686.43735071202</v>
      </c>
      <c r="CK37" s="95">
        <v>0</v>
      </c>
      <c r="CL37" s="96">
        <f t="shared" si="11"/>
        <v>500377.85978263937</v>
      </c>
      <c r="CN37" s="75">
        <f t="shared" si="116"/>
        <v>771685.38388281711</v>
      </c>
      <c r="CO37" s="76">
        <f t="shared" si="117"/>
        <v>227880.15093274802</v>
      </c>
      <c r="CP37" s="95">
        <f t="shared" si="118"/>
        <v>0</v>
      </c>
      <c r="CQ37" s="96">
        <f t="shared" si="119"/>
        <v>999565.5348155651</v>
      </c>
    </row>
    <row r="38" spans="2:95">
      <c r="B38" s="18" t="s">
        <v>249</v>
      </c>
      <c r="H38" s="85">
        <v>246000</v>
      </c>
      <c r="I38" s="86">
        <v>51897</v>
      </c>
      <c r="J38" s="108">
        <v>0</v>
      </c>
      <c r="K38" s="87">
        <v>297897</v>
      </c>
      <c r="M38" s="85">
        <v>225232</v>
      </c>
      <c r="N38" s="86">
        <v>50862</v>
      </c>
      <c r="O38" s="108">
        <v>0</v>
      </c>
      <c r="P38" s="87">
        <v>276094</v>
      </c>
      <c r="R38" s="85">
        <v>211412</v>
      </c>
      <c r="S38" s="86">
        <v>63249</v>
      </c>
      <c r="T38" s="108">
        <v>0</v>
      </c>
      <c r="U38" s="87">
        <v>274661</v>
      </c>
      <c r="W38" s="85">
        <v>198606</v>
      </c>
      <c r="X38" s="86">
        <v>59133</v>
      </c>
      <c r="Y38" s="108">
        <v>0</v>
      </c>
      <c r="Z38" s="87">
        <v>257739</v>
      </c>
      <c r="AB38" s="85">
        <v>198606</v>
      </c>
      <c r="AC38" s="86">
        <v>59133</v>
      </c>
      <c r="AD38" s="108">
        <v>0</v>
      </c>
      <c r="AE38" s="87">
        <v>257739</v>
      </c>
      <c r="AG38" s="85">
        <v>203681.57820072223</v>
      </c>
      <c r="AH38" s="86">
        <v>31747.331999999999</v>
      </c>
      <c r="AI38" s="108">
        <v>0</v>
      </c>
      <c r="AJ38" s="87">
        <v>235429.21020072221</v>
      </c>
      <c r="AL38" s="85">
        <v>190149.77682706265</v>
      </c>
      <c r="AM38" s="86">
        <v>42300.466</v>
      </c>
      <c r="AN38" s="108">
        <v>0</v>
      </c>
      <c r="AO38" s="87">
        <v>232450.24282706267</v>
      </c>
      <c r="AQ38" s="85">
        <v>207940.62455586091</v>
      </c>
      <c r="AR38" s="86">
        <v>49430.008000000002</v>
      </c>
      <c r="AS38" s="108">
        <v>0</v>
      </c>
      <c r="AT38" s="87">
        <v>257370.63255586091</v>
      </c>
      <c r="AV38" s="85">
        <v>170534.37882556216</v>
      </c>
      <c r="AW38" s="86">
        <v>70359.54800000001</v>
      </c>
      <c r="AX38" s="108">
        <v>0</v>
      </c>
      <c r="AY38" s="87">
        <v>240893.92682556217</v>
      </c>
      <c r="BA38" s="85">
        <v>170534.37882556216</v>
      </c>
      <c r="BB38" s="86">
        <v>70359.54800000001</v>
      </c>
      <c r="BC38" s="108">
        <v>0</v>
      </c>
      <c r="BD38" s="87">
        <v>240893.92682556217</v>
      </c>
      <c r="BF38" s="85">
        <v>171068.77703954172</v>
      </c>
      <c r="BG38" s="86">
        <v>71886.103000000003</v>
      </c>
      <c r="BH38" s="108">
        <v>0</v>
      </c>
      <c r="BI38" s="87">
        <v>242954.88003954172</v>
      </c>
      <c r="BK38" s="85">
        <v>171422.9563807759</v>
      </c>
      <c r="BL38" s="86">
        <v>57609.164999999994</v>
      </c>
      <c r="BM38" s="108">
        <v>0</v>
      </c>
      <c r="BN38" s="87">
        <v>229032.12138077588</v>
      </c>
      <c r="BP38" s="85">
        <v>188875.39216791277</v>
      </c>
      <c r="BQ38" s="86">
        <v>50589.692000000003</v>
      </c>
      <c r="BR38" s="108">
        <v>0</v>
      </c>
      <c r="BS38" s="87">
        <v>239465.08416791278</v>
      </c>
      <c r="BU38" s="85">
        <v>188668.92426900135</v>
      </c>
      <c r="BV38" s="86">
        <v>45053.406999999999</v>
      </c>
      <c r="BW38" s="108">
        <v>0</v>
      </c>
      <c r="BX38" s="87">
        <v>233722.33126900136</v>
      </c>
      <c r="BZ38" s="85">
        <v>188668.92426900135</v>
      </c>
      <c r="CA38" s="86">
        <v>45053.406999999999</v>
      </c>
      <c r="CB38" s="108"/>
      <c r="CC38" s="87">
        <f>SUM(BZ38:CB38)</f>
        <v>233722.33126900136</v>
      </c>
      <c r="CE38" s="85">
        <v>180522.83523460018</v>
      </c>
      <c r="CF38" s="86">
        <v>41207.665000000001</v>
      </c>
      <c r="CG38" s="108">
        <v>0</v>
      </c>
      <c r="CH38" s="87">
        <v>221730.50023460019</v>
      </c>
      <c r="CI38" s="85">
        <v>186425.50169379811</v>
      </c>
      <c r="CJ38" s="86">
        <v>47091.744571044008</v>
      </c>
      <c r="CK38" s="108">
        <v>0</v>
      </c>
      <c r="CL38" s="87">
        <f t="shared" si="11"/>
        <v>233517.24626484211</v>
      </c>
      <c r="CN38" s="85">
        <f t="shared" si="116"/>
        <v>366948.33692839829</v>
      </c>
      <c r="CO38" s="86">
        <f t="shared" si="117"/>
        <v>88299.409571044001</v>
      </c>
      <c r="CP38" s="108">
        <f t="shared" si="118"/>
        <v>0</v>
      </c>
      <c r="CQ38" s="87">
        <f t="shared" si="119"/>
        <v>455247.74649944226</v>
      </c>
    </row>
    <row r="41" spans="2:95" ht="12.75" hidden="1" customHeight="1"/>
    <row r="42" spans="2:95" ht="12.75" hidden="1" customHeight="1">
      <c r="B42" s="201" t="s">
        <v>185</v>
      </c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</row>
    <row r="43" spans="2:95" ht="13.5" hidden="1" customHeight="1" thickBot="1">
      <c r="B43" s="201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</row>
    <row r="44" spans="2:95" ht="12.75" hidden="1" customHeight="1">
      <c r="B44" s="241"/>
      <c r="H44" s="253" t="s">
        <v>119</v>
      </c>
      <c r="I44" s="254"/>
      <c r="J44" s="254"/>
      <c r="K44" s="255"/>
      <c r="L44" s="196"/>
      <c r="M44" s="253" t="s">
        <v>120</v>
      </c>
      <c r="N44" s="254"/>
      <c r="O44" s="254"/>
      <c r="P44" s="255"/>
      <c r="Q44" s="196"/>
      <c r="R44" s="253" t="s">
        <v>121</v>
      </c>
      <c r="S44" s="254"/>
      <c r="T44" s="254"/>
      <c r="U44" s="255"/>
      <c r="V44" s="196"/>
      <c r="W44" s="256" t="s">
        <v>122</v>
      </c>
      <c r="X44" s="257"/>
      <c r="Y44" s="257"/>
      <c r="Z44" s="258"/>
      <c r="AA44" s="196"/>
      <c r="AB44" s="403" t="s">
        <v>128</v>
      </c>
      <c r="AC44" s="404"/>
      <c r="AD44" s="404"/>
      <c r="AE44" s="405"/>
      <c r="AF44" s="196"/>
      <c r="AG44" s="253" t="s">
        <v>136</v>
      </c>
      <c r="AH44" s="254"/>
      <c r="AI44" s="254"/>
      <c r="AJ44" s="255"/>
      <c r="AK44" s="196"/>
      <c r="AL44" s="253" t="s">
        <v>137</v>
      </c>
      <c r="AM44" s="254"/>
      <c r="AN44" s="254"/>
      <c r="AO44" s="255"/>
      <c r="AP44" s="196"/>
      <c r="AQ44" s="253" t="s">
        <v>138</v>
      </c>
      <c r="AR44" s="254"/>
      <c r="AS44" s="254"/>
      <c r="AT44" s="255"/>
      <c r="AU44" s="196"/>
      <c r="AV44" s="256" t="s">
        <v>139</v>
      </c>
      <c r="AW44" s="257"/>
      <c r="AX44" s="257"/>
      <c r="AY44" s="258"/>
      <c r="AZ44" s="196"/>
      <c r="BA44" s="403" t="s">
        <v>173</v>
      </c>
      <c r="BB44" s="404"/>
      <c r="BC44" s="404"/>
      <c r="BD44" s="405"/>
    </row>
    <row r="45" spans="2:95" ht="13.5" hidden="1" customHeight="1" thickBot="1">
      <c r="B45" s="242"/>
      <c r="H45" s="259" t="s">
        <v>26</v>
      </c>
      <c r="I45" s="260" t="s">
        <v>27</v>
      </c>
      <c r="J45" s="261" t="s">
        <v>199</v>
      </c>
      <c r="K45" s="262" t="s">
        <v>28</v>
      </c>
      <c r="L45" s="196"/>
      <c r="M45" s="259" t="s">
        <v>26</v>
      </c>
      <c r="N45" s="260" t="s">
        <v>27</v>
      </c>
      <c r="O45" s="261" t="s">
        <v>199</v>
      </c>
      <c r="P45" s="262" t="s">
        <v>28</v>
      </c>
      <c r="Q45" s="196"/>
      <c r="R45" s="259" t="s">
        <v>26</v>
      </c>
      <c r="S45" s="260" t="s">
        <v>27</v>
      </c>
      <c r="T45" s="261" t="s">
        <v>199</v>
      </c>
      <c r="U45" s="262" t="s">
        <v>28</v>
      </c>
      <c r="V45" s="196"/>
      <c r="W45" s="259" t="s">
        <v>26</v>
      </c>
      <c r="X45" s="260" t="s">
        <v>27</v>
      </c>
      <c r="Y45" s="261" t="s">
        <v>199</v>
      </c>
      <c r="Z45" s="262" t="s">
        <v>28</v>
      </c>
      <c r="AA45" s="196"/>
      <c r="AB45" s="263" t="s">
        <v>26</v>
      </c>
      <c r="AC45" s="264" t="s">
        <v>27</v>
      </c>
      <c r="AD45" s="265" t="s">
        <v>199</v>
      </c>
      <c r="AE45" s="266" t="s">
        <v>28</v>
      </c>
      <c r="AF45" s="196"/>
      <c r="AG45" s="259" t="s">
        <v>26</v>
      </c>
      <c r="AH45" s="260" t="s">
        <v>27</v>
      </c>
      <c r="AI45" s="261" t="s">
        <v>199</v>
      </c>
      <c r="AJ45" s="262" t="s">
        <v>28</v>
      </c>
      <c r="AK45" s="196"/>
      <c r="AL45" s="259" t="s">
        <v>26</v>
      </c>
      <c r="AM45" s="260" t="s">
        <v>27</v>
      </c>
      <c r="AN45" s="261" t="s">
        <v>199</v>
      </c>
      <c r="AO45" s="262" t="s">
        <v>28</v>
      </c>
      <c r="AP45" s="196"/>
      <c r="AQ45" s="259" t="s">
        <v>26</v>
      </c>
      <c r="AR45" s="260" t="s">
        <v>27</v>
      </c>
      <c r="AS45" s="261" t="s">
        <v>199</v>
      </c>
      <c r="AT45" s="262" t="s">
        <v>28</v>
      </c>
      <c r="AU45" s="196"/>
      <c r="AV45" s="259" t="s">
        <v>26</v>
      </c>
      <c r="AW45" s="260" t="s">
        <v>27</v>
      </c>
      <c r="AX45" s="261" t="s">
        <v>199</v>
      </c>
      <c r="AY45" s="262" t="s">
        <v>28</v>
      </c>
      <c r="AZ45" s="196"/>
      <c r="BA45" s="263" t="s">
        <v>26</v>
      </c>
      <c r="BB45" s="264" t="s">
        <v>27</v>
      </c>
      <c r="BC45" s="265" t="s">
        <v>199</v>
      </c>
      <c r="BD45" s="266" t="s">
        <v>28</v>
      </c>
    </row>
    <row r="46" spans="2:95" ht="12.75" hidden="1" customHeight="1">
      <c r="B46" s="243"/>
      <c r="H46" s="267"/>
      <c r="I46" s="268"/>
      <c r="J46" s="269"/>
      <c r="K46" s="270"/>
      <c r="L46" s="196"/>
      <c r="M46" s="267"/>
      <c r="N46" s="268"/>
      <c r="O46" s="269"/>
      <c r="P46" s="270"/>
      <c r="Q46" s="196"/>
      <c r="R46" s="267"/>
      <c r="S46" s="268"/>
      <c r="T46" s="269"/>
      <c r="U46" s="270"/>
      <c r="V46" s="196"/>
      <c r="W46" s="267"/>
      <c r="X46" s="268"/>
      <c r="Y46" s="269"/>
      <c r="Z46" s="270"/>
      <c r="AA46" s="196"/>
      <c r="AB46" s="267"/>
      <c r="AC46" s="268"/>
      <c r="AD46" s="269"/>
      <c r="AE46" s="270"/>
      <c r="AF46" s="196"/>
      <c r="AG46" s="267"/>
      <c r="AH46" s="268"/>
      <c r="AI46" s="269"/>
      <c r="AJ46" s="270"/>
      <c r="AK46" s="196"/>
      <c r="AL46" s="267"/>
      <c r="AM46" s="268"/>
      <c r="AN46" s="269"/>
      <c r="AO46" s="270"/>
      <c r="AP46" s="196"/>
      <c r="AQ46" s="267"/>
      <c r="AR46" s="268"/>
      <c r="AS46" s="269"/>
      <c r="AT46" s="270"/>
      <c r="AU46" s="196"/>
      <c r="AV46" s="267"/>
      <c r="AW46" s="268"/>
      <c r="AX46" s="269"/>
      <c r="AY46" s="270"/>
      <c r="AZ46" s="196"/>
      <c r="BA46" s="267"/>
      <c r="BB46" s="268"/>
      <c r="BC46" s="269"/>
      <c r="BD46" s="270"/>
    </row>
    <row r="47" spans="2:95" ht="12.75" hidden="1" customHeight="1">
      <c r="B47" s="244" t="s">
        <v>133</v>
      </c>
      <c r="H47" s="267">
        <v>80207.423175198695</v>
      </c>
      <c r="I47" s="268">
        <v>69960.079834028002</v>
      </c>
      <c r="J47" s="269">
        <v>-203.44525780146017</v>
      </c>
      <c r="K47" s="271">
        <f>SUM(H47:J47)</f>
        <v>149964.05775142525</v>
      </c>
      <c r="L47" s="196"/>
      <c r="M47" s="267">
        <v>83941</v>
      </c>
      <c r="N47" s="268">
        <v>70422.5</v>
      </c>
      <c r="O47" s="269">
        <v>-205</v>
      </c>
      <c r="P47" s="271">
        <f>SUM(M47:O47)</f>
        <v>154158.5</v>
      </c>
      <c r="Q47" s="196"/>
      <c r="R47" s="267">
        <v>82802.399999999994</v>
      </c>
      <c r="S47" s="268">
        <v>70059.600000000006</v>
      </c>
      <c r="T47" s="269">
        <v>-211</v>
      </c>
      <c r="U47" s="271">
        <f>SUM(R47:T47)</f>
        <v>152651</v>
      </c>
      <c r="V47" s="196"/>
      <c r="W47" s="267">
        <v>85696.4</v>
      </c>
      <c r="X47" s="268">
        <v>73986.399999999994</v>
      </c>
      <c r="Y47" s="269">
        <v>-206</v>
      </c>
      <c r="Z47" s="271">
        <f>SUM(W47:Y47)</f>
        <v>159476.79999999999</v>
      </c>
      <c r="AA47" s="196"/>
      <c r="AB47" s="267">
        <f>W47+R47+M47+H47</f>
        <v>332647.22317519865</v>
      </c>
      <c r="AC47" s="268">
        <f>X47+S47+N47+I47</f>
        <v>284428.57983402803</v>
      </c>
      <c r="AD47" s="269">
        <f>Y47+T47+O47+J47</f>
        <v>-825.44525780146023</v>
      </c>
      <c r="AE47" s="271">
        <f>SUM(AB47:AD47)</f>
        <v>616250.35775142524</v>
      </c>
      <c r="AF47" s="196"/>
      <c r="AG47" s="267">
        <v>89644.968245746772</v>
      </c>
      <c r="AH47" s="268">
        <v>36218.664594753878</v>
      </c>
      <c r="AI47" s="269">
        <v>-200.98778912746673</v>
      </c>
      <c r="AJ47" s="271">
        <f>SUM(AG47:AI47)</f>
        <v>125662.64505137318</v>
      </c>
      <c r="AK47" s="196"/>
      <c r="AL47" s="267">
        <v>92211</v>
      </c>
      <c r="AM47" s="268">
        <v>25869</v>
      </c>
      <c r="AN47" s="269">
        <v>-181</v>
      </c>
      <c r="AO47" s="271">
        <f>SUM(AL47:AN47)</f>
        <v>117899</v>
      </c>
      <c r="AP47" s="196"/>
      <c r="AQ47" s="267">
        <v>88563.59073305779</v>
      </c>
      <c r="AR47" s="268">
        <v>28817.413815178796</v>
      </c>
      <c r="AS47" s="269">
        <v>-152.94534023189894</v>
      </c>
      <c r="AT47" s="271">
        <f>SUM(AQ47:AS47)</f>
        <v>117228.05920800468</v>
      </c>
      <c r="AU47" s="196"/>
      <c r="AV47" s="267">
        <v>91405.243295978304</v>
      </c>
      <c r="AW47" s="268">
        <v>22073.847570378617</v>
      </c>
      <c r="AX47" s="269">
        <v>-145.9506779219096</v>
      </c>
      <c r="AY47" s="271">
        <f>SUM(AV47:AX47)</f>
        <v>113333.14018843501</v>
      </c>
      <c r="AZ47" s="196"/>
      <c r="BA47" s="267">
        <f>AV47+AQ47+AL47+AG47</f>
        <v>361824.80227478291</v>
      </c>
      <c r="BB47" s="268">
        <f>AW47+AR47+AM47+AH47</f>
        <v>112978.92598031129</v>
      </c>
      <c r="BC47" s="269">
        <f>AX47+AS47+AN47+AI47</f>
        <v>-680.88380728127527</v>
      </c>
      <c r="BD47" s="271">
        <f>SUM(BA47:BC47)</f>
        <v>474122.84444781294</v>
      </c>
    </row>
    <row r="48" spans="2:95" ht="12.75" hidden="1" customHeight="1">
      <c r="B48" s="245" t="s">
        <v>186</v>
      </c>
      <c r="H48" s="227"/>
      <c r="I48" s="228"/>
      <c r="J48" s="272"/>
      <c r="K48" s="271"/>
      <c r="L48" s="196"/>
      <c r="M48" s="227"/>
      <c r="N48" s="228"/>
      <c r="O48" s="272"/>
      <c r="P48" s="271"/>
      <c r="Q48" s="196"/>
      <c r="R48" s="227"/>
      <c r="S48" s="228"/>
      <c r="T48" s="272"/>
      <c r="U48" s="271"/>
      <c r="V48" s="196"/>
      <c r="W48" s="227"/>
      <c r="X48" s="228"/>
      <c r="Y48" s="272"/>
      <c r="Z48" s="271"/>
      <c r="AA48" s="196"/>
      <c r="AB48" s="227"/>
      <c r="AC48" s="228"/>
      <c r="AD48" s="272"/>
      <c r="AE48" s="271"/>
      <c r="AF48" s="196"/>
      <c r="AG48" s="227"/>
      <c r="AH48" s="228"/>
      <c r="AI48" s="272"/>
      <c r="AJ48" s="271"/>
      <c r="AK48" s="196"/>
      <c r="AL48" s="227"/>
      <c r="AM48" s="228"/>
      <c r="AN48" s="272"/>
      <c r="AO48" s="271"/>
      <c r="AP48" s="196"/>
      <c r="AQ48" s="227"/>
      <c r="AR48" s="228"/>
      <c r="AS48" s="272"/>
      <c r="AT48" s="271"/>
      <c r="AU48" s="196"/>
      <c r="AV48" s="227"/>
      <c r="AW48" s="228"/>
      <c r="AX48" s="272"/>
      <c r="AY48" s="271"/>
      <c r="AZ48" s="196"/>
      <c r="BA48" s="227"/>
      <c r="BB48" s="228"/>
      <c r="BC48" s="272"/>
      <c r="BD48" s="271"/>
    </row>
    <row r="49" spans="2:56" ht="12.75" hidden="1" customHeight="1">
      <c r="B49" s="244" t="s">
        <v>187</v>
      </c>
      <c r="H49" s="267">
        <v>0</v>
      </c>
      <c r="I49" s="268">
        <v>60656.073963124196</v>
      </c>
      <c r="J49" s="269">
        <v>0</v>
      </c>
      <c r="K49" s="273">
        <f>SUM(H49:J49)</f>
        <v>60656.073963124196</v>
      </c>
      <c r="L49" s="196"/>
      <c r="M49" s="267">
        <v>0</v>
      </c>
      <c r="N49" s="268">
        <v>61048.9</v>
      </c>
      <c r="O49" s="269">
        <v>0</v>
      </c>
      <c r="P49" s="273">
        <f>SUM(M49:O49)</f>
        <v>61048.9</v>
      </c>
      <c r="Q49" s="196"/>
      <c r="R49" s="267">
        <v>0</v>
      </c>
      <c r="S49" s="268">
        <v>59974</v>
      </c>
      <c r="T49" s="269">
        <v>0</v>
      </c>
      <c r="U49" s="273">
        <f>SUM(R49:T49)</f>
        <v>59974</v>
      </c>
      <c r="V49" s="196"/>
      <c r="W49" s="267">
        <v>0</v>
      </c>
      <c r="X49" s="268">
        <v>65171</v>
      </c>
      <c r="Y49" s="269">
        <v>0</v>
      </c>
      <c r="Z49" s="273">
        <f>SUM(W49:Y49)</f>
        <v>65171</v>
      </c>
      <c r="AA49" s="196"/>
      <c r="AB49" s="230">
        <f>W49+R49+M49+H49</f>
        <v>0</v>
      </c>
      <c r="AC49" s="231">
        <f>X49+S49+N49+I49</f>
        <v>246849.97396312418</v>
      </c>
      <c r="AD49" s="274">
        <f>Y49+T49+O49+J49</f>
        <v>0</v>
      </c>
      <c r="AE49" s="273">
        <f>SUM(AB49:AD49)</f>
        <v>246849.97396312418</v>
      </c>
      <c r="AF49" s="196"/>
      <c r="AG49" s="267">
        <v>0</v>
      </c>
      <c r="AH49" s="268">
        <v>27824.144700800225</v>
      </c>
      <c r="AI49" s="269">
        <v>0</v>
      </c>
      <c r="AJ49" s="273">
        <f>SUM(AG49:AI49)</f>
        <v>27824.144700800225</v>
      </c>
      <c r="AK49" s="196"/>
      <c r="AL49" s="267">
        <v>0</v>
      </c>
      <c r="AM49" s="268">
        <v>17708</v>
      </c>
      <c r="AN49" s="269">
        <v>0</v>
      </c>
      <c r="AO49" s="273">
        <f>SUM(AL49:AN49)</f>
        <v>17708</v>
      </c>
      <c r="AP49" s="196"/>
      <c r="AQ49" s="267">
        <v>0</v>
      </c>
      <c r="AR49" s="268">
        <v>20022.070614353655</v>
      </c>
      <c r="AS49" s="269">
        <v>0</v>
      </c>
      <c r="AT49" s="273">
        <f>SUM(AQ49:AS49)</f>
        <v>20022.070614353655</v>
      </c>
      <c r="AU49" s="196"/>
      <c r="AV49" s="267">
        <v>0</v>
      </c>
      <c r="AW49" s="268">
        <v>13510.83320112516</v>
      </c>
      <c r="AX49" s="269">
        <v>0</v>
      </c>
      <c r="AY49" s="273">
        <f>SUM(AV49:AX49)</f>
        <v>13510.83320112516</v>
      </c>
      <c r="AZ49" s="196"/>
      <c r="BA49" s="230">
        <f>AV49+AQ49+AL49+AG49</f>
        <v>0</v>
      </c>
      <c r="BB49" s="231">
        <f>AW49+AR49+AM49+AH49</f>
        <v>79065.048516279043</v>
      </c>
      <c r="BC49" s="274">
        <f>AX49+AS49+AN49+AI49</f>
        <v>0</v>
      </c>
      <c r="BD49" s="273">
        <f>SUM(BA49:BC49)</f>
        <v>79065.048516279043</v>
      </c>
    </row>
    <row r="50" spans="2:56" ht="12.75" hidden="1" customHeight="1">
      <c r="B50" s="246" t="s">
        <v>15</v>
      </c>
      <c r="H50" s="275">
        <f>H47-H49</f>
        <v>80207.423175198695</v>
      </c>
      <c r="I50" s="276">
        <f>I47-I49</f>
        <v>9304.0058709038058</v>
      </c>
      <c r="J50" s="277">
        <f>J47-J49</f>
        <v>-203.44525780146017</v>
      </c>
      <c r="K50" s="278">
        <f>SUM(H50:J50)</f>
        <v>89307.983788301048</v>
      </c>
      <c r="L50" s="196"/>
      <c r="M50" s="275">
        <f>M47-M49</f>
        <v>83941</v>
      </c>
      <c r="N50" s="276">
        <f>N47-N49</f>
        <v>9373.5999999999985</v>
      </c>
      <c r="O50" s="277">
        <f>O47-O49</f>
        <v>-205</v>
      </c>
      <c r="P50" s="278">
        <f>SUM(M50:O50)</f>
        <v>93109.6</v>
      </c>
      <c r="Q50" s="196"/>
      <c r="R50" s="275">
        <f>R47-R49</f>
        <v>82802.399999999994</v>
      </c>
      <c r="S50" s="276">
        <f>S47-S49</f>
        <v>10085.600000000006</v>
      </c>
      <c r="T50" s="277">
        <f>T47-T49</f>
        <v>-211</v>
      </c>
      <c r="U50" s="278">
        <f>SUM(R50:T50)</f>
        <v>92677</v>
      </c>
      <c r="V50" s="196"/>
      <c r="W50" s="275">
        <f>W47-W49</f>
        <v>85696.4</v>
      </c>
      <c r="X50" s="276">
        <f>X47-X49</f>
        <v>8815.3999999999942</v>
      </c>
      <c r="Y50" s="277">
        <f>Y47-Y49</f>
        <v>-206</v>
      </c>
      <c r="Z50" s="278">
        <f>SUM(W50:Y50)</f>
        <v>94305.799999999988</v>
      </c>
      <c r="AA50" s="196"/>
      <c r="AB50" s="275">
        <f>AB47-AB49</f>
        <v>332647.22317519865</v>
      </c>
      <c r="AC50" s="276">
        <f>AC47-AC49</f>
        <v>37578.605870903848</v>
      </c>
      <c r="AD50" s="277">
        <f>AD47-AD49</f>
        <v>-825.44525780146023</v>
      </c>
      <c r="AE50" s="278">
        <f>SUM(AB50:AD50)</f>
        <v>369400.38378830103</v>
      </c>
      <c r="AF50" s="196"/>
      <c r="AG50" s="275">
        <f>AG47-AG49</f>
        <v>89644.968245746772</v>
      </c>
      <c r="AH50" s="276">
        <f>AH47-AH49</f>
        <v>8394.5198939536531</v>
      </c>
      <c r="AI50" s="277">
        <f>AI47-AI49</f>
        <v>-200.98778912746673</v>
      </c>
      <c r="AJ50" s="278">
        <f>SUM(AG50:AI50)</f>
        <v>97838.500350572955</v>
      </c>
      <c r="AK50" s="196"/>
      <c r="AL50" s="275">
        <f>AL47-AL49</f>
        <v>92211</v>
      </c>
      <c r="AM50" s="276">
        <f>AM47-AM49</f>
        <v>8161</v>
      </c>
      <c r="AN50" s="277">
        <f>AN47-AN49</f>
        <v>-181</v>
      </c>
      <c r="AO50" s="278">
        <f>SUM(AL50:AN50)</f>
        <v>100191</v>
      </c>
      <c r="AP50" s="196"/>
      <c r="AQ50" s="275">
        <f>AQ47-AQ49</f>
        <v>88563.59073305779</v>
      </c>
      <c r="AR50" s="276">
        <f>AR47-AR49</f>
        <v>8795.3432008251402</v>
      </c>
      <c r="AS50" s="277">
        <f>AS47-AS49</f>
        <v>-152.94534023189894</v>
      </c>
      <c r="AT50" s="278">
        <f>SUM(AQ50:AS50)</f>
        <v>97205.988593651025</v>
      </c>
      <c r="AU50" s="196"/>
      <c r="AV50" s="275">
        <f>AV47-AV49</f>
        <v>91405.243295978304</v>
      </c>
      <c r="AW50" s="276">
        <f>AW47-AW49</f>
        <v>8563.0143692534566</v>
      </c>
      <c r="AX50" s="277">
        <f>AX47-AX49</f>
        <v>-145.9506779219096</v>
      </c>
      <c r="AY50" s="278">
        <f>SUM(AV50:AX50)</f>
        <v>99822.306987309858</v>
      </c>
      <c r="AZ50" s="196"/>
      <c r="BA50" s="275">
        <f>BA47-BA49</f>
        <v>361824.80227478291</v>
      </c>
      <c r="BB50" s="276">
        <f>BB47-BB49</f>
        <v>33913.877464032252</v>
      </c>
      <c r="BC50" s="277">
        <f>BC47-BC49</f>
        <v>-680.88380728127527</v>
      </c>
      <c r="BD50" s="278">
        <f>SUM(BA50:BC50)</f>
        <v>395057.79593153391</v>
      </c>
    </row>
    <row r="51" spans="2:56" ht="12.75" hidden="1" customHeight="1">
      <c r="B51" s="245" t="s">
        <v>186</v>
      </c>
      <c r="H51" s="267"/>
      <c r="I51" s="268"/>
      <c r="J51" s="269"/>
      <c r="K51" s="270"/>
      <c r="L51" s="196"/>
      <c r="M51" s="267"/>
      <c r="N51" s="268"/>
      <c r="O51" s="269"/>
      <c r="P51" s="270"/>
      <c r="Q51" s="196"/>
      <c r="R51" s="267"/>
      <c r="S51" s="268"/>
      <c r="T51" s="269"/>
      <c r="U51" s="270"/>
      <c r="V51" s="196"/>
      <c r="W51" s="267"/>
      <c r="X51" s="268"/>
      <c r="Y51" s="269"/>
      <c r="Z51" s="270"/>
      <c r="AA51" s="196"/>
      <c r="AB51" s="267"/>
      <c r="AC51" s="268"/>
      <c r="AD51" s="269"/>
      <c r="AE51" s="270"/>
      <c r="AF51" s="196"/>
      <c r="AG51" s="267"/>
      <c r="AH51" s="268"/>
      <c r="AI51" s="269"/>
      <c r="AJ51" s="270"/>
      <c r="AK51" s="196"/>
      <c r="AL51" s="267"/>
      <c r="AM51" s="268"/>
      <c r="AN51" s="269"/>
      <c r="AO51" s="270"/>
      <c r="AP51" s="196"/>
      <c r="AQ51" s="267"/>
      <c r="AR51" s="268"/>
      <c r="AS51" s="269"/>
      <c r="AT51" s="270"/>
      <c r="AU51" s="196"/>
      <c r="AV51" s="267"/>
      <c r="AW51" s="268"/>
      <c r="AX51" s="269"/>
      <c r="AY51" s="270"/>
      <c r="AZ51" s="196"/>
      <c r="BA51" s="267"/>
      <c r="BB51" s="268"/>
      <c r="BC51" s="269"/>
      <c r="BD51" s="270"/>
    </row>
    <row r="52" spans="2:56" ht="12.75" hidden="1" customHeight="1">
      <c r="B52" s="198" t="s">
        <v>188</v>
      </c>
      <c r="H52" s="227">
        <v>52391.966522216855</v>
      </c>
      <c r="I52" s="228">
        <v>5350.8526793408801</v>
      </c>
      <c r="J52" s="272">
        <v>-203.44525780146017</v>
      </c>
      <c r="K52" s="271">
        <f t="shared" ref="K52:K54" si="121">SUM(H52:J52)</f>
        <v>57539.373943756276</v>
      </c>
      <c r="L52" s="196"/>
      <c r="M52" s="227">
        <v>50299.070002037864</v>
      </c>
      <c r="N52" s="228">
        <v>5036.9555428925132</v>
      </c>
      <c r="O52" s="272">
        <v>-204.73561750064616</v>
      </c>
      <c r="P52" s="271">
        <f t="shared" ref="P52:P54" si="122">SUM(M52:O52)</f>
        <v>55131.289927429738</v>
      </c>
      <c r="Q52" s="196"/>
      <c r="R52" s="227">
        <v>51839.287439052649</v>
      </c>
      <c r="S52" s="228">
        <v>5306.0692646843045</v>
      </c>
      <c r="T52" s="272">
        <v>-211</v>
      </c>
      <c r="U52" s="271">
        <f t="shared" ref="U52:U54" si="123">SUM(R52:T52)</f>
        <v>56934.35670373695</v>
      </c>
      <c r="V52" s="196"/>
      <c r="W52" s="227">
        <v>50996.067431769239</v>
      </c>
      <c r="X52" s="228">
        <v>5858.7450060785513</v>
      </c>
      <c r="Y52" s="272">
        <v>-206</v>
      </c>
      <c r="Z52" s="271">
        <f t="shared" ref="Z52:Z54" si="124">SUM(W52:Y52)</f>
        <v>56648.812437847788</v>
      </c>
      <c r="AA52" s="196"/>
      <c r="AB52" s="227">
        <f t="shared" ref="AB52:AB54" si="125">W52+R52+M52+H52</f>
        <v>205526.39139507661</v>
      </c>
      <c r="AC52" s="228">
        <f t="shared" ref="AC52:AC54" si="126">X52+S52+N52+I52</f>
        <v>21552.622492996248</v>
      </c>
      <c r="AD52" s="272">
        <f t="shared" ref="AD52:AD54" si="127">Y52+T52+O52+J52</f>
        <v>-825.18087530210641</v>
      </c>
      <c r="AE52" s="271">
        <f t="shared" ref="AE52:AE54" si="128">SUM(AB52:AD52)</f>
        <v>226253.83301277074</v>
      </c>
      <c r="AF52" s="196"/>
      <c r="AG52" s="227">
        <v>58464.046551853018</v>
      </c>
      <c r="AH52" s="228">
        <v>5222.2281952212634</v>
      </c>
      <c r="AI52" s="272">
        <v>-200.98778912746673</v>
      </c>
      <c r="AJ52" s="271">
        <f t="shared" ref="AJ52:AJ54" si="129">SUM(AG52:AI52)</f>
        <v>63485.286957946817</v>
      </c>
      <c r="AK52" s="196"/>
      <c r="AL52" s="227">
        <v>58156.911538167697</v>
      </c>
      <c r="AM52" s="228">
        <v>5346.4810723198898</v>
      </c>
      <c r="AN52" s="272">
        <v>-181</v>
      </c>
      <c r="AO52" s="271">
        <f t="shared" ref="AO52:AO54" si="130">SUM(AL52:AN52)</f>
        <v>63322.392610487586</v>
      </c>
      <c r="AP52" s="196"/>
      <c r="AQ52" s="227">
        <v>53188.265551824115</v>
      </c>
      <c r="AR52" s="228">
        <v>4968.3207893824356</v>
      </c>
      <c r="AS52" s="272">
        <v>-152.44534023189894</v>
      </c>
      <c r="AT52" s="271">
        <f t="shared" ref="AT52:AT54" si="131">SUM(AQ52:AS52)</f>
        <v>58004.141000974654</v>
      </c>
      <c r="AU52" s="196"/>
      <c r="AV52" s="227">
        <v>56122.498485478209</v>
      </c>
      <c r="AW52" s="228">
        <v>4728.0116384767234</v>
      </c>
      <c r="AX52" s="272">
        <v>-145.95067792191</v>
      </c>
      <c r="AY52" s="271">
        <f t="shared" ref="AY52:AY54" si="132">SUM(AV52:AX52)</f>
        <v>60704.559446033025</v>
      </c>
      <c r="AZ52" s="196"/>
      <c r="BA52" s="227">
        <f t="shared" ref="BA52:BA54" si="133">AV52+AQ52+AL52+AG52</f>
        <v>225931.72212732304</v>
      </c>
      <c r="BB52" s="228">
        <f t="shared" ref="BB52:BB54" si="134">AW52+AR52+AM52+AH52</f>
        <v>20265.041695400312</v>
      </c>
      <c r="BC52" s="272">
        <f t="shared" ref="BC52:BC54" si="135">AX52+AS52+AN52+AI52</f>
        <v>-680.38380728127572</v>
      </c>
      <c r="BD52" s="271">
        <f t="shared" ref="BD52:BD54" si="136">SUM(BA52:BC52)</f>
        <v>245516.38001544209</v>
      </c>
    </row>
    <row r="53" spans="2:56" ht="12.75" hidden="1" customHeight="1">
      <c r="B53" s="243" t="s">
        <v>189</v>
      </c>
      <c r="H53" s="227">
        <v>4272.1376414202905</v>
      </c>
      <c r="I53" s="228">
        <v>263.58918371284153</v>
      </c>
      <c r="J53" s="272">
        <v>0</v>
      </c>
      <c r="K53" s="271">
        <f t="shared" si="121"/>
        <v>4535.7268251331316</v>
      </c>
      <c r="L53" s="196"/>
      <c r="M53" s="227">
        <v>3765.609471470822</v>
      </c>
      <c r="N53" s="228">
        <v>332.52216908793008</v>
      </c>
      <c r="O53" s="272">
        <v>0</v>
      </c>
      <c r="P53" s="271">
        <f t="shared" si="122"/>
        <v>4098.1316405587522</v>
      </c>
      <c r="Q53" s="196"/>
      <c r="R53" s="227">
        <v>3632.9937165643337</v>
      </c>
      <c r="S53" s="228">
        <v>344.51125293904869</v>
      </c>
      <c r="T53" s="272">
        <v>0</v>
      </c>
      <c r="U53" s="271">
        <f t="shared" si="123"/>
        <v>3977.5049695033822</v>
      </c>
      <c r="V53" s="196"/>
      <c r="W53" s="227">
        <v>3285.2827674727105</v>
      </c>
      <c r="X53" s="228">
        <v>369.18836643034865</v>
      </c>
      <c r="Y53" s="272">
        <v>0</v>
      </c>
      <c r="Z53" s="271">
        <f t="shared" si="124"/>
        <v>3654.4711339030591</v>
      </c>
      <c r="AA53" s="196"/>
      <c r="AB53" s="227">
        <f t="shared" si="125"/>
        <v>14956.023596928157</v>
      </c>
      <c r="AC53" s="228">
        <f t="shared" si="126"/>
        <v>1309.810972170169</v>
      </c>
      <c r="AD53" s="272">
        <f t="shared" si="127"/>
        <v>0</v>
      </c>
      <c r="AE53" s="271">
        <f t="shared" si="128"/>
        <v>16265.834569098326</v>
      </c>
      <c r="AF53" s="196"/>
      <c r="AG53" s="227">
        <v>3484.6541222448645</v>
      </c>
      <c r="AH53" s="228">
        <v>290.51705014257078</v>
      </c>
      <c r="AI53" s="272">
        <v>0</v>
      </c>
      <c r="AJ53" s="271">
        <f t="shared" si="129"/>
        <v>3775.1711723874355</v>
      </c>
      <c r="AK53" s="196"/>
      <c r="AL53" s="227">
        <v>3622.5644168319645</v>
      </c>
      <c r="AM53" s="228">
        <v>395.44884373718725</v>
      </c>
      <c r="AN53" s="272">
        <v>0</v>
      </c>
      <c r="AO53" s="271">
        <f t="shared" si="130"/>
        <v>4018.013260569152</v>
      </c>
      <c r="AP53" s="196"/>
      <c r="AQ53" s="227">
        <v>3491.711519382548</v>
      </c>
      <c r="AR53" s="228">
        <v>378.0191796640986</v>
      </c>
      <c r="AS53" s="272">
        <v>0</v>
      </c>
      <c r="AT53" s="271">
        <f t="shared" si="131"/>
        <v>3869.7306990466468</v>
      </c>
      <c r="AU53" s="196"/>
      <c r="AV53" s="227">
        <v>3350.595453739767</v>
      </c>
      <c r="AW53" s="228">
        <v>345.41302820491984</v>
      </c>
      <c r="AX53" s="272">
        <v>0</v>
      </c>
      <c r="AY53" s="271">
        <f t="shared" si="132"/>
        <v>3696.008481944687</v>
      </c>
      <c r="AZ53" s="196"/>
      <c r="BA53" s="227">
        <f t="shared" si="133"/>
        <v>13949.525512199145</v>
      </c>
      <c r="BB53" s="228">
        <f t="shared" si="134"/>
        <v>1409.3981017487763</v>
      </c>
      <c r="BC53" s="272">
        <f t="shared" si="135"/>
        <v>0</v>
      </c>
      <c r="BD53" s="271">
        <f t="shared" si="136"/>
        <v>15358.923613947922</v>
      </c>
    </row>
    <row r="54" spans="2:56" ht="12.75" hidden="1" customHeight="1">
      <c r="B54" s="243" t="s">
        <v>190</v>
      </c>
      <c r="H54" s="227">
        <v>8.3009589700550563</v>
      </c>
      <c r="I54" s="228">
        <v>0</v>
      </c>
      <c r="J54" s="272">
        <v>0</v>
      </c>
      <c r="K54" s="271">
        <f t="shared" si="121"/>
        <v>8.3009589700550563</v>
      </c>
      <c r="L54" s="196"/>
      <c r="M54" s="227">
        <v>118.73978804257807</v>
      </c>
      <c r="N54" s="228">
        <v>0</v>
      </c>
      <c r="O54" s="272">
        <v>0</v>
      </c>
      <c r="P54" s="271">
        <f t="shared" si="122"/>
        <v>118.73978804257807</v>
      </c>
      <c r="Q54" s="196"/>
      <c r="R54" s="227">
        <v>213.85346345740481</v>
      </c>
      <c r="S54" s="228">
        <v>0</v>
      </c>
      <c r="T54" s="272">
        <v>0</v>
      </c>
      <c r="U54" s="271">
        <f t="shared" si="123"/>
        <v>213.85346345740481</v>
      </c>
      <c r="V54" s="196"/>
      <c r="W54" s="227">
        <v>310.48548111066822</v>
      </c>
      <c r="X54" s="228">
        <v>0</v>
      </c>
      <c r="Y54" s="272">
        <v>0</v>
      </c>
      <c r="Z54" s="271">
        <f t="shared" si="124"/>
        <v>310.48548111066822</v>
      </c>
      <c r="AA54" s="196"/>
      <c r="AB54" s="279">
        <f t="shared" si="125"/>
        <v>651.37969158070609</v>
      </c>
      <c r="AC54" s="280">
        <f t="shared" si="126"/>
        <v>0</v>
      </c>
      <c r="AD54" s="281">
        <f t="shared" si="127"/>
        <v>0</v>
      </c>
      <c r="AE54" s="282">
        <f t="shared" si="128"/>
        <v>651.37969158070609</v>
      </c>
      <c r="AF54" s="196"/>
      <c r="AG54" s="227">
        <v>326.69990626761728</v>
      </c>
      <c r="AH54" s="228">
        <v>0</v>
      </c>
      <c r="AI54" s="272">
        <v>0</v>
      </c>
      <c r="AJ54" s="271">
        <f t="shared" si="129"/>
        <v>326.69990626761728</v>
      </c>
      <c r="AK54" s="196"/>
      <c r="AL54" s="227">
        <v>183.07592835142461</v>
      </c>
      <c r="AM54" s="228">
        <v>0</v>
      </c>
      <c r="AN54" s="272">
        <v>0</v>
      </c>
      <c r="AO54" s="271">
        <f t="shared" si="130"/>
        <v>183.07592835142461</v>
      </c>
      <c r="AP54" s="196"/>
      <c r="AQ54" s="227">
        <v>202.34178880031058</v>
      </c>
      <c r="AR54" s="228">
        <v>0</v>
      </c>
      <c r="AS54" s="272">
        <v>0</v>
      </c>
      <c r="AT54" s="271">
        <f t="shared" si="131"/>
        <v>202.34178880031058</v>
      </c>
      <c r="AU54" s="196"/>
      <c r="AV54" s="227">
        <v>299.61056219486659</v>
      </c>
      <c r="AW54" s="228">
        <v>0</v>
      </c>
      <c r="AX54" s="272">
        <v>0</v>
      </c>
      <c r="AY54" s="271">
        <f t="shared" si="132"/>
        <v>299.61056219486659</v>
      </c>
      <c r="AZ54" s="196"/>
      <c r="BA54" s="279">
        <f t="shared" si="133"/>
        <v>1011.7281856142191</v>
      </c>
      <c r="BB54" s="280">
        <f t="shared" si="134"/>
        <v>0</v>
      </c>
      <c r="BC54" s="281">
        <f t="shared" si="135"/>
        <v>0</v>
      </c>
      <c r="BD54" s="282">
        <f t="shared" si="136"/>
        <v>1011.7281856142191</v>
      </c>
    </row>
    <row r="55" spans="2:56" ht="12.75" hidden="1" customHeight="1">
      <c r="B55" s="246" t="s">
        <v>2</v>
      </c>
      <c r="H55" s="275">
        <f>H50-SUM(H52:H54)</f>
        <v>23535.018052591498</v>
      </c>
      <c r="I55" s="276">
        <f t="shared" ref="I55:J55" si="137">I50-SUM(I52:I54)</f>
        <v>3689.5640078500837</v>
      </c>
      <c r="J55" s="277">
        <f t="shared" si="137"/>
        <v>0</v>
      </c>
      <c r="K55" s="278">
        <f>K50-SUM(K52:K54)</f>
        <v>27224.582060441586</v>
      </c>
      <c r="L55" s="196"/>
      <c r="M55" s="275">
        <f t="shared" ref="M55:O55" si="138">M50-SUM(M52:M54)</f>
        <v>29757.580738448734</v>
      </c>
      <c r="N55" s="276">
        <f t="shared" si="138"/>
        <v>4004.1222880195555</v>
      </c>
      <c r="O55" s="277">
        <f t="shared" si="138"/>
        <v>-0.26438249935384306</v>
      </c>
      <c r="P55" s="278">
        <f>P50-SUM(P52:P54)</f>
        <v>33761.438643968941</v>
      </c>
      <c r="Q55" s="196"/>
      <c r="R55" s="275">
        <f t="shared" ref="R55:T55" si="139">R50-SUM(R52:R54)</f>
        <v>27116.265380925608</v>
      </c>
      <c r="S55" s="276">
        <f t="shared" si="139"/>
        <v>4435.0194823766524</v>
      </c>
      <c r="T55" s="277">
        <f t="shared" si="139"/>
        <v>0</v>
      </c>
      <c r="U55" s="278">
        <f>U50-SUM(U52:U54)</f>
        <v>31551.284863302266</v>
      </c>
      <c r="V55" s="196"/>
      <c r="W55" s="275">
        <f t="shared" ref="W55:Y55" si="140">W50-SUM(W52:W54)</f>
        <v>31104.564319647376</v>
      </c>
      <c r="X55" s="276">
        <f t="shared" si="140"/>
        <v>2587.4666274910942</v>
      </c>
      <c r="Y55" s="277">
        <f t="shared" si="140"/>
        <v>0</v>
      </c>
      <c r="Z55" s="278">
        <f>Z50-SUM(Z52:Z54)</f>
        <v>33692.030947138468</v>
      </c>
      <c r="AA55" s="196"/>
      <c r="AB55" s="275">
        <f>AB50-SUM(AB52:AB54)</f>
        <v>111513.42849161316</v>
      </c>
      <c r="AC55" s="276">
        <f>AC50-SUM(AC52:AC54)</f>
        <v>14716.17240573743</v>
      </c>
      <c r="AD55" s="277">
        <f>AD50-SUM(AD52:AD54)</f>
        <v>-0.26438249935381464</v>
      </c>
      <c r="AE55" s="278">
        <f>SUM(AB55:AD55)</f>
        <v>126229.33651485122</v>
      </c>
      <c r="AF55" s="196"/>
      <c r="AG55" s="275">
        <f t="shared" ref="AG55:AI55" si="141">AG50-SUM(AG52:AG54)</f>
        <v>27369.56766538127</v>
      </c>
      <c r="AH55" s="276">
        <f t="shared" si="141"/>
        <v>2881.7746485898188</v>
      </c>
      <c r="AI55" s="277">
        <f t="shared" si="141"/>
        <v>0</v>
      </c>
      <c r="AJ55" s="278">
        <f>AJ50-SUM(AJ52:AJ54)</f>
        <v>30251.342313971079</v>
      </c>
      <c r="AK55" s="196"/>
      <c r="AL55" s="275">
        <f t="shared" ref="AL55:AN55" si="142">AL50-SUM(AL52:AL54)</f>
        <v>30248.448116648913</v>
      </c>
      <c r="AM55" s="276">
        <f t="shared" si="142"/>
        <v>2419.0700839429228</v>
      </c>
      <c r="AN55" s="277">
        <f t="shared" si="142"/>
        <v>0</v>
      </c>
      <c r="AO55" s="278">
        <f>AO50-SUM(AO52:AO54)</f>
        <v>32667.518200591847</v>
      </c>
      <c r="AP55" s="196"/>
      <c r="AQ55" s="275">
        <f t="shared" ref="AQ55:AS55" si="143">AQ50-SUM(AQ52:AQ54)</f>
        <v>31681.27187305082</v>
      </c>
      <c r="AR55" s="276">
        <f t="shared" si="143"/>
        <v>3449.0032317786063</v>
      </c>
      <c r="AS55" s="277">
        <f t="shared" si="143"/>
        <v>-0.5</v>
      </c>
      <c r="AT55" s="278">
        <f>AT50-SUM(AT52:AT54)</f>
        <v>35129.775104829416</v>
      </c>
      <c r="AU55" s="196"/>
      <c r="AV55" s="275">
        <f t="shared" ref="AV55:AX55" si="144">AV50-SUM(AV52:AV54)</f>
        <v>31632.538794565458</v>
      </c>
      <c r="AW55" s="276">
        <f t="shared" si="144"/>
        <v>3489.5897025718132</v>
      </c>
      <c r="AX55" s="277">
        <f t="shared" si="144"/>
        <v>3.979039320256561E-13</v>
      </c>
      <c r="AY55" s="278">
        <f>AY50-SUM(AY52:AY54)</f>
        <v>35122.128497137281</v>
      </c>
      <c r="AZ55" s="196"/>
      <c r="BA55" s="275">
        <f>BA50-SUM(BA52:BA54)</f>
        <v>120931.8264496465</v>
      </c>
      <c r="BB55" s="276">
        <f>BB50-SUM(BB52:BB54)</f>
        <v>12239.437666883165</v>
      </c>
      <c r="BC55" s="277">
        <f>BC50-SUM(BC52:BC54)</f>
        <v>-0.49999999999954525</v>
      </c>
      <c r="BD55" s="278">
        <f>SUM(BA55:BC55)</f>
        <v>133170.76411652967</v>
      </c>
    </row>
    <row r="56" spans="2:56" ht="12.75" hidden="1" customHeight="1">
      <c r="B56" s="247"/>
      <c r="H56" s="267"/>
      <c r="I56" s="268"/>
      <c r="J56" s="269"/>
      <c r="K56" s="270"/>
      <c r="L56" s="196"/>
      <c r="M56" s="267"/>
      <c r="N56" s="268"/>
      <c r="O56" s="269"/>
      <c r="P56" s="270"/>
      <c r="Q56" s="196"/>
      <c r="R56" s="267"/>
      <c r="S56" s="268"/>
      <c r="T56" s="269"/>
      <c r="U56" s="270"/>
      <c r="V56" s="196"/>
      <c r="W56" s="267"/>
      <c r="X56" s="268"/>
      <c r="Y56" s="269"/>
      <c r="Z56" s="270"/>
      <c r="AA56" s="196"/>
      <c r="AB56" s="267"/>
      <c r="AC56" s="268"/>
      <c r="AD56" s="269"/>
      <c r="AE56" s="270"/>
      <c r="AF56" s="196"/>
      <c r="AG56" s="267"/>
      <c r="AH56" s="268"/>
      <c r="AI56" s="269"/>
      <c r="AJ56" s="270"/>
      <c r="AK56" s="196"/>
      <c r="AL56" s="267"/>
      <c r="AM56" s="268"/>
      <c r="AN56" s="269"/>
      <c r="AO56" s="270"/>
      <c r="AP56" s="196"/>
      <c r="AQ56" s="267"/>
      <c r="AR56" s="268"/>
      <c r="AS56" s="269"/>
      <c r="AT56" s="270"/>
      <c r="AU56" s="196"/>
      <c r="AV56" s="267"/>
      <c r="AW56" s="268"/>
      <c r="AX56" s="269"/>
      <c r="AY56" s="270"/>
      <c r="AZ56" s="196"/>
      <c r="BA56" s="267"/>
      <c r="BB56" s="268"/>
      <c r="BC56" s="269"/>
      <c r="BD56" s="270"/>
    </row>
    <row r="57" spans="2:56" ht="12.75" hidden="1" customHeight="1">
      <c r="B57" s="248" t="s">
        <v>3</v>
      </c>
      <c r="H57" s="227"/>
      <c r="I57" s="228"/>
      <c r="J57" s="272"/>
      <c r="K57" s="271"/>
      <c r="L57" s="196"/>
      <c r="M57" s="227"/>
      <c r="N57" s="228"/>
      <c r="O57" s="272"/>
      <c r="P57" s="271"/>
      <c r="Q57" s="196"/>
      <c r="R57" s="227"/>
      <c r="S57" s="228"/>
      <c r="T57" s="272"/>
      <c r="U57" s="271"/>
      <c r="V57" s="196"/>
      <c r="W57" s="227"/>
      <c r="X57" s="228"/>
      <c r="Y57" s="272"/>
      <c r="Z57" s="271"/>
      <c r="AA57" s="196"/>
      <c r="AB57" s="227"/>
      <c r="AC57" s="228"/>
      <c r="AD57" s="272"/>
      <c r="AE57" s="271"/>
      <c r="AF57" s="196"/>
      <c r="AG57" s="227"/>
      <c r="AH57" s="228"/>
      <c r="AI57" s="272"/>
      <c r="AJ57" s="271"/>
      <c r="AK57" s="196"/>
      <c r="AL57" s="227"/>
      <c r="AM57" s="228"/>
      <c r="AN57" s="272"/>
      <c r="AO57" s="271"/>
      <c r="AP57" s="196"/>
      <c r="AQ57" s="227"/>
      <c r="AR57" s="228"/>
      <c r="AS57" s="272"/>
      <c r="AT57" s="271"/>
      <c r="AU57" s="196"/>
      <c r="AV57" s="227"/>
      <c r="AW57" s="228"/>
      <c r="AX57" s="272"/>
      <c r="AY57" s="271"/>
      <c r="AZ57" s="196"/>
      <c r="BA57" s="227"/>
      <c r="BB57" s="228"/>
      <c r="BC57" s="272"/>
      <c r="BD57" s="271"/>
    </row>
    <row r="58" spans="2:56" ht="12.75" hidden="1" customHeight="1">
      <c r="B58" s="249" t="s">
        <v>191</v>
      </c>
      <c r="H58" s="227"/>
      <c r="I58" s="228"/>
      <c r="J58" s="272"/>
      <c r="K58" s="271"/>
      <c r="L58" s="196"/>
      <c r="M58" s="227"/>
      <c r="N58" s="228"/>
      <c r="O58" s="272"/>
      <c r="P58" s="271"/>
      <c r="Q58" s="196"/>
      <c r="R58" s="227"/>
      <c r="S58" s="228"/>
      <c r="T58" s="272"/>
      <c r="U58" s="271"/>
      <c r="V58" s="196"/>
      <c r="W58" s="227"/>
      <c r="X58" s="228"/>
      <c r="Y58" s="272"/>
      <c r="Z58" s="271"/>
      <c r="AA58" s="196"/>
      <c r="AB58" s="227"/>
      <c r="AC58" s="228"/>
      <c r="AD58" s="272"/>
      <c r="AE58" s="271"/>
      <c r="AF58" s="196"/>
      <c r="AG58" s="227"/>
      <c r="AH58" s="228"/>
      <c r="AI58" s="272"/>
      <c r="AJ58" s="271"/>
      <c r="AK58" s="196"/>
      <c r="AL58" s="227"/>
      <c r="AM58" s="228"/>
      <c r="AN58" s="272"/>
      <c r="AO58" s="271"/>
      <c r="AP58" s="196"/>
      <c r="AQ58" s="227"/>
      <c r="AR58" s="228"/>
      <c r="AS58" s="272"/>
      <c r="AT58" s="271"/>
      <c r="AU58" s="196"/>
      <c r="AV58" s="227"/>
      <c r="AW58" s="228"/>
      <c r="AX58" s="272"/>
      <c r="AY58" s="271"/>
      <c r="AZ58" s="196"/>
      <c r="BA58" s="227"/>
      <c r="BB58" s="228"/>
      <c r="BC58" s="272"/>
      <c r="BD58" s="271"/>
    </row>
    <row r="59" spans="2:56" ht="12.75" hidden="1" customHeight="1">
      <c r="B59" s="249" t="s">
        <v>192</v>
      </c>
      <c r="H59" s="227">
        <v>-5.2883132235884895</v>
      </c>
      <c r="I59" s="272">
        <v>8.6598933535333309</v>
      </c>
      <c r="J59" s="272">
        <v>0</v>
      </c>
      <c r="K59" s="271">
        <f t="shared" ref="K59:K67" si="145">SUM(H59:J59)</f>
        <v>3.3715801299448414</v>
      </c>
      <c r="L59" s="196"/>
      <c r="M59" s="227">
        <v>-0.44965331657247276</v>
      </c>
      <c r="N59" s="272">
        <v>35.192847912421463</v>
      </c>
      <c r="O59" s="272">
        <v>0</v>
      </c>
      <c r="P59" s="271">
        <f t="shared" ref="P59:P67" si="146">SUM(M59:O59)</f>
        <v>34.743194595848991</v>
      </c>
      <c r="Q59" s="196"/>
      <c r="R59" s="227">
        <v>69.715864298229945</v>
      </c>
      <c r="S59" s="272">
        <v>1.7860234327566431</v>
      </c>
      <c r="T59" s="272">
        <v>0</v>
      </c>
      <c r="U59" s="271">
        <f t="shared" ref="U59:U67" si="147">SUM(R59:T59)</f>
        <v>71.501887730986596</v>
      </c>
      <c r="V59" s="196"/>
      <c r="W59" s="227">
        <v>84.316109689050592</v>
      </c>
      <c r="X59" s="272">
        <v>24.056394730381843</v>
      </c>
      <c r="Y59" s="272">
        <v>0</v>
      </c>
      <c r="Z59" s="271">
        <f t="shared" ref="Z59:Z67" si="148">SUM(W59:Y59)</f>
        <v>108.37250441943243</v>
      </c>
      <c r="AA59" s="196"/>
      <c r="AB59" s="227">
        <f t="shared" ref="AB59:AB67" si="149">W59+R59+M59+H59</f>
        <v>148.29400744711958</v>
      </c>
      <c r="AC59" s="228">
        <f t="shared" ref="AC59:AC67" si="150">X59+S59+N59+I59</f>
        <v>69.69515942909328</v>
      </c>
      <c r="AD59" s="272">
        <f t="shared" ref="AD59:AD67" si="151">Y59+T59+O59+J59</f>
        <v>0</v>
      </c>
      <c r="AE59" s="271">
        <f t="shared" ref="AE59:AE67" si="152">SUM(AB59:AD59)</f>
        <v>217.98916687621286</v>
      </c>
      <c r="AF59" s="196"/>
      <c r="AG59" s="227">
        <v>109.6394101588958</v>
      </c>
      <c r="AH59" s="272">
        <v>6.0976821960000018</v>
      </c>
      <c r="AI59" s="272">
        <v>0</v>
      </c>
      <c r="AJ59" s="271">
        <f t="shared" ref="AJ59:AJ67" si="153">SUM(AG59:AI59)</f>
        <v>115.73709235489581</v>
      </c>
      <c r="AK59" s="196"/>
      <c r="AL59" s="227">
        <v>85.493780456522202</v>
      </c>
      <c r="AM59" s="272">
        <v>20</v>
      </c>
      <c r="AN59" s="272">
        <v>0</v>
      </c>
      <c r="AO59" s="271">
        <f t="shared" ref="AO59:AO67" si="154">SUM(AL59:AN59)</f>
        <v>105.4937804565222</v>
      </c>
      <c r="AP59" s="196"/>
      <c r="AQ59" s="227">
        <v>36.734953687786444</v>
      </c>
      <c r="AR59" s="272">
        <v>0</v>
      </c>
      <c r="AS59" s="272">
        <v>0</v>
      </c>
      <c r="AT59" s="271">
        <f t="shared" ref="AT59:AT67" si="155">SUM(AQ59:AS59)</f>
        <v>36.734953687786444</v>
      </c>
      <c r="AU59" s="196"/>
      <c r="AV59" s="227">
        <v>102.91933287866938</v>
      </c>
      <c r="AW59" s="272">
        <v>0</v>
      </c>
      <c r="AX59" s="272">
        <v>0</v>
      </c>
      <c r="AY59" s="271">
        <f t="shared" ref="AY59:AY67" si="156">SUM(AV59:AX59)</f>
        <v>102.91933287866938</v>
      </c>
      <c r="AZ59" s="196"/>
      <c r="BA59" s="227">
        <f t="shared" ref="BA59:BA67" si="157">AV59+AQ59+AL59+AG59</f>
        <v>334.78747718187378</v>
      </c>
      <c r="BB59" s="228">
        <f t="shared" ref="BB59:BB67" si="158">AW59+AR59+AM59+AH59</f>
        <v>26.097682196000001</v>
      </c>
      <c r="BC59" s="272">
        <f t="shared" ref="BC59:BC67" si="159">AX59+AS59+AN59+AI59</f>
        <v>0</v>
      </c>
      <c r="BD59" s="271">
        <f t="shared" ref="BD59:BD67" si="160">SUM(BA59:BC59)</f>
        <v>360.88515937787378</v>
      </c>
    </row>
    <row r="60" spans="2:56" ht="12.75" hidden="1" customHeight="1">
      <c r="B60" s="249" t="s">
        <v>193</v>
      </c>
      <c r="H60" s="227">
        <v>57.523143390546196</v>
      </c>
      <c r="I60" s="272">
        <v>1.1204851882846487</v>
      </c>
      <c r="J60" s="272">
        <v>0</v>
      </c>
      <c r="K60" s="271">
        <f t="shared" si="145"/>
        <v>58.643628578830842</v>
      </c>
      <c r="L60" s="196"/>
      <c r="M60" s="227">
        <v>57.343289543814706</v>
      </c>
      <c r="N60" s="272">
        <v>2.8191994453995801</v>
      </c>
      <c r="O60" s="272">
        <v>0</v>
      </c>
      <c r="P60" s="271">
        <f t="shared" si="146"/>
        <v>60.162488989214289</v>
      </c>
      <c r="Q60" s="196"/>
      <c r="R60" s="227">
        <v>76.200257468615803</v>
      </c>
      <c r="S60" s="272">
        <v>0.78692355390398872</v>
      </c>
      <c r="T60" s="272">
        <v>0</v>
      </c>
      <c r="U60" s="271">
        <f t="shared" si="147"/>
        <v>76.987181022519792</v>
      </c>
      <c r="V60" s="196"/>
      <c r="W60" s="227">
        <v>108.1657470066432</v>
      </c>
      <c r="X60" s="272">
        <v>0.4535380553529933</v>
      </c>
      <c r="Y60" s="272">
        <v>0</v>
      </c>
      <c r="Z60" s="271">
        <f t="shared" si="148"/>
        <v>108.61928506199619</v>
      </c>
      <c r="AA60" s="196"/>
      <c r="AB60" s="227">
        <f t="shared" si="149"/>
        <v>299.23243740961988</v>
      </c>
      <c r="AC60" s="228">
        <f t="shared" si="150"/>
        <v>5.1801462429412108</v>
      </c>
      <c r="AD60" s="272">
        <f t="shared" si="151"/>
        <v>0</v>
      </c>
      <c r="AE60" s="271">
        <f t="shared" si="152"/>
        <v>304.41258365256107</v>
      </c>
      <c r="AF60" s="196"/>
      <c r="AG60" s="227">
        <v>109.62322606249623</v>
      </c>
      <c r="AH60" s="283">
        <v>58.103410028514169</v>
      </c>
      <c r="AI60" s="272">
        <v>0</v>
      </c>
      <c r="AJ60" s="271">
        <f t="shared" si="153"/>
        <v>167.72663609101039</v>
      </c>
      <c r="AK60" s="196"/>
      <c r="AL60" s="227">
        <v>110.82240342503204</v>
      </c>
      <c r="AM60" s="283">
        <v>0</v>
      </c>
      <c r="AN60" s="272">
        <v>0</v>
      </c>
      <c r="AO60" s="271">
        <f t="shared" si="154"/>
        <v>110.82240342503204</v>
      </c>
      <c r="AP60" s="196"/>
      <c r="AQ60" s="227">
        <v>102.183909098923</v>
      </c>
      <c r="AR60" s="283">
        <v>0</v>
      </c>
      <c r="AS60" s="272">
        <v>0</v>
      </c>
      <c r="AT60" s="271">
        <f t="shared" si="155"/>
        <v>102.183909098923</v>
      </c>
      <c r="AU60" s="196"/>
      <c r="AV60" s="227">
        <v>93.82873627410838</v>
      </c>
      <c r="AW60" s="283">
        <v>0</v>
      </c>
      <c r="AX60" s="272">
        <v>0</v>
      </c>
      <c r="AY60" s="271">
        <f t="shared" si="156"/>
        <v>93.82873627410838</v>
      </c>
      <c r="AZ60" s="196"/>
      <c r="BA60" s="227">
        <f t="shared" si="157"/>
        <v>416.45827486055964</v>
      </c>
      <c r="BB60" s="228">
        <f t="shared" si="158"/>
        <v>58.103410028514169</v>
      </c>
      <c r="BC60" s="272">
        <f t="shared" si="159"/>
        <v>0</v>
      </c>
      <c r="BD60" s="271">
        <f t="shared" si="160"/>
        <v>474.56168488907383</v>
      </c>
    </row>
    <row r="61" spans="2:56" ht="12.75" hidden="1" customHeight="1">
      <c r="B61" s="249" t="s">
        <v>194</v>
      </c>
      <c r="H61" s="227">
        <v>3963.3793140073162</v>
      </c>
      <c r="I61" s="272">
        <v>1030.8112426901878</v>
      </c>
      <c r="J61" s="272">
        <v>0</v>
      </c>
      <c r="K61" s="271">
        <f t="shared" si="145"/>
        <v>4994.1905566975038</v>
      </c>
      <c r="L61" s="196"/>
      <c r="M61" s="227">
        <v>5154.9449186880556</v>
      </c>
      <c r="N61" s="272">
        <v>1132.0796056493214</v>
      </c>
      <c r="O61" s="272">
        <v>0</v>
      </c>
      <c r="P61" s="271">
        <f t="shared" si="146"/>
        <v>6287.0245243373774</v>
      </c>
      <c r="Q61" s="196"/>
      <c r="R61" s="227">
        <v>4758.578054531662</v>
      </c>
      <c r="S61" s="272">
        <v>1224.1019001139764</v>
      </c>
      <c r="T61" s="272">
        <v>0</v>
      </c>
      <c r="U61" s="271">
        <f t="shared" si="147"/>
        <v>5982.6799546456386</v>
      </c>
      <c r="V61" s="196"/>
      <c r="W61" s="227">
        <v>4459.010154760108</v>
      </c>
      <c r="X61" s="272">
        <v>1207.5669213456727</v>
      </c>
      <c r="Y61" s="272">
        <v>0</v>
      </c>
      <c r="Z61" s="271">
        <f t="shared" si="148"/>
        <v>5666.5770761057811</v>
      </c>
      <c r="AA61" s="196"/>
      <c r="AB61" s="227">
        <f t="shared" si="149"/>
        <v>18335.912441987144</v>
      </c>
      <c r="AC61" s="228">
        <f t="shared" si="150"/>
        <v>4594.5596697991577</v>
      </c>
      <c r="AD61" s="272">
        <f t="shared" si="151"/>
        <v>0</v>
      </c>
      <c r="AE61" s="271">
        <f t="shared" si="152"/>
        <v>22930.472111786301</v>
      </c>
      <c r="AF61" s="196"/>
      <c r="AG61" s="227">
        <v>4964.2121154741626</v>
      </c>
      <c r="AH61" s="272">
        <v>1379.5999590679446</v>
      </c>
      <c r="AI61" s="272">
        <v>0</v>
      </c>
      <c r="AJ61" s="271">
        <f t="shared" si="153"/>
        <v>6343.8120745421074</v>
      </c>
      <c r="AK61" s="196"/>
      <c r="AL61" s="227">
        <v>5478.5713389307384</v>
      </c>
      <c r="AM61" s="272">
        <v>1292.6033596231628</v>
      </c>
      <c r="AN61" s="272">
        <v>0</v>
      </c>
      <c r="AO61" s="271">
        <f t="shared" si="154"/>
        <v>6771.1746985539012</v>
      </c>
      <c r="AP61" s="196"/>
      <c r="AQ61" s="227">
        <v>5163.0208320493339</v>
      </c>
      <c r="AR61" s="272">
        <v>1144.0975055155077</v>
      </c>
      <c r="AS61" s="272">
        <v>0</v>
      </c>
      <c r="AT61" s="271">
        <f t="shared" si="155"/>
        <v>6307.1183375648416</v>
      </c>
      <c r="AU61" s="196"/>
      <c r="AV61" s="227">
        <v>4789.8208137154124</v>
      </c>
      <c r="AW61" s="272">
        <v>1286.728407175948</v>
      </c>
      <c r="AX61" s="272">
        <v>0</v>
      </c>
      <c r="AY61" s="271">
        <f t="shared" si="156"/>
        <v>6076.5492208913602</v>
      </c>
      <c r="AZ61" s="196"/>
      <c r="BA61" s="227">
        <f t="shared" si="157"/>
        <v>20395.625100169647</v>
      </c>
      <c r="BB61" s="228">
        <f t="shared" si="158"/>
        <v>5103.029231382563</v>
      </c>
      <c r="BC61" s="272">
        <f t="shared" si="159"/>
        <v>0</v>
      </c>
      <c r="BD61" s="271">
        <f t="shared" si="160"/>
        <v>25498.65433155221</v>
      </c>
    </row>
    <row r="62" spans="2:56" ht="12.75" hidden="1" customHeight="1">
      <c r="B62" s="249" t="s">
        <v>141</v>
      </c>
      <c r="H62" s="227">
        <v>0</v>
      </c>
      <c r="I62" s="272">
        <v>0</v>
      </c>
      <c r="J62" s="272">
        <v>0</v>
      </c>
      <c r="K62" s="271">
        <f t="shared" si="145"/>
        <v>0</v>
      </c>
      <c r="L62" s="196"/>
      <c r="M62" s="227">
        <v>0</v>
      </c>
      <c r="N62" s="272">
        <v>0</v>
      </c>
      <c r="O62" s="272">
        <v>0</v>
      </c>
      <c r="P62" s="271">
        <f t="shared" si="146"/>
        <v>0</v>
      </c>
      <c r="Q62" s="196"/>
      <c r="R62" s="227">
        <v>0</v>
      </c>
      <c r="S62" s="272">
        <v>0</v>
      </c>
      <c r="T62" s="272">
        <v>0</v>
      </c>
      <c r="U62" s="271">
        <f t="shared" si="147"/>
        <v>0</v>
      </c>
      <c r="V62" s="196"/>
      <c r="W62" s="227">
        <v>0</v>
      </c>
      <c r="X62" s="272">
        <v>0</v>
      </c>
      <c r="Y62" s="272">
        <v>0</v>
      </c>
      <c r="Z62" s="271">
        <f t="shared" si="148"/>
        <v>0</v>
      </c>
      <c r="AA62" s="196"/>
      <c r="AB62" s="227">
        <f t="shared" si="149"/>
        <v>0</v>
      </c>
      <c r="AC62" s="228">
        <f t="shared" si="150"/>
        <v>0</v>
      </c>
      <c r="AD62" s="272">
        <f t="shared" si="151"/>
        <v>0</v>
      </c>
      <c r="AE62" s="271">
        <f t="shared" si="152"/>
        <v>0</v>
      </c>
      <c r="AF62" s="196"/>
      <c r="AG62" s="227">
        <v>0</v>
      </c>
      <c r="AH62" s="272">
        <v>0</v>
      </c>
      <c r="AI62" s="272">
        <v>0</v>
      </c>
      <c r="AJ62" s="271">
        <f t="shared" si="153"/>
        <v>0</v>
      </c>
      <c r="AK62" s="196"/>
      <c r="AL62" s="227">
        <v>0</v>
      </c>
      <c r="AM62" s="272">
        <v>0</v>
      </c>
      <c r="AN62" s="272">
        <v>0</v>
      </c>
      <c r="AO62" s="271">
        <f t="shared" si="154"/>
        <v>0</v>
      </c>
      <c r="AP62" s="196"/>
      <c r="AQ62" s="227">
        <v>0</v>
      </c>
      <c r="AR62" s="272">
        <v>0</v>
      </c>
      <c r="AS62" s="272">
        <v>0</v>
      </c>
      <c r="AT62" s="271">
        <f t="shared" si="155"/>
        <v>0</v>
      </c>
      <c r="AU62" s="196"/>
      <c r="AV62" s="227">
        <v>0</v>
      </c>
      <c r="AW62" s="272">
        <v>0</v>
      </c>
      <c r="AX62" s="272">
        <v>0</v>
      </c>
      <c r="AY62" s="271">
        <f t="shared" si="156"/>
        <v>0</v>
      </c>
      <c r="AZ62" s="196"/>
      <c r="BA62" s="227">
        <f t="shared" si="157"/>
        <v>0</v>
      </c>
      <c r="BB62" s="228">
        <f t="shared" si="158"/>
        <v>0</v>
      </c>
      <c r="BC62" s="272">
        <f t="shared" si="159"/>
        <v>0</v>
      </c>
      <c r="BD62" s="271">
        <f t="shared" si="160"/>
        <v>0</v>
      </c>
    </row>
    <row r="63" spans="2:56" ht="12.75" hidden="1" customHeight="1">
      <c r="B63" s="249" t="s">
        <v>192</v>
      </c>
      <c r="H63" s="227">
        <v>25.987354253533432</v>
      </c>
      <c r="I63" s="272">
        <v>5.3401066464666656</v>
      </c>
      <c r="J63" s="272">
        <v>0</v>
      </c>
      <c r="K63" s="271">
        <f t="shared" si="145"/>
        <v>31.327460900000098</v>
      </c>
      <c r="L63" s="196"/>
      <c r="M63" s="227">
        <v>436.71986527399451</v>
      </c>
      <c r="N63" s="272">
        <v>5.8071520875785136</v>
      </c>
      <c r="O63" s="272">
        <v>0</v>
      </c>
      <c r="P63" s="271">
        <f t="shared" si="146"/>
        <v>442.52701736157303</v>
      </c>
      <c r="Q63" s="196"/>
      <c r="R63" s="227">
        <v>802.43067224436516</v>
      </c>
      <c r="S63" s="272">
        <v>0.21397656724335684</v>
      </c>
      <c r="T63" s="272">
        <v>0</v>
      </c>
      <c r="U63" s="271">
        <f t="shared" si="147"/>
        <v>802.64464881160848</v>
      </c>
      <c r="V63" s="196"/>
      <c r="W63" s="227">
        <v>1066.198409200281</v>
      </c>
      <c r="X63" s="272">
        <v>5.9436052696181356</v>
      </c>
      <c r="Y63" s="272">
        <v>0</v>
      </c>
      <c r="Z63" s="271">
        <f t="shared" si="148"/>
        <v>1072.1420144698991</v>
      </c>
      <c r="AA63" s="196"/>
      <c r="AB63" s="227">
        <f t="shared" si="149"/>
        <v>2331.3363009721738</v>
      </c>
      <c r="AC63" s="228">
        <f t="shared" si="150"/>
        <v>17.30484057090667</v>
      </c>
      <c r="AD63" s="272">
        <f t="shared" si="151"/>
        <v>0</v>
      </c>
      <c r="AE63" s="271">
        <f t="shared" si="152"/>
        <v>2348.6411415430807</v>
      </c>
      <c r="AF63" s="196"/>
      <c r="AG63" s="227">
        <v>1018.5233654184972</v>
      </c>
      <c r="AH63" s="272">
        <v>4.0651214640000042</v>
      </c>
      <c r="AI63" s="272">
        <v>0</v>
      </c>
      <c r="AJ63" s="271">
        <f t="shared" si="153"/>
        <v>1022.5884868824971</v>
      </c>
      <c r="AK63" s="196"/>
      <c r="AL63" s="227">
        <v>772.75537226835809</v>
      </c>
      <c r="AM63" s="272">
        <v>0</v>
      </c>
      <c r="AN63" s="272">
        <v>0</v>
      </c>
      <c r="AO63" s="271">
        <f t="shared" si="154"/>
        <v>772.75537226835809</v>
      </c>
      <c r="AP63" s="196"/>
      <c r="AQ63" s="227">
        <v>771.86435132823806</v>
      </c>
      <c r="AR63" s="272">
        <v>79</v>
      </c>
      <c r="AS63" s="272">
        <v>0</v>
      </c>
      <c r="AT63" s="271">
        <f t="shared" si="155"/>
        <v>850.86435132823806</v>
      </c>
      <c r="AU63" s="196"/>
      <c r="AV63" s="227">
        <v>1290.435444528815</v>
      </c>
      <c r="AW63" s="272">
        <v>0</v>
      </c>
      <c r="AX63" s="272">
        <v>0</v>
      </c>
      <c r="AY63" s="271">
        <f t="shared" si="156"/>
        <v>1290.435444528815</v>
      </c>
      <c r="AZ63" s="196"/>
      <c r="BA63" s="227">
        <f t="shared" si="157"/>
        <v>3853.5785335439082</v>
      </c>
      <c r="BB63" s="228">
        <f t="shared" si="158"/>
        <v>83.065121464000001</v>
      </c>
      <c r="BC63" s="272">
        <f t="shared" si="159"/>
        <v>0</v>
      </c>
      <c r="BD63" s="271">
        <f t="shared" si="160"/>
        <v>3936.6436550079084</v>
      </c>
    </row>
    <row r="64" spans="2:56" ht="12.75" hidden="1" customHeight="1">
      <c r="B64" s="249" t="s">
        <v>193</v>
      </c>
      <c r="H64" s="227">
        <v>283.33921518916287</v>
      </c>
      <c r="I64" s="272">
        <v>0.29033109887380759</v>
      </c>
      <c r="J64" s="272">
        <v>0</v>
      </c>
      <c r="K64" s="271">
        <f t="shared" si="145"/>
        <v>283.62954628803669</v>
      </c>
      <c r="L64" s="196"/>
      <c r="M64" s="227">
        <v>190.04723898536329</v>
      </c>
      <c r="N64" s="272">
        <v>0.65863146667034111</v>
      </c>
      <c r="O64" s="272">
        <v>0</v>
      </c>
      <c r="P64" s="271">
        <f t="shared" si="146"/>
        <v>190.70587045203362</v>
      </c>
      <c r="Q64" s="196"/>
      <c r="R64" s="227">
        <v>239.80602596705069</v>
      </c>
      <c r="S64" s="272">
        <v>-0.29817649295269938</v>
      </c>
      <c r="T64" s="272">
        <v>0</v>
      </c>
      <c r="U64" s="271">
        <f t="shared" si="147"/>
        <v>239.50784947409798</v>
      </c>
      <c r="V64" s="196"/>
      <c r="W64" s="227">
        <v>334.55148552064639</v>
      </c>
      <c r="X64" s="272">
        <v>0.35809551429833186</v>
      </c>
      <c r="Y64" s="272">
        <v>0</v>
      </c>
      <c r="Z64" s="271">
        <f t="shared" si="148"/>
        <v>334.90958103494472</v>
      </c>
      <c r="AA64" s="196"/>
      <c r="AB64" s="227">
        <f t="shared" si="149"/>
        <v>1047.7439656622232</v>
      </c>
      <c r="AC64" s="228">
        <f t="shared" si="150"/>
        <v>1.0088815868897814</v>
      </c>
      <c r="AD64" s="272">
        <f t="shared" si="151"/>
        <v>0</v>
      </c>
      <c r="AE64" s="271">
        <f t="shared" si="152"/>
        <v>1048.7528472491131</v>
      </c>
      <c r="AF64" s="196"/>
      <c r="AG64" s="227">
        <v>85.160667194008099</v>
      </c>
      <c r="AH64" s="272">
        <v>38.735606685676117</v>
      </c>
      <c r="AI64" s="272">
        <v>0</v>
      </c>
      <c r="AJ64" s="271">
        <f t="shared" si="153"/>
        <v>123.89627387968422</v>
      </c>
      <c r="AK64" s="196"/>
      <c r="AL64" s="227">
        <v>-1.0659880516744633</v>
      </c>
      <c r="AM64" s="272">
        <v>0</v>
      </c>
      <c r="AN64" s="272">
        <v>0</v>
      </c>
      <c r="AO64" s="271">
        <f t="shared" si="154"/>
        <v>-1.0659880516744633</v>
      </c>
      <c r="AP64" s="196"/>
      <c r="AQ64" s="227">
        <v>-6.6181203897164851</v>
      </c>
      <c r="AR64" s="272">
        <v>0</v>
      </c>
      <c r="AS64" s="272">
        <v>0</v>
      </c>
      <c r="AT64" s="271">
        <f t="shared" si="155"/>
        <v>-6.6181203897164851</v>
      </c>
      <c r="AU64" s="196"/>
      <c r="AV64" s="227">
        <v>10.627610223747876</v>
      </c>
      <c r="AW64" s="272">
        <v>0</v>
      </c>
      <c r="AX64" s="272">
        <v>0</v>
      </c>
      <c r="AY64" s="271">
        <f t="shared" si="156"/>
        <v>10.627610223747876</v>
      </c>
      <c r="AZ64" s="196"/>
      <c r="BA64" s="227">
        <f t="shared" si="157"/>
        <v>88.104168976365031</v>
      </c>
      <c r="BB64" s="228">
        <f t="shared" si="158"/>
        <v>38.735606685676117</v>
      </c>
      <c r="BC64" s="272">
        <f t="shared" si="159"/>
        <v>0</v>
      </c>
      <c r="BD64" s="271">
        <f t="shared" si="160"/>
        <v>126.83977566204115</v>
      </c>
    </row>
    <row r="65" spans="2:56" ht="12.75" hidden="1" customHeight="1">
      <c r="B65" s="249" t="s">
        <v>195</v>
      </c>
      <c r="H65" s="227">
        <v>13533.913484781147</v>
      </c>
      <c r="I65" s="272">
        <v>257.73371502533303</v>
      </c>
      <c r="J65" s="272">
        <v>0</v>
      </c>
      <c r="K65" s="271">
        <f t="shared" si="145"/>
        <v>13791.647199806481</v>
      </c>
      <c r="L65" s="196"/>
      <c r="M65" s="227">
        <v>12069.693856615095</v>
      </c>
      <c r="N65" s="272">
        <v>282.75891771943037</v>
      </c>
      <c r="O65" s="272">
        <v>0</v>
      </c>
      <c r="P65" s="271">
        <f t="shared" si="146"/>
        <v>12352.452774334524</v>
      </c>
      <c r="Q65" s="196"/>
      <c r="R65" s="227">
        <v>12655.62987895583</v>
      </c>
      <c r="S65" s="272">
        <v>305.80640584268002</v>
      </c>
      <c r="T65" s="272">
        <v>0</v>
      </c>
      <c r="U65" s="271">
        <f t="shared" si="147"/>
        <v>12961.43628479851</v>
      </c>
      <c r="V65" s="196"/>
      <c r="W65" s="227">
        <v>13557.116397629399</v>
      </c>
      <c r="X65" s="272">
        <v>302.56309520815455</v>
      </c>
      <c r="Y65" s="272">
        <v>0</v>
      </c>
      <c r="Z65" s="271">
        <f t="shared" si="148"/>
        <v>13859.679492837553</v>
      </c>
      <c r="AA65" s="196"/>
      <c r="AB65" s="227">
        <f t="shared" si="149"/>
        <v>51816.353617981469</v>
      </c>
      <c r="AC65" s="228">
        <f t="shared" si="150"/>
        <v>1148.8621337955979</v>
      </c>
      <c r="AD65" s="272">
        <f t="shared" si="151"/>
        <v>0</v>
      </c>
      <c r="AE65" s="271">
        <f t="shared" si="152"/>
        <v>52965.215751777068</v>
      </c>
      <c r="AF65" s="196"/>
      <c r="AG65" s="227">
        <v>11210.24146919335</v>
      </c>
      <c r="AH65" s="272">
        <v>392.3999727119629</v>
      </c>
      <c r="AI65" s="272">
        <v>0</v>
      </c>
      <c r="AJ65" s="271">
        <f t="shared" si="153"/>
        <v>11602.641441905313</v>
      </c>
      <c r="AK65" s="196"/>
      <c r="AL65" s="227">
        <v>11929.350301825461</v>
      </c>
      <c r="AM65" s="272">
        <v>416.90678725160717</v>
      </c>
      <c r="AN65" s="272">
        <v>0</v>
      </c>
      <c r="AO65" s="271">
        <f t="shared" si="154"/>
        <v>12346.257089077069</v>
      </c>
      <c r="AP65" s="196"/>
      <c r="AQ65" s="227">
        <v>11270.8097498935</v>
      </c>
      <c r="AR65" s="272">
        <v>406</v>
      </c>
      <c r="AS65" s="272">
        <v>0</v>
      </c>
      <c r="AT65" s="271">
        <f t="shared" si="155"/>
        <v>11676.8097498935</v>
      </c>
      <c r="AU65" s="196"/>
      <c r="AV65" s="227">
        <v>11219.703610521969</v>
      </c>
      <c r="AW65" s="272">
        <v>434.99999999999994</v>
      </c>
      <c r="AX65" s="272">
        <v>0</v>
      </c>
      <c r="AY65" s="271">
        <f t="shared" si="156"/>
        <v>11654.703610521969</v>
      </c>
      <c r="AZ65" s="196"/>
      <c r="BA65" s="227">
        <f t="shared" si="157"/>
        <v>45630.105131434284</v>
      </c>
      <c r="BB65" s="228">
        <f t="shared" si="158"/>
        <v>1650.3067599635699</v>
      </c>
      <c r="BC65" s="272">
        <f t="shared" si="159"/>
        <v>0</v>
      </c>
      <c r="BD65" s="271">
        <f t="shared" si="160"/>
        <v>47280.411891397853</v>
      </c>
    </row>
    <row r="66" spans="2:56" ht="12.75" hidden="1" customHeight="1">
      <c r="B66" s="249" t="s">
        <v>196</v>
      </c>
      <c r="H66" s="227">
        <v>7510</v>
      </c>
      <c r="I66" s="272">
        <v>470</v>
      </c>
      <c r="J66" s="272">
        <v>0</v>
      </c>
      <c r="K66" s="271">
        <f t="shared" si="145"/>
        <v>7980</v>
      </c>
      <c r="L66" s="196"/>
      <c r="M66" s="227">
        <v>7513</v>
      </c>
      <c r="N66" s="272">
        <v>409</v>
      </c>
      <c r="O66" s="272">
        <v>0</v>
      </c>
      <c r="P66" s="271">
        <f t="shared" si="146"/>
        <v>7922</v>
      </c>
      <c r="Q66" s="196"/>
      <c r="R66" s="227">
        <v>7534</v>
      </c>
      <c r="S66" s="272">
        <v>417</v>
      </c>
      <c r="T66" s="272">
        <v>0</v>
      </c>
      <c r="U66" s="271">
        <f t="shared" si="147"/>
        <v>7951</v>
      </c>
      <c r="V66" s="196"/>
      <c r="W66" s="227">
        <v>7536</v>
      </c>
      <c r="X66" s="272">
        <v>421</v>
      </c>
      <c r="Y66" s="272">
        <v>0</v>
      </c>
      <c r="Z66" s="271">
        <f t="shared" si="148"/>
        <v>7957</v>
      </c>
      <c r="AA66" s="196"/>
      <c r="AB66" s="227">
        <f t="shared" si="149"/>
        <v>30093</v>
      </c>
      <c r="AC66" s="228">
        <f t="shared" si="150"/>
        <v>1717</v>
      </c>
      <c r="AD66" s="272">
        <f t="shared" si="151"/>
        <v>0</v>
      </c>
      <c r="AE66" s="271">
        <f t="shared" si="152"/>
        <v>31810</v>
      </c>
      <c r="AF66" s="196"/>
      <c r="AG66" s="227">
        <v>7473.8826637345719</v>
      </c>
      <c r="AH66" s="272">
        <v>366.21553284467751</v>
      </c>
      <c r="AI66" s="272">
        <v>0</v>
      </c>
      <c r="AJ66" s="271">
        <f t="shared" si="153"/>
        <v>7840.0981965792498</v>
      </c>
      <c r="AK66" s="196"/>
      <c r="AL66" s="227">
        <v>7218</v>
      </c>
      <c r="AM66" s="272">
        <v>330</v>
      </c>
      <c r="AN66" s="272">
        <v>0</v>
      </c>
      <c r="AO66" s="271">
        <f t="shared" si="154"/>
        <v>7548</v>
      </c>
      <c r="AP66" s="196"/>
      <c r="AQ66" s="227">
        <v>6682.0680249292927</v>
      </c>
      <c r="AR66" s="272">
        <v>323.00566392243678</v>
      </c>
      <c r="AS66" s="272">
        <v>0</v>
      </c>
      <c r="AT66" s="271">
        <f t="shared" si="155"/>
        <v>7005.0736888517295</v>
      </c>
      <c r="AU66" s="196"/>
      <c r="AV66" s="227">
        <v>6748.3111155761108</v>
      </c>
      <c r="AW66" s="272">
        <v>333.76163943921586</v>
      </c>
      <c r="AX66" s="272">
        <v>0</v>
      </c>
      <c r="AY66" s="271">
        <f t="shared" si="156"/>
        <v>7082.0727550153269</v>
      </c>
      <c r="AZ66" s="196"/>
      <c r="BA66" s="227">
        <f t="shared" si="157"/>
        <v>28122.261804239977</v>
      </c>
      <c r="BB66" s="228">
        <f t="shared" si="158"/>
        <v>1352.9828362063301</v>
      </c>
      <c r="BC66" s="272">
        <f t="shared" si="159"/>
        <v>0</v>
      </c>
      <c r="BD66" s="271">
        <f t="shared" si="160"/>
        <v>29475.244640446308</v>
      </c>
    </row>
    <row r="67" spans="2:56" ht="12.75" hidden="1" customHeight="1">
      <c r="B67" s="250" t="s">
        <v>142</v>
      </c>
      <c r="H67" s="227">
        <v>-3031.1878387695433</v>
      </c>
      <c r="I67" s="228">
        <v>-3.158226881055576</v>
      </c>
      <c r="J67" s="272">
        <v>0</v>
      </c>
      <c r="K67" s="271">
        <f t="shared" si="145"/>
        <v>-3034.346065650599</v>
      </c>
      <c r="L67" s="196"/>
      <c r="M67" s="227">
        <v>-1591.998874510198</v>
      </c>
      <c r="N67" s="228">
        <v>-39.769232533230323</v>
      </c>
      <c r="O67" s="272">
        <v>0</v>
      </c>
      <c r="P67" s="271">
        <f t="shared" si="146"/>
        <v>-1631.7681070434282</v>
      </c>
      <c r="Q67" s="196"/>
      <c r="R67" s="227">
        <v>-6165.8931636252264</v>
      </c>
      <c r="S67" s="228">
        <v>-6.6193174094360145</v>
      </c>
      <c r="T67" s="272">
        <v>0</v>
      </c>
      <c r="U67" s="271">
        <f t="shared" si="147"/>
        <v>-6172.5124810346624</v>
      </c>
      <c r="V67" s="196"/>
      <c r="W67" s="227">
        <v>-4268.3390611656559</v>
      </c>
      <c r="X67" s="228">
        <v>-16.236506475192051</v>
      </c>
      <c r="Y67" s="272">
        <v>0</v>
      </c>
      <c r="Z67" s="271">
        <f t="shared" si="148"/>
        <v>-4284.575567640848</v>
      </c>
      <c r="AA67" s="196"/>
      <c r="AB67" s="227">
        <f t="shared" si="149"/>
        <v>-15057.418938070623</v>
      </c>
      <c r="AC67" s="228">
        <f t="shared" si="150"/>
        <v>-65.783283298913972</v>
      </c>
      <c r="AD67" s="272">
        <f t="shared" si="151"/>
        <v>0</v>
      </c>
      <c r="AE67" s="271">
        <f t="shared" si="152"/>
        <v>-15123.202221369536</v>
      </c>
      <c r="AF67" s="196"/>
      <c r="AG67" s="227">
        <v>-1326.1103113051338</v>
      </c>
      <c r="AH67" s="228">
        <v>0.85790601639788111</v>
      </c>
      <c r="AI67" s="272">
        <v>0</v>
      </c>
      <c r="AJ67" s="271">
        <f t="shared" si="153"/>
        <v>-1325.2524052887359</v>
      </c>
      <c r="AK67" s="196"/>
      <c r="AL67" s="227">
        <v>-1872.1552536350503</v>
      </c>
      <c r="AM67" s="228">
        <v>34.962142226167742</v>
      </c>
      <c r="AN67" s="272">
        <v>0</v>
      </c>
      <c r="AO67" s="271">
        <f t="shared" si="154"/>
        <v>-1837.1931114088825</v>
      </c>
      <c r="AP67" s="196"/>
      <c r="AQ67" s="227">
        <v>1048.9147566194108</v>
      </c>
      <c r="AR67" s="228">
        <v>10.33476035337492</v>
      </c>
      <c r="AS67" s="272">
        <v>0</v>
      </c>
      <c r="AT67" s="271">
        <f t="shared" si="155"/>
        <v>1059.2495169727858</v>
      </c>
      <c r="AU67" s="196"/>
      <c r="AV67" s="227">
        <v>196.73345614617995</v>
      </c>
      <c r="AW67" s="228">
        <v>-40.568886232731437</v>
      </c>
      <c r="AX67" s="272">
        <v>0</v>
      </c>
      <c r="AY67" s="271">
        <f t="shared" si="156"/>
        <v>156.1645699134485</v>
      </c>
      <c r="AZ67" s="196"/>
      <c r="BA67" s="227">
        <f t="shared" si="157"/>
        <v>-1952.6173521745932</v>
      </c>
      <c r="BB67" s="228">
        <f t="shared" si="158"/>
        <v>5.5859223632091046</v>
      </c>
      <c r="BC67" s="272">
        <f t="shared" si="159"/>
        <v>0</v>
      </c>
      <c r="BD67" s="271">
        <f t="shared" si="160"/>
        <v>-1947.031429811384</v>
      </c>
    </row>
    <row r="68" spans="2:56" ht="12.75" hidden="1" customHeight="1">
      <c r="B68" s="250"/>
      <c r="H68" s="230"/>
      <c r="I68" s="231"/>
      <c r="J68" s="272"/>
      <c r="K68" s="271"/>
      <c r="L68" s="196"/>
      <c r="M68" s="230"/>
      <c r="N68" s="231"/>
      <c r="O68" s="272"/>
      <c r="P68" s="271"/>
      <c r="Q68" s="196"/>
      <c r="R68" s="230"/>
      <c r="S68" s="231"/>
      <c r="T68" s="272"/>
      <c r="U68" s="271"/>
      <c r="V68" s="196"/>
      <c r="W68" s="230"/>
      <c r="X68" s="231"/>
      <c r="Y68" s="272"/>
      <c r="Z68" s="271"/>
      <c r="AA68" s="196"/>
      <c r="AB68" s="227"/>
      <c r="AC68" s="228"/>
      <c r="AD68" s="272"/>
      <c r="AE68" s="271"/>
      <c r="AF68" s="196"/>
      <c r="AG68" s="230"/>
      <c r="AH68" s="231"/>
      <c r="AI68" s="272"/>
      <c r="AJ68" s="271"/>
      <c r="AK68" s="196"/>
      <c r="AL68" s="230"/>
      <c r="AM68" s="231"/>
      <c r="AN68" s="272"/>
      <c r="AO68" s="271"/>
      <c r="AP68" s="196"/>
      <c r="AQ68" s="230"/>
      <c r="AR68" s="231"/>
      <c r="AS68" s="272"/>
      <c r="AT68" s="271"/>
      <c r="AU68" s="196"/>
      <c r="AV68" s="230"/>
      <c r="AW68" s="231"/>
      <c r="AX68" s="272"/>
      <c r="AY68" s="271"/>
      <c r="AZ68" s="196"/>
      <c r="BA68" s="227"/>
      <c r="BB68" s="228"/>
      <c r="BC68" s="272"/>
      <c r="BD68" s="271"/>
    </row>
    <row r="69" spans="2:56" ht="12.75" hidden="1" customHeight="1">
      <c r="B69" s="246" t="s">
        <v>4</v>
      </c>
      <c r="H69" s="275">
        <f>H55-SUM(H59:H68)</f>
        <v>1197.3516929629222</v>
      </c>
      <c r="I69" s="276">
        <f t="shared" ref="I69:J69" si="161">I55-SUM(I59:I68)</f>
        <v>1918.7664607284598</v>
      </c>
      <c r="J69" s="277">
        <f t="shared" si="161"/>
        <v>0</v>
      </c>
      <c r="K69" s="278">
        <f>K55-SUM(K59:K68)</f>
        <v>3116.1181536913864</v>
      </c>
      <c r="L69" s="196"/>
      <c r="M69" s="275">
        <f>M55-SUM(M59:M68)</f>
        <v>5928.2800971691831</v>
      </c>
      <c r="N69" s="276">
        <f t="shared" ref="N69" si="162">N55-SUM(N59:N68)</f>
        <v>2175.575166271964</v>
      </c>
      <c r="O69" s="277">
        <f t="shared" ref="O69" si="163">O55-SUM(O59:O68)</f>
        <v>-0.26438249935384306</v>
      </c>
      <c r="P69" s="278">
        <f>P55-SUM(P59:P68)</f>
        <v>8103.5908809417961</v>
      </c>
      <c r="Q69" s="196"/>
      <c r="R69" s="275">
        <f>R55-SUM(R59:R68)</f>
        <v>7145.7977910850823</v>
      </c>
      <c r="S69" s="276">
        <f t="shared" ref="S69" si="164">S55-SUM(S59:S68)</f>
        <v>2492.2417467684809</v>
      </c>
      <c r="T69" s="277">
        <f t="shared" ref="T69" si="165">T55-SUM(T59:T68)</f>
        <v>0</v>
      </c>
      <c r="U69" s="278">
        <f>U55-SUM(U59:U68)</f>
        <v>9638.0395378535686</v>
      </c>
      <c r="V69" s="196"/>
      <c r="W69" s="275">
        <f>W55-SUM(W59:W68)</f>
        <v>8227.5450770069001</v>
      </c>
      <c r="X69" s="276">
        <f t="shared" ref="X69" si="166">X55-SUM(X59:X68)</f>
        <v>641.76148384280759</v>
      </c>
      <c r="Y69" s="277">
        <f t="shared" ref="Y69" si="167">Y55-SUM(Y59:Y68)</f>
        <v>0</v>
      </c>
      <c r="Z69" s="278">
        <f>Z55-SUM(Z59:Z68)</f>
        <v>8869.3065608497091</v>
      </c>
      <c r="AA69" s="196"/>
      <c r="AB69" s="275">
        <f>AB55-SUM(AB59:AB68)</f>
        <v>22498.974658224033</v>
      </c>
      <c r="AC69" s="276">
        <f>AC55-SUM(AC59:AC68)</f>
        <v>7228.344857611758</v>
      </c>
      <c r="AD69" s="277">
        <f>AD55-SUM(AD59:AD68)</f>
        <v>-0.26438249935381464</v>
      </c>
      <c r="AE69" s="278">
        <f>SUM(AB69:AD69)</f>
        <v>29727.055133336438</v>
      </c>
      <c r="AF69" s="196"/>
      <c r="AG69" s="275">
        <f>AG55-SUM(AG59:AG68)</f>
        <v>3724.395059450424</v>
      </c>
      <c r="AH69" s="276">
        <f t="shared" ref="AH69" si="168">AH55-SUM(AH59:AH68)</f>
        <v>635.69945757464529</v>
      </c>
      <c r="AI69" s="277">
        <f t="shared" ref="AI69" si="169">AI55-SUM(AI59:AI68)</f>
        <v>0</v>
      </c>
      <c r="AJ69" s="278">
        <f>AJ55-SUM(AJ59:AJ68)</f>
        <v>4360.0945170250561</v>
      </c>
      <c r="AK69" s="196"/>
      <c r="AL69" s="275">
        <f>AL55-SUM(AL59:AL68)</f>
        <v>6526.6761614295247</v>
      </c>
      <c r="AM69" s="276">
        <f t="shared" ref="AM69" si="170">AM55-SUM(AM59:AM68)</f>
        <v>324.59779484198543</v>
      </c>
      <c r="AN69" s="277">
        <f t="shared" ref="AN69" si="171">AN55-SUM(AN59:AN68)</f>
        <v>0</v>
      </c>
      <c r="AO69" s="278">
        <f>AO55-SUM(AO59:AO68)</f>
        <v>6851.2739562715215</v>
      </c>
      <c r="AP69" s="196"/>
      <c r="AQ69" s="275">
        <f>AQ55-SUM(AQ59:AQ68)</f>
        <v>6612.2934158340504</v>
      </c>
      <c r="AR69" s="276">
        <f t="shared" ref="AR69" si="172">AR55-SUM(AR59:AR68)</f>
        <v>1486.5653019872868</v>
      </c>
      <c r="AS69" s="277">
        <f t="shared" ref="AS69" si="173">AS55-SUM(AS59:AS68)</f>
        <v>-0.5</v>
      </c>
      <c r="AT69" s="278">
        <f>AT55-SUM(AT59:AT68)</f>
        <v>8098.3587178213274</v>
      </c>
      <c r="AU69" s="196"/>
      <c r="AV69" s="275">
        <f>AV55-SUM(AV59:AV68)</f>
        <v>7180.1586747004476</v>
      </c>
      <c r="AW69" s="276">
        <f t="shared" ref="AW69" si="174">AW55-SUM(AW59:AW68)</f>
        <v>1474.6685421893808</v>
      </c>
      <c r="AX69" s="277">
        <f t="shared" ref="AX69" si="175">AX55-SUM(AX59:AX68)</f>
        <v>3.979039320256561E-13</v>
      </c>
      <c r="AY69" s="278">
        <f>AY55-SUM(AY59:AY68)</f>
        <v>8654.8272168898329</v>
      </c>
      <c r="AZ69" s="196"/>
      <c r="BA69" s="275">
        <f>BA55-SUM(BA59:BA68)</f>
        <v>24043.523311414494</v>
      </c>
      <c r="BB69" s="276">
        <f>BB55-SUM(BB59:BB68)</f>
        <v>3921.5310965933022</v>
      </c>
      <c r="BC69" s="277">
        <f>BC55-SUM(BC59:BC68)</f>
        <v>-0.49999999999954525</v>
      </c>
      <c r="BD69" s="278">
        <f>SUM(BA69:BC69)</f>
        <v>27964.554408007796</v>
      </c>
    </row>
    <row r="70" spans="2:56" ht="12.75" hidden="1" customHeight="1">
      <c r="B70" s="247"/>
      <c r="H70" s="267"/>
      <c r="I70" s="268"/>
      <c r="J70" s="269"/>
      <c r="K70" s="270"/>
      <c r="L70" s="196"/>
      <c r="M70" s="267"/>
      <c r="N70" s="268"/>
      <c r="O70" s="269"/>
      <c r="P70" s="270"/>
      <c r="Q70" s="196"/>
      <c r="R70" s="267"/>
      <c r="S70" s="268"/>
      <c r="T70" s="269"/>
      <c r="U70" s="270"/>
      <c r="V70" s="196"/>
      <c r="W70" s="267"/>
      <c r="X70" s="268"/>
      <c r="Y70" s="269"/>
      <c r="Z70" s="270"/>
      <c r="AA70" s="196"/>
      <c r="AB70" s="267"/>
      <c r="AC70" s="268"/>
      <c r="AD70" s="269"/>
      <c r="AE70" s="270"/>
      <c r="AF70" s="196"/>
      <c r="AG70" s="267"/>
      <c r="AH70" s="268"/>
      <c r="AI70" s="269"/>
      <c r="AJ70" s="270"/>
      <c r="AK70" s="196"/>
      <c r="AL70" s="267"/>
      <c r="AM70" s="268"/>
      <c r="AN70" s="269"/>
      <c r="AO70" s="270"/>
      <c r="AP70" s="196"/>
      <c r="AQ70" s="267"/>
      <c r="AR70" s="268"/>
      <c r="AS70" s="269"/>
      <c r="AT70" s="270"/>
      <c r="AU70" s="196"/>
      <c r="AV70" s="267"/>
      <c r="AW70" s="268"/>
      <c r="AX70" s="269"/>
      <c r="AY70" s="270"/>
      <c r="AZ70" s="196"/>
      <c r="BA70" s="267"/>
      <c r="BB70" s="268"/>
      <c r="BC70" s="269"/>
      <c r="BD70" s="270"/>
    </row>
    <row r="71" spans="2:56" ht="12.75" hidden="1" customHeight="1">
      <c r="B71" s="249" t="s">
        <v>143</v>
      </c>
      <c r="H71" s="227">
        <v>7544.4784690246079</v>
      </c>
      <c r="I71" s="228">
        <v>0</v>
      </c>
      <c r="J71" s="228">
        <v>0</v>
      </c>
      <c r="K71" s="271">
        <f t="shared" ref="K71:K72" si="176">SUM(H71:J71)</f>
        <v>7544.4784690246079</v>
      </c>
      <c r="L71" s="196"/>
      <c r="M71" s="227">
        <v>1541.7786058215704</v>
      </c>
      <c r="N71" s="228">
        <v>0</v>
      </c>
      <c r="O71" s="228">
        <v>0</v>
      </c>
      <c r="P71" s="271">
        <f t="shared" ref="P71:P72" si="177">SUM(M71:O71)</f>
        <v>1541.7786058215704</v>
      </c>
      <c r="Q71" s="196"/>
      <c r="R71" s="227">
        <v>1179.7195473079234</v>
      </c>
      <c r="S71" s="228">
        <v>0</v>
      </c>
      <c r="T71" s="228">
        <v>0</v>
      </c>
      <c r="U71" s="271">
        <f t="shared" ref="U71:U72" si="178">SUM(R71:T71)</f>
        <v>1179.7195473079234</v>
      </c>
      <c r="V71" s="196"/>
      <c r="W71" s="227">
        <v>1179.6843256886918</v>
      </c>
      <c r="X71" s="228">
        <v>0</v>
      </c>
      <c r="Y71" s="228">
        <v>0</v>
      </c>
      <c r="Z71" s="271">
        <f t="shared" ref="Z71:Z72" si="179">SUM(W71:Y71)</f>
        <v>1179.6843256886918</v>
      </c>
      <c r="AA71" s="196"/>
      <c r="AB71" s="227">
        <f t="shared" ref="AB71:AB72" si="180">W71+R71+M71+H71</f>
        <v>11445.660947842793</v>
      </c>
      <c r="AC71" s="228">
        <f t="shared" ref="AC71:AC72" si="181">X71+S71+N71+I71</f>
        <v>0</v>
      </c>
      <c r="AD71" s="272">
        <f t="shared" ref="AD71:AD72" si="182">Y71+T71+O71+J71</f>
        <v>0</v>
      </c>
      <c r="AE71" s="271">
        <f t="shared" ref="AE71:AE72" si="183">SUM(AB71:AD71)</f>
        <v>11445.660947842793</v>
      </c>
      <c r="AF71" s="196"/>
      <c r="AG71" s="227">
        <v>1176.29818298949</v>
      </c>
      <c r="AH71" s="228">
        <v>0</v>
      </c>
      <c r="AI71" s="228">
        <v>0</v>
      </c>
      <c r="AJ71" s="271">
        <f t="shared" ref="AJ71:AJ72" si="184">SUM(AG71:AI71)</f>
        <v>1176.29818298949</v>
      </c>
      <c r="AK71" s="196"/>
      <c r="AL71" s="227">
        <v>931</v>
      </c>
      <c r="AM71" s="228">
        <v>0</v>
      </c>
      <c r="AN71" s="228">
        <v>0</v>
      </c>
      <c r="AO71" s="271">
        <f t="shared" ref="AO71:AO72" si="185">SUM(AL71:AN71)</f>
        <v>931</v>
      </c>
      <c r="AP71" s="196"/>
      <c r="AQ71" s="227">
        <v>972.41642402701268</v>
      </c>
      <c r="AR71" s="228">
        <v>0</v>
      </c>
      <c r="AS71" s="228">
        <v>0</v>
      </c>
      <c r="AT71" s="271">
        <f t="shared" ref="AT71:AT72" si="186">SUM(AQ71:AS71)</f>
        <v>972.41642402701268</v>
      </c>
      <c r="AU71" s="196"/>
      <c r="AV71" s="227">
        <v>937.55479999607428</v>
      </c>
      <c r="AW71" s="228">
        <v>0</v>
      </c>
      <c r="AX71" s="228">
        <v>0</v>
      </c>
      <c r="AY71" s="271">
        <f t="shared" ref="AY71:AY72" si="187">SUM(AV71:AX71)</f>
        <v>937.55479999607428</v>
      </c>
      <c r="AZ71" s="196"/>
      <c r="BA71" s="227">
        <f t="shared" ref="BA71:BA72" si="188">AV71+AQ71+AL71+AG71</f>
        <v>4017.2694070125772</v>
      </c>
      <c r="BB71" s="228">
        <f t="shared" ref="BB71:BB72" si="189">AW71+AR71+AM71+AH71</f>
        <v>0</v>
      </c>
      <c r="BC71" s="272">
        <f t="shared" ref="BC71:BC72" si="190">AX71+AS71+AN71+AI71</f>
        <v>0</v>
      </c>
      <c r="BD71" s="271">
        <f t="shared" ref="BD71:BD72" si="191">SUM(BA71:BC71)</f>
        <v>4017.2694070125772</v>
      </c>
    </row>
    <row r="72" spans="2:56" ht="12.75" hidden="1" customHeight="1">
      <c r="B72" s="249" t="s">
        <v>197</v>
      </c>
      <c r="H72" s="227">
        <v>-60.266437696146149</v>
      </c>
      <c r="I72" s="228">
        <v>-116.02795972631961</v>
      </c>
      <c r="J72" s="228">
        <v>0</v>
      </c>
      <c r="K72" s="271">
        <f t="shared" si="176"/>
        <v>-176.29439742246575</v>
      </c>
      <c r="L72" s="196"/>
      <c r="M72" s="227">
        <v>-122.32351613438358</v>
      </c>
      <c r="N72" s="228">
        <v>-42.952193536533905</v>
      </c>
      <c r="O72" s="228">
        <v>0</v>
      </c>
      <c r="P72" s="271">
        <f t="shared" si="177"/>
        <v>-165.27570967091748</v>
      </c>
      <c r="Q72" s="196"/>
      <c r="R72" s="227">
        <v>-213.93793114070209</v>
      </c>
      <c r="S72" s="228">
        <v>-57.9325985561781</v>
      </c>
      <c r="T72" s="228">
        <v>0</v>
      </c>
      <c r="U72" s="271">
        <f t="shared" si="178"/>
        <v>-271.87052969688017</v>
      </c>
      <c r="V72" s="196"/>
      <c r="W72" s="227">
        <v>-445.76905593678384</v>
      </c>
      <c r="X72" s="228">
        <v>-64.687071485822585</v>
      </c>
      <c r="Y72" s="228">
        <v>0</v>
      </c>
      <c r="Z72" s="271">
        <f t="shared" si="179"/>
        <v>-510.45612742260641</v>
      </c>
      <c r="AA72" s="196"/>
      <c r="AB72" s="227">
        <f t="shared" si="180"/>
        <v>-842.29694090801559</v>
      </c>
      <c r="AC72" s="228">
        <f t="shared" si="181"/>
        <v>-281.59982330485423</v>
      </c>
      <c r="AD72" s="272">
        <f t="shared" si="182"/>
        <v>0</v>
      </c>
      <c r="AE72" s="271">
        <f t="shared" si="183"/>
        <v>-1123.8967642128698</v>
      </c>
      <c r="AF72" s="196"/>
      <c r="AG72" s="227">
        <v>-177.69775124860595</v>
      </c>
      <c r="AH72" s="228">
        <v>-26.874009038972428</v>
      </c>
      <c r="AI72" s="228">
        <v>0</v>
      </c>
      <c r="AJ72" s="271">
        <f t="shared" si="184"/>
        <v>-204.57176028757837</v>
      </c>
      <c r="AK72" s="196"/>
      <c r="AL72" s="227">
        <v>144</v>
      </c>
      <c r="AM72" s="228">
        <v>-55</v>
      </c>
      <c r="AN72" s="228">
        <v>0</v>
      </c>
      <c r="AO72" s="271">
        <f t="shared" si="185"/>
        <v>89</v>
      </c>
      <c r="AP72" s="196"/>
      <c r="AQ72" s="227">
        <v>-85.308593070682875</v>
      </c>
      <c r="AR72" s="228">
        <v>-76.066876256994163</v>
      </c>
      <c r="AS72" s="228">
        <v>0</v>
      </c>
      <c r="AT72" s="271">
        <f t="shared" si="186"/>
        <v>-161.37546932767702</v>
      </c>
      <c r="AU72" s="196"/>
      <c r="AV72" s="227">
        <v>311.96130519765904</v>
      </c>
      <c r="AW72" s="228">
        <v>-77.216194782684667</v>
      </c>
      <c r="AX72" s="228">
        <v>0</v>
      </c>
      <c r="AY72" s="271">
        <f t="shared" si="187"/>
        <v>234.74511041497436</v>
      </c>
      <c r="AZ72" s="196"/>
      <c r="BA72" s="227">
        <f t="shared" si="188"/>
        <v>192.9549608783702</v>
      </c>
      <c r="BB72" s="228">
        <f t="shared" si="189"/>
        <v>-235.15708007865123</v>
      </c>
      <c r="BC72" s="272">
        <f t="shared" si="190"/>
        <v>0</v>
      </c>
      <c r="BD72" s="271">
        <f t="shared" si="191"/>
        <v>-42.202119200281032</v>
      </c>
    </row>
    <row r="73" spans="2:56" ht="12.75" hidden="1" customHeight="1">
      <c r="B73" s="246" t="s">
        <v>5</v>
      </c>
      <c r="H73" s="275">
        <f>H69-H71-H72</f>
        <v>-6286.8603383655391</v>
      </c>
      <c r="I73" s="276">
        <f t="shared" ref="I73:K73" si="192">I69-I71-I72</f>
        <v>2034.7944204547794</v>
      </c>
      <c r="J73" s="277">
        <f t="shared" si="192"/>
        <v>0</v>
      </c>
      <c r="K73" s="278">
        <f t="shared" si="192"/>
        <v>-4252.0659179107561</v>
      </c>
      <c r="L73" s="196"/>
      <c r="M73" s="275">
        <f>M69-M71-M72</f>
        <v>4508.8250074819962</v>
      </c>
      <c r="N73" s="276">
        <f t="shared" ref="N73:P73" si="193">N69-N71-N72</f>
        <v>2218.5273598084977</v>
      </c>
      <c r="O73" s="277">
        <f t="shared" si="193"/>
        <v>-0.26438249935384306</v>
      </c>
      <c r="P73" s="278">
        <f t="shared" si="193"/>
        <v>6727.0879847911428</v>
      </c>
      <c r="Q73" s="196"/>
      <c r="R73" s="275">
        <f>R69-R71-R72</f>
        <v>6180.0161749178606</v>
      </c>
      <c r="S73" s="276">
        <f t="shared" ref="S73:U73" si="194">S69-S71-S72</f>
        <v>2550.174345324659</v>
      </c>
      <c r="T73" s="277">
        <f t="shared" si="194"/>
        <v>0</v>
      </c>
      <c r="U73" s="278">
        <f t="shared" si="194"/>
        <v>8730.190520242526</v>
      </c>
      <c r="V73" s="196"/>
      <c r="W73" s="275">
        <f>W69-W71-W72</f>
        <v>7493.6298072549926</v>
      </c>
      <c r="X73" s="276">
        <f t="shared" ref="X73:Z73" si="195">X69-X71-X72</f>
        <v>706.44855532863016</v>
      </c>
      <c r="Y73" s="277">
        <f t="shared" si="195"/>
        <v>0</v>
      </c>
      <c r="Z73" s="278">
        <f t="shared" si="195"/>
        <v>8200.0783625836248</v>
      </c>
      <c r="AA73" s="196"/>
      <c r="AB73" s="275">
        <f>AB69-AB71-AB72</f>
        <v>11895.610651289257</v>
      </c>
      <c r="AC73" s="276">
        <f t="shared" ref="AC73:AE73" si="196">AC69-AC71-AC72</f>
        <v>7509.944680916612</v>
      </c>
      <c r="AD73" s="277">
        <f t="shared" si="196"/>
        <v>-0.26438249935381464</v>
      </c>
      <c r="AE73" s="278">
        <f t="shared" si="196"/>
        <v>19405.290949706516</v>
      </c>
      <c r="AF73" s="196"/>
      <c r="AG73" s="275">
        <f>AG69-AG71-AG72</f>
        <v>2725.7946277095402</v>
      </c>
      <c r="AH73" s="276">
        <f t="shared" ref="AH73:AJ73" si="197">AH69-AH71-AH72</f>
        <v>662.57346661361771</v>
      </c>
      <c r="AI73" s="277">
        <f t="shared" si="197"/>
        <v>0</v>
      </c>
      <c r="AJ73" s="278">
        <f t="shared" si="197"/>
        <v>3388.3680943231448</v>
      </c>
      <c r="AK73" s="196"/>
      <c r="AL73" s="275">
        <f>AL69-AL71-AL72</f>
        <v>5451.6761614295247</v>
      </c>
      <c r="AM73" s="276">
        <f t="shared" ref="AM73:AO73" si="198">AM69-AM71-AM72</f>
        <v>379.59779484198543</v>
      </c>
      <c r="AN73" s="277">
        <f t="shared" si="198"/>
        <v>0</v>
      </c>
      <c r="AO73" s="278">
        <f t="shared" si="198"/>
        <v>5831.2739562715215</v>
      </c>
      <c r="AP73" s="196"/>
      <c r="AQ73" s="275">
        <f>AQ69-AQ71-AQ72</f>
        <v>5725.1855848777204</v>
      </c>
      <c r="AR73" s="276">
        <f t="shared" ref="AR73:AT73" si="199">AR69-AR71-AR72</f>
        <v>1562.632178244281</v>
      </c>
      <c r="AS73" s="277">
        <f t="shared" si="199"/>
        <v>-0.5</v>
      </c>
      <c r="AT73" s="278">
        <f t="shared" si="199"/>
        <v>7287.3177631219914</v>
      </c>
      <c r="AU73" s="196"/>
      <c r="AV73" s="275">
        <f>AV69-AV71-AV72</f>
        <v>5930.6425695067137</v>
      </c>
      <c r="AW73" s="276">
        <f t="shared" ref="AW73:AY73" si="200">AW69-AW71-AW72</f>
        <v>1551.8847369720654</v>
      </c>
      <c r="AX73" s="277">
        <f t="shared" si="200"/>
        <v>3.979039320256561E-13</v>
      </c>
      <c r="AY73" s="278">
        <f t="shared" si="200"/>
        <v>7482.5273064787843</v>
      </c>
      <c r="AZ73" s="196"/>
      <c r="BA73" s="275">
        <f>BA69-BA71-BA72</f>
        <v>19833.298943523547</v>
      </c>
      <c r="BB73" s="276">
        <f t="shared" ref="BB73:BD73" si="201">BB69-BB71-BB72</f>
        <v>4156.6881766719534</v>
      </c>
      <c r="BC73" s="277">
        <f t="shared" si="201"/>
        <v>-0.49999999999954525</v>
      </c>
      <c r="BD73" s="278">
        <f t="shared" si="201"/>
        <v>23989.487120195499</v>
      </c>
    </row>
    <row r="74" spans="2:56" ht="12.75" hidden="1" customHeight="1">
      <c r="B74" s="251"/>
      <c r="H74" s="267"/>
      <c r="I74" s="268"/>
      <c r="J74" s="269"/>
      <c r="K74" s="270"/>
      <c r="L74" s="196"/>
      <c r="M74" s="267"/>
      <c r="N74" s="268"/>
      <c r="O74" s="269"/>
      <c r="P74" s="270"/>
      <c r="Q74" s="196"/>
      <c r="R74" s="267"/>
      <c r="S74" s="268"/>
      <c r="T74" s="269"/>
      <c r="U74" s="270"/>
      <c r="V74" s="196"/>
      <c r="W74" s="267"/>
      <c r="X74" s="268"/>
      <c r="Y74" s="269"/>
      <c r="Z74" s="270"/>
      <c r="AA74" s="196"/>
      <c r="AB74" s="267"/>
      <c r="AC74" s="268"/>
      <c r="AD74" s="269"/>
      <c r="AE74" s="270"/>
      <c r="AF74" s="196"/>
      <c r="AG74" s="267"/>
      <c r="AH74" s="268"/>
      <c r="AI74" s="269"/>
      <c r="AJ74" s="270"/>
      <c r="AK74" s="196"/>
      <c r="AL74" s="267"/>
      <c r="AM74" s="268"/>
      <c r="AN74" s="269"/>
      <c r="AO74" s="270"/>
      <c r="AP74" s="196"/>
      <c r="AQ74" s="267"/>
      <c r="AR74" s="268"/>
      <c r="AS74" s="269"/>
      <c r="AT74" s="270"/>
      <c r="AU74" s="196"/>
      <c r="AV74" s="267"/>
      <c r="AW74" s="268"/>
      <c r="AX74" s="269"/>
      <c r="AY74" s="270"/>
      <c r="AZ74" s="196"/>
      <c r="BA74" s="267"/>
      <c r="BB74" s="268"/>
      <c r="BC74" s="269"/>
      <c r="BD74" s="270"/>
    </row>
    <row r="75" spans="2:56" ht="12.75" hidden="1" customHeight="1">
      <c r="B75" s="250" t="s">
        <v>6</v>
      </c>
      <c r="H75" s="227">
        <v>1120</v>
      </c>
      <c r="I75" s="228">
        <v>462</v>
      </c>
      <c r="J75" s="228">
        <v>0</v>
      </c>
      <c r="K75" s="271">
        <f>SUM(H75:J75)</f>
        <v>1582</v>
      </c>
      <c r="L75" s="196"/>
      <c r="M75" s="227">
        <v>39</v>
      </c>
      <c r="N75" s="228">
        <v>703</v>
      </c>
      <c r="O75" s="228">
        <v>0</v>
      </c>
      <c r="P75" s="271">
        <f>SUM(M75:O75)</f>
        <v>742</v>
      </c>
      <c r="Q75" s="196"/>
      <c r="R75" s="227">
        <v>-853</v>
      </c>
      <c r="S75" s="228">
        <v>619</v>
      </c>
      <c r="T75" s="228">
        <v>0</v>
      </c>
      <c r="U75" s="271">
        <f>SUM(R75:T75)</f>
        <v>-234</v>
      </c>
      <c r="V75" s="196"/>
      <c r="W75" s="227">
        <v>-441</v>
      </c>
      <c r="X75" s="228">
        <v>-157</v>
      </c>
      <c r="Y75" s="228">
        <v>0</v>
      </c>
      <c r="Z75" s="271">
        <f>SUM(W75:Y75)</f>
        <v>-598</v>
      </c>
      <c r="AA75" s="196"/>
      <c r="AB75" s="227">
        <f>W75+R75+M75+H75</f>
        <v>-135</v>
      </c>
      <c r="AC75" s="228">
        <f>X75+S75+N75+I75</f>
        <v>1627</v>
      </c>
      <c r="AD75" s="272">
        <f>Y75+T75+O75+J75</f>
        <v>0</v>
      </c>
      <c r="AE75" s="271">
        <f>SUM(AB75:AD75)</f>
        <v>1492</v>
      </c>
      <c r="AF75" s="196"/>
      <c r="AG75" s="227">
        <v>2551.6865532870611</v>
      </c>
      <c r="AH75" s="228">
        <v>177.31344671293871</v>
      </c>
      <c r="AI75" s="228">
        <v>0</v>
      </c>
      <c r="AJ75" s="271">
        <f>SUM(AG75:AI75)</f>
        <v>2729</v>
      </c>
      <c r="AK75" s="196"/>
      <c r="AL75" s="227">
        <v>2335</v>
      </c>
      <c r="AM75" s="228">
        <v>69</v>
      </c>
      <c r="AN75" s="228">
        <v>0</v>
      </c>
      <c r="AO75" s="271">
        <f>SUM(AL75:AN75)</f>
        <v>2404</v>
      </c>
      <c r="AP75" s="196"/>
      <c r="AQ75" s="227">
        <v>2798.8121445775432</v>
      </c>
      <c r="AR75" s="228">
        <v>442.01165719765436</v>
      </c>
      <c r="AS75" s="228">
        <v>0</v>
      </c>
      <c r="AT75" s="271">
        <f>SUM(AQ75:AS75)</f>
        <v>3240.8238017751974</v>
      </c>
      <c r="AU75" s="196"/>
      <c r="AV75" s="227">
        <v>2692.1781094244757</v>
      </c>
      <c r="AW75" s="228">
        <v>390.07762793214738</v>
      </c>
      <c r="AX75" s="228">
        <v>0</v>
      </c>
      <c r="AY75" s="271">
        <f>SUM(AV75:AX75)</f>
        <v>3082.2557373566233</v>
      </c>
      <c r="AZ75" s="196"/>
      <c r="BA75" s="227">
        <f>AV75+AQ75+AL75+AG75</f>
        <v>10377.676807289081</v>
      </c>
      <c r="BB75" s="228">
        <f>AW75+AR75+AM75+AH75</f>
        <v>1078.4027318427404</v>
      </c>
      <c r="BC75" s="272">
        <f>AX75+AS75+AN75+AI75</f>
        <v>0</v>
      </c>
      <c r="BD75" s="271">
        <f>SUM(BA75:BC75)</f>
        <v>11456.079539131821</v>
      </c>
    </row>
    <row r="76" spans="2:56" ht="13.5" hidden="1" customHeight="1" thickBot="1">
      <c r="B76" s="252" t="s">
        <v>198</v>
      </c>
      <c r="H76" s="284">
        <f>H73-H75</f>
        <v>-7406.8603383655391</v>
      </c>
      <c r="I76" s="285">
        <f t="shared" ref="I76:K76" si="202">I73-I75</f>
        <v>1572.7944204547794</v>
      </c>
      <c r="J76" s="286">
        <f t="shared" si="202"/>
        <v>0</v>
      </c>
      <c r="K76" s="287">
        <f t="shared" si="202"/>
        <v>-5834.0659179107561</v>
      </c>
      <c r="L76" s="196"/>
      <c r="M76" s="284">
        <f>M73-M75</f>
        <v>4469.8250074819962</v>
      </c>
      <c r="N76" s="285">
        <f t="shared" ref="N76:P76" si="203">N73-N75</f>
        <v>1515.5273598084977</v>
      </c>
      <c r="O76" s="286">
        <f t="shared" si="203"/>
        <v>-0.26438249935384306</v>
      </c>
      <c r="P76" s="287">
        <f t="shared" si="203"/>
        <v>5985.0879847911428</v>
      </c>
      <c r="Q76" s="196"/>
      <c r="R76" s="284">
        <f>R73-R75</f>
        <v>7033.0161749178606</v>
      </c>
      <c r="S76" s="285">
        <f t="shared" ref="S76:U76" si="204">S73-S75</f>
        <v>1931.174345324659</v>
      </c>
      <c r="T76" s="286">
        <f t="shared" si="204"/>
        <v>0</v>
      </c>
      <c r="U76" s="287">
        <f t="shared" si="204"/>
        <v>8964.190520242526</v>
      </c>
      <c r="V76" s="196"/>
      <c r="W76" s="284">
        <f>W73-W75</f>
        <v>7934.6298072549926</v>
      </c>
      <c r="X76" s="285">
        <f t="shared" ref="X76:Z76" si="205">X73-X75</f>
        <v>863.44855532863016</v>
      </c>
      <c r="Y76" s="286">
        <f t="shared" si="205"/>
        <v>0</v>
      </c>
      <c r="Z76" s="287">
        <f t="shared" si="205"/>
        <v>8798.0783625836248</v>
      </c>
      <c r="AA76" s="196"/>
      <c r="AB76" s="284">
        <f>AB73-AB75</f>
        <v>12030.610651289257</v>
      </c>
      <c r="AC76" s="285">
        <f t="shared" ref="AC76:AE76" si="206">AC73-AC75</f>
        <v>5882.944680916612</v>
      </c>
      <c r="AD76" s="286">
        <f t="shared" si="206"/>
        <v>-0.26438249935381464</v>
      </c>
      <c r="AE76" s="287">
        <f t="shared" si="206"/>
        <v>17913.290949706516</v>
      </c>
      <c r="AF76" s="196"/>
      <c r="AG76" s="284">
        <f>AG73-AG75</f>
        <v>174.10807442247915</v>
      </c>
      <c r="AH76" s="285">
        <f t="shared" ref="AH76:AJ76" si="207">AH73-AH75</f>
        <v>485.26001990067903</v>
      </c>
      <c r="AI76" s="286">
        <f t="shared" si="207"/>
        <v>0</v>
      </c>
      <c r="AJ76" s="287">
        <f t="shared" si="207"/>
        <v>659.36809432314476</v>
      </c>
      <c r="AK76" s="196"/>
      <c r="AL76" s="284">
        <f>AL73-AL75</f>
        <v>3116.6761614295247</v>
      </c>
      <c r="AM76" s="285">
        <f t="shared" ref="AM76:AO76" si="208">AM73-AM75</f>
        <v>310.59779484198543</v>
      </c>
      <c r="AN76" s="286">
        <f t="shared" si="208"/>
        <v>0</v>
      </c>
      <c r="AO76" s="287">
        <f t="shared" si="208"/>
        <v>3427.2739562715215</v>
      </c>
      <c r="AP76" s="196"/>
      <c r="AQ76" s="284">
        <f>AQ73-AQ75</f>
        <v>2926.3734403001772</v>
      </c>
      <c r="AR76" s="285">
        <f t="shared" ref="AR76:AT76" si="209">AR73-AR75</f>
        <v>1120.6205210466267</v>
      </c>
      <c r="AS76" s="286">
        <f t="shared" si="209"/>
        <v>-0.5</v>
      </c>
      <c r="AT76" s="287">
        <f t="shared" si="209"/>
        <v>4046.4939613467941</v>
      </c>
      <c r="AU76" s="196"/>
      <c r="AV76" s="284">
        <f>AV73-AV75</f>
        <v>3238.464460082238</v>
      </c>
      <c r="AW76" s="285">
        <f t="shared" ref="AW76:AY76" si="210">AW73-AW75</f>
        <v>1161.807109039918</v>
      </c>
      <c r="AX76" s="286">
        <f t="shared" si="210"/>
        <v>3.979039320256561E-13</v>
      </c>
      <c r="AY76" s="287">
        <f t="shared" si="210"/>
        <v>4400.2715691221611</v>
      </c>
      <c r="AZ76" s="196"/>
      <c r="BA76" s="284">
        <f>BA73-BA75</f>
        <v>9455.6221362344659</v>
      </c>
      <c r="BB76" s="285">
        <f t="shared" ref="BB76:BD76" si="211">BB73-BB75</f>
        <v>3078.2854448292128</v>
      </c>
      <c r="BC76" s="286">
        <f t="shared" si="211"/>
        <v>-0.49999999999954525</v>
      </c>
      <c r="BD76" s="287">
        <f t="shared" si="211"/>
        <v>12533.407581063679</v>
      </c>
    </row>
    <row r="77" spans="2:56" ht="12.75" hidden="1" customHeight="1">
      <c r="H77" s="288"/>
      <c r="I77" s="288"/>
      <c r="J77" s="288"/>
      <c r="K77" s="288"/>
      <c r="L77" s="196"/>
      <c r="M77" s="288"/>
      <c r="N77" s="288"/>
      <c r="O77" s="288"/>
      <c r="P77" s="288"/>
      <c r="Q77" s="196"/>
      <c r="R77" s="288"/>
      <c r="S77" s="288"/>
      <c r="T77" s="288"/>
      <c r="U77" s="288"/>
      <c r="V77" s="196"/>
      <c r="W77" s="288"/>
      <c r="X77" s="288"/>
      <c r="Y77" s="288"/>
      <c r="Z77" s="288"/>
      <c r="AA77" s="196"/>
      <c r="AB77" s="288"/>
      <c r="AC77" s="288"/>
      <c r="AD77" s="288"/>
      <c r="AE77" s="288"/>
      <c r="AF77" s="196"/>
      <c r="AG77" s="288"/>
      <c r="AH77" s="288"/>
      <c r="AI77" s="288"/>
      <c r="AJ77" s="288"/>
      <c r="AK77" s="196"/>
      <c r="AL77" s="288"/>
      <c r="AM77" s="288"/>
      <c r="AN77" s="288"/>
      <c r="AO77" s="288"/>
      <c r="AP77" s="196"/>
      <c r="AQ77" s="288"/>
      <c r="AR77" s="288"/>
      <c r="AS77" s="288"/>
      <c r="AT77" s="288"/>
      <c r="AU77" s="196"/>
      <c r="AV77" s="288"/>
      <c r="AW77" s="288"/>
      <c r="AX77" s="288"/>
      <c r="AY77" s="288"/>
      <c r="AZ77" s="196"/>
      <c r="BA77" s="288"/>
      <c r="BB77" s="288"/>
      <c r="BC77" s="288"/>
      <c r="BD77" s="288"/>
    </row>
    <row r="78" spans="2:56" ht="12.75" hidden="1" customHeight="1">
      <c r="H78" s="196"/>
      <c r="I78" s="196"/>
      <c r="J78" s="196"/>
      <c r="K78" s="289">
        <v>-7416.557738849313</v>
      </c>
      <c r="L78" s="196"/>
      <c r="M78" s="196"/>
      <c r="N78" s="196"/>
      <c r="O78" s="196"/>
      <c r="P78" s="289">
        <v>5243.0879847911428</v>
      </c>
      <c r="Q78" s="196"/>
      <c r="R78" s="196"/>
      <c r="S78" s="196"/>
      <c r="T78" s="196"/>
      <c r="U78" s="289">
        <v>9198.190520242526</v>
      </c>
      <c r="V78" s="196"/>
      <c r="W78" s="196"/>
      <c r="X78" s="196"/>
      <c r="Y78" s="196"/>
      <c r="Z78" s="289">
        <v>9396.0783625836248</v>
      </c>
      <c r="AA78" s="196"/>
      <c r="AB78" s="196"/>
      <c r="AC78" s="196"/>
      <c r="AD78" s="196"/>
      <c r="AE78" s="289">
        <v>16420.799128767958</v>
      </c>
      <c r="AF78" s="196"/>
      <c r="AG78" s="196"/>
      <c r="AH78" s="196"/>
      <c r="AI78" s="196"/>
      <c r="AJ78" s="289">
        <v>-2069.3282750969051</v>
      </c>
      <c r="AK78" s="196"/>
      <c r="AL78" s="196"/>
      <c r="AM78" s="196"/>
      <c r="AN78" s="196"/>
      <c r="AO78" s="289">
        <v>1023.3711790386014</v>
      </c>
      <c r="AP78" s="196"/>
      <c r="AQ78" s="196"/>
      <c r="AR78" s="196"/>
      <c r="AS78" s="196"/>
      <c r="AT78" s="289">
        <v>805.46930622457057</v>
      </c>
      <c r="AU78" s="196"/>
      <c r="AV78" s="196"/>
      <c r="AW78" s="196"/>
      <c r="AX78" s="196"/>
      <c r="AY78" s="289">
        <v>1318.0158317655373</v>
      </c>
      <c r="AZ78" s="196"/>
      <c r="BA78" s="196"/>
      <c r="BB78" s="196"/>
      <c r="BC78" s="196"/>
      <c r="BD78" s="289">
        <v>1077.5280419318624</v>
      </c>
    </row>
  </sheetData>
  <mergeCells count="21">
    <mergeCell ref="AB44:AE44"/>
    <mergeCell ref="BA44:BD44"/>
    <mergeCell ref="AG11:AJ11"/>
    <mergeCell ref="AL11:AO11"/>
    <mergeCell ref="AQ11:AT11"/>
    <mergeCell ref="AV11:AY11"/>
    <mergeCell ref="BA11:BD11"/>
    <mergeCell ref="CI11:CL11"/>
    <mergeCell ref="CN11:CQ11"/>
    <mergeCell ref="B11:B12"/>
    <mergeCell ref="M11:P11"/>
    <mergeCell ref="R11:U11"/>
    <mergeCell ref="W11:Z11"/>
    <mergeCell ref="AB11:AE11"/>
    <mergeCell ref="H11:K11"/>
    <mergeCell ref="BP11:BS11"/>
    <mergeCell ref="BU11:BX11"/>
    <mergeCell ref="BZ11:CC11"/>
    <mergeCell ref="CE11:CH11"/>
    <mergeCell ref="BF11:BI11"/>
    <mergeCell ref="BK11:BN11"/>
  </mergeCells>
  <printOptions horizontalCentered="1" verticalCentered="1"/>
  <pageMargins left="0.25" right="0.25" top="0.75" bottom="0.75" header="0.3" footer="0.3"/>
  <pageSetup paperSize="9" scale="40" fitToWidth="2" fitToHeight="2" orientation="landscape" r:id="rId1"/>
  <headerFooter alignWithMargins="0"/>
  <colBreaks count="1" manualBreakCount="1">
    <brk id="31" max="37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5:Y47"/>
  <sheetViews>
    <sheetView showGridLines="0" view="pageBreakPreview" zoomScale="90" zoomScaleNormal="80" zoomScaleSheetLayoutView="90" workbookViewId="0">
      <pane xSplit="2" ySplit="10" topLeftCell="C11" activePane="bottomRight" state="frozen"/>
      <selection activeCell="O34" sqref="O34"/>
      <selection pane="topRight" activeCell="O34" sqref="O34"/>
      <selection pane="bottomLeft" activeCell="O34" sqref="O34"/>
      <selection pane="bottomRight" activeCell="C11" sqref="C11"/>
    </sheetView>
  </sheetViews>
  <sheetFormatPr defaultColWidth="14.42578125" defaultRowHeight="12.75"/>
  <cols>
    <col min="1" max="1" width="1" style="61" customWidth="1"/>
    <col min="2" max="2" width="15.7109375" style="61" customWidth="1"/>
    <col min="3" max="6" width="18.7109375" style="61" customWidth="1"/>
    <col min="7" max="7" width="0.85546875" style="61" customWidth="1"/>
    <col min="8" max="8" width="15.42578125" style="61" customWidth="1"/>
    <col min="9" max="9" width="0.5703125" style="61" customWidth="1"/>
    <col min="10" max="13" width="19.42578125" style="61" customWidth="1"/>
    <col min="14" max="14" width="0.85546875" style="61" customWidth="1"/>
    <col min="15" max="15" width="14.42578125" style="61" customWidth="1"/>
    <col min="16" max="16" width="0.85546875" style="61" customWidth="1"/>
    <col min="17" max="18" width="17.85546875" style="61" bestFit="1" customWidth="1"/>
    <col min="19" max="20" width="18.140625" style="61" customWidth="1"/>
    <col min="21" max="21" width="0.85546875" style="61" customWidth="1"/>
    <col min="22" max="22" width="14.42578125" style="61" customWidth="1"/>
    <col min="23" max="23" width="1" style="61" customWidth="1"/>
    <col min="24" max="25" width="17.85546875" style="61" bestFit="1" customWidth="1"/>
    <col min="26" max="16384" width="14.42578125" style="61"/>
  </cols>
  <sheetData>
    <row r="5" spans="1:25">
      <c r="R5" s="337"/>
      <c r="S5" s="337"/>
      <c r="T5" s="337"/>
      <c r="U5" s="337"/>
      <c r="V5" s="337"/>
      <c r="X5" s="365"/>
      <c r="Y5" s="161" t="s">
        <v>98</v>
      </c>
    </row>
    <row r="6" spans="1:25">
      <c r="V6" s="337"/>
    </row>
    <row r="7" spans="1:25" s="62" customFormat="1">
      <c r="B7" s="63"/>
    </row>
    <row r="8" spans="1:25">
      <c r="B8" s="26" t="s">
        <v>79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10" spans="1:25" s="66" customFormat="1" ht="51.75" customHeight="1">
      <c r="A10" s="64"/>
      <c r="B10" s="158"/>
      <c r="C10" s="156" t="s">
        <v>124</v>
      </c>
      <c r="D10" s="156" t="s">
        <v>125</v>
      </c>
      <c r="E10" s="156" t="s">
        <v>126</v>
      </c>
      <c r="F10" s="156" t="s">
        <v>127</v>
      </c>
      <c r="G10" s="65"/>
      <c r="H10" s="156" t="s">
        <v>123</v>
      </c>
      <c r="J10" s="156" t="s">
        <v>160</v>
      </c>
      <c r="K10" s="156" t="s">
        <v>174</v>
      </c>
      <c r="L10" s="156" t="s">
        <v>175</v>
      </c>
      <c r="M10" s="156" t="s">
        <v>176</v>
      </c>
      <c r="N10" s="65"/>
      <c r="O10" s="156" t="s">
        <v>140</v>
      </c>
      <c r="Q10" s="156" t="s">
        <v>329</v>
      </c>
      <c r="R10" s="156" t="s">
        <v>334</v>
      </c>
      <c r="S10" s="156" t="s">
        <v>335</v>
      </c>
      <c r="T10" s="375" t="s">
        <v>336</v>
      </c>
      <c r="U10" s="65"/>
      <c r="V10" s="156" t="s">
        <v>324</v>
      </c>
      <c r="X10" s="156" t="s">
        <v>351</v>
      </c>
      <c r="Y10" s="156" t="s">
        <v>360</v>
      </c>
    </row>
    <row r="11" spans="1:25">
      <c r="A11" s="2"/>
      <c r="B11" s="12"/>
      <c r="C11" s="68"/>
      <c r="D11" s="69"/>
      <c r="E11" s="69"/>
      <c r="F11" s="70"/>
      <c r="G11" s="71"/>
      <c r="H11" s="12"/>
      <c r="J11" s="68"/>
      <c r="K11" s="69"/>
      <c r="L11" s="69"/>
      <c r="M11" s="70"/>
      <c r="N11" s="71"/>
      <c r="O11" s="12"/>
      <c r="Q11" s="37"/>
      <c r="R11" s="37"/>
      <c r="S11" s="17"/>
      <c r="T11" s="376"/>
      <c r="U11" s="71"/>
      <c r="V11" s="12"/>
      <c r="X11" s="37"/>
      <c r="Y11" s="37"/>
    </row>
    <row r="12" spans="1:25">
      <c r="A12" s="2"/>
      <c r="B12" s="16" t="s">
        <v>114</v>
      </c>
      <c r="C12" s="72">
        <v>45.652474229390684</v>
      </c>
      <c r="D12" s="73">
        <v>46.50289670250897</v>
      </c>
      <c r="E12" s="73">
        <v>44.855575842293895</v>
      </c>
      <c r="F12" s="179">
        <v>45.262298617511512</v>
      </c>
      <c r="G12" s="3"/>
      <c r="H12" s="74">
        <v>45.568311347926262</v>
      </c>
      <c r="I12" s="3"/>
      <c r="J12" s="72">
        <v>44.737607168458773</v>
      </c>
      <c r="K12" s="73">
        <v>45.827515232974918</v>
      </c>
      <c r="L12" s="73">
        <v>50.855941433691747</v>
      </c>
      <c r="M12" s="179">
        <v>50.308525213199836</v>
      </c>
      <c r="N12" s="3"/>
      <c r="O12" s="74">
        <v>47.932397262081317</v>
      </c>
      <c r="P12" s="3"/>
      <c r="Q12" s="379">
        <v>53.96495519713261</v>
      </c>
      <c r="R12" s="379">
        <v>55.229951612903221</v>
      </c>
      <c r="S12" s="379">
        <v>54.180213261648738</v>
      </c>
      <c r="T12" s="380">
        <v>54.154074500768054</v>
      </c>
      <c r="U12" s="381"/>
      <c r="V12" s="379">
        <v>54.382298643113153</v>
      </c>
      <c r="W12" s="381"/>
      <c r="X12" s="379">
        <v>55.800751792114703</v>
      </c>
      <c r="Y12" s="379">
        <v>61.899522401433707</v>
      </c>
    </row>
    <row r="13" spans="1:25">
      <c r="A13" s="2"/>
      <c r="B13" s="42"/>
      <c r="C13" s="75"/>
      <c r="D13" s="76"/>
      <c r="E13" s="76"/>
      <c r="F13" s="96"/>
      <c r="G13" s="71"/>
      <c r="H13" s="74"/>
      <c r="J13" s="75"/>
      <c r="K13" s="76"/>
      <c r="L13" s="76"/>
      <c r="M13" s="96"/>
      <c r="N13" s="71"/>
      <c r="O13" s="82"/>
      <c r="Q13" s="379"/>
      <c r="R13" s="379"/>
      <c r="S13" s="379"/>
      <c r="T13" s="380"/>
      <c r="U13" s="382"/>
      <c r="V13" s="379"/>
      <c r="W13" s="381"/>
      <c r="X13" s="379"/>
      <c r="Y13" s="379"/>
    </row>
    <row r="14" spans="1:25" s="79" customFormat="1">
      <c r="A14" s="2"/>
      <c r="B14" s="77" t="s">
        <v>115</v>
      </c>
      <c r="C14" s="162">
        <v>1.4904493008108599</v>
      </c>
      <c r="D14" s="81">
        <v>1.5484362980767024</v>
      </c>
      <c r="E14" s="81">
        <v>1.5809660738609681</v>
      </c>
      <c r="F14" s="180">
        <v>1.6018364467917052</v>
      </c>
      <c r="G14" s="78"/>
      <c r="H14" s="82">
        <v>1.5554220298850587</v>
      </c>
      <c r="J14" s="162">
        <v>1.6282425145596775</v>
      </c>
      <c r="K14" s="182">
        <v>1.6072567741935488</v>
      </c>
      <c r="L14" s="182">
        <v>1.5738040988692834</v>
      </c>
      <c r="M14" s="183">
        <v>1.5683195832529473</v>
      </c>
      <c r="N14" s="3"/>
      <c r="O14" s="82">
        <v>1.5944057427188643</v>
      </c>
      <c r="Q14" s="379">
        <v>1.5823495594621502</v>
      </c>
      <c r="R14" s="379">
        <v>1.5789830824372764</v>
      </c>
      <c r="S14" s="379">
        <v>1.6063723465531183</v>
      </c>
      <c r="T14" s="380">
        <v>1.5540490015360984</v>
      </c>
      <c r="U14" s="381"/>
      <c r="V14" s="379">
        <v>1.5804384974971608</v>
      </c>
      <c r="W14" s="381"/>
      <c r="X14" s="379">
        <v>1.5355864157706094</v>
      </c>
      <c r="Y14" s="379">
        <v>1.5500484838519009</v>
      </c>
    </row>
    <row r="15" spans="1:25" s="79" customFormat="1">
      <c r="A15" s="2"/>
      <c r="B15" s="77"/>
      <c r="C15" s="80"/>
      <c r="D15" s="81"/>
      <c r="E15" s="81"/>
      <c r="F15" s="180"/>
      <c r="G15" s="78"/>
      <c r="H15" s="82"/>
      <c r="J15" s="80"/>
      <c r="K15" s="81"/>
      <c r="L15" s="81"/>
      <c r="M15" s="180"/>
      <c r="N15" s="78"/>
      <c r="O15" s="82"/>
      <c r="Q15" s="379"/>
      <c r="R15" s="379"/>
      <c r="S15" s="379"/>
      <c r="T15" s="380"/>
      <c r="U15" s="382"/>
      <c r="V15" s="379"/>
      <c r="W15" s="381"/>
      <c r="X15" s="379"/>
      <c r="Y15" s="379"/>
    </row>
    <row r="16" spans="1:25" s="79" customFormat="1">
      <c r="A16" s="2"/>
      <c r="B16" s="77" t="s">
        <v>116</v>
      </c>
      <c r="C16" s="162">
        <v>1.2757667856355199</v>
      </c>
      <c r="D16" s="81">
        <v>1.2891761735508964</v>
      </c>
      <c r="E16" s="81">
        <v>1.3606172222851611</v>
      </c>
      <c r="F16" s="180">
        <v>1.3661063894930876</v>
      </c>
      <c r="G16" s="78"/>
      <c r="H16" s="82">
        <v>1.3229166427411665</v>
      </c>
      <c r="J16" s="162">
        <v>1.4355568664000711</v>
      </c>
      <c r="K16" s="182">
        <v>1.4109093548387097</v>
      </c>
      <c r="L16" s="182">
        <v>1.3489505383315052</v>
      </c>
      <c r="M16" s="183">
        <v>1.3088565447204672</v>
      </c>
      <c r="N16" s="3"/>
      <c r="O16" s="82">
        <v>1.3760683260726883</v>
      </c>
      <c r="Q16" s="379">
        <v>1.2848744211007526</v>
      </c>
      <c r="R16" s="379">
        <v>1.249977670250896</v>
      </c>
      <c r="S16" s="379">
        <v>1.2972300704255915</v>
      </c>
      <c r="T16" s="380">
        <v>1.321356835637481</v>
      </c>
      <c r="U16" s="381"/>
      <c r="V16" s="379">
        <v>1.28835974935368</v>
      </c>
      <c r="W16" s="381"/>
      <c r="X16" s="379">
        <v>1.3067399283154122</v>
      </c>
      <c r="Y16" s="379">
        <v>1.3246379547954552</v>
      </c>
    </row>
    <row r="17" spans="1:25" s="79" customFormat="1">
      <c r="A17" s="2"/>
      <c r="B17" s="77"/>
      <c r="C17" s="80"/>
      <c r="D17" s="81"/>
      <c r="E17" s="81"/>
      <c r="F17" s="180"/>
      <c r="G17" s="78"/>
      <c r="H17" s="82"/>
      <c r="J17" s="80"/>
      <c r="K17" s="81"/>
      <c r="L17" s="81"/>
      <c r="M17" s="180"/>
      <c r="N17" s="78"/>
      <c r="O17" s="82"/>
      <c r="Q17" s="379"/>
      <c r="R17" s="379"/>
      <c r="S17" s="379"/>
      <c r="T17" s="380"/>
      <c r="U17" s="382"/>
      <c r="V17" s="379"/>
      <c r="W17" s="381"/>
      <c r="X17" s="379"/>
      <c r="Y17" s="379"/>
    </row>
    <row r="18" spans="1:25" s="79" customFormat="1">
      <c r="A18" s="2"/>
      <c r="B18" s="77" t="s">
        <v>117</v>
      </c>
      <c r="C18" s="162">
        <v>0.9725863087011023</v>
      </c>
      <c r="D18" s="81">
        <v>0.9618063826514841</v>
      </c>
      <c r="E18" s="81">
        <v>0.98746719279359674</v>
      </c>
      <c r="F18" s="180">
        <v>1.013087199279062</v>
      </c>
      <c r="G18" s="78"/>
      <c r="H18" s="82">
        <v>0.98373677085631128</v>
      </c>
      <c r="J18" s="162">
        <v>1.0327807270653724</v>
      </c>
      <c r="K18" s="182">
        <v>1.0214367407041882</v>
      </c>
      <c r="L18" s="182">
        <v>0.97682984634863779</v>
      </c>
      <c r="M18" s="183">
        <v>0.99808867184648309</v>
      </c>
      <c r="N18" s="3"/>
      <c r="O18" s="82">
        <v>1.0072839964911704</v>
      </c>
      <c r="Q18" s="379">
        <v>0.98550223670215065</v>
      </c>
      <c r="R18" s="379">
        <v>0.97754740404946239</v>
      </c>
      <c r="S18" s="379">
        <v>0.99070466606053753</v>
      </c>
      <c r="T18" s="380">
        <v>0.99230277149470025</v>
      </c>
      <c r="U18" s="381"/>
      <c r="V18" s="379">
        <v>0.98651426957671273</v>
      </c>
      <c r="W18" s="381"/>
      <c r="X18" s="379">
        <v>0.97667596294279557</v>
      </c>
      <c r="Y18" s="379">
        <v>0.96198554792718427</v>
      </c>
    </row>
    <row r="19" spans="1:25" s="79" customFormat="1">
      <c r="A19" s="2"/>
      <c r="B19" s="77"/>
      <c r="C19" s="80"/>
      <c r="D19" s="81"/>
      <c r="E19" s="81"/>
      <c r="F19" s="180"/>
      <c r="G19" s="78"/>
      <c r="H19" s="82"/>
      <c r="J19" s="80"/>
      <c r="K19" s="81"/>
      <c r="L19" s="81"/>
      <c r="M19" s="180"/>
      <c r="N19" s="78"/>
      <c r="O19" s="82"/>
      <c r="Q19" s="379"/>
      <c r="R19" s="379"/>
      <c r="S19" s="379"/>
      <c r="T19" s="380"/>
      <c r="U19" s="382"/>
      <c r="V19" s="379"/>
      <c r="W19" s="381"/>
      <c r="X19" s="379"/>
      <c r="Y19" s="379"/>
    </row>
    <row r="20" spans="1:25" s="79" customFormat="1">
      <c r="A20" s="2"/>
      <c r="B20" s="77" t="s">
        <v>118</v>
      </c>
      <c r="C20" s="162">
        <v>8.7859878891318119E-3</v>
      </c>
      <c r="D20" s="83">
        <v>8.8652030969670979E-3</v>
      </c>
      <c r="E20" s="83">
        <v>8.9675713076628211E-3</v>
      </c>
      <c r="F20" s="181">
        <v>9.0277804366853068E-3</v>
      </c>
      <c r="G20" s="84"/>
      <c r="H20" s="82">
        <v>8.9116356826117581E-3</v>
      </c>
      <c r="J20" s="162">
        <v>9.0957485105518012E-3</v>
      </c>
      <c r="K20" s="182">
        <v>9.0969764705416054E-3</v>
      </c>
      <c r="L20" s="182">
        <v>8.9419084389247318E-3</v>
      </c>
      <c r="M20" s="183">
        <v>8.4278309658342293E-3</v>
      </c>
      <c r="N20" s="3"/>
      <c r="O20" s="82">
        <v>8.8906160964630915E-3</v>
      </c>
      <c r="Q20" s="379">
        <v>7.6863028031541221E-3</v>
      </c>
      <c r="R20" s="379">
        <v>7.5618227726523294E-3</v>
      </c>
      <c r="S20" s="379">
        <v>7.7350641032616499E-3</v>
      </c>
      <c r="T20" s="380">
        <v>7.8825584248847919E-3</v>
      </c>
      <c r="U20" s="381"/>
      <c r="V20" s="379">
        <v>7.7164370259882242E-3</v>
      </c>
      <c r="W20" s="381"/>
      <c r="X20" s="379">
        <v>7.8896127313620081E-3</v>
      </c>
      <c r="Y20" s="379">
        <v>7.5823811187512762E-3</v>
      </c>
    </row>
    <row r="21" spans="1:25" s="79" customFormat="1">
      <c r="A21" s="2"/>
      <c r="B21" s="368"/>
      <c r="C21" s="369"/>
      <c r="D21" s="370"/>
      <c r="E21" s="370"/>
      <c r="F21" s="371"/>
      <c r="G21" s="84"/>
      <c r="H21" s="372"/>
      <c r="J21" s="369"/>
      <c r="K21" s="373"/>
      <c r="L21" s="373"/>
      <c r="M21" s="374"/>
      <c r="N21" s="3"/>
      <c r="O21" s="372"/>
      <c r="Q21" s="383"/>
      <c r="R21" s="383"/>
      <c r="S21" s="383"/>
      <c r="T21" s="384"/>
      <c r="U21" s="381"/>
      <c r="V21" s="383"/>
      <c r="W21" s="381"/>
      <c r="X21" s="383"/>
      <c r="Y21" s="384"/>
    </row>
    <row r="22" spans="1:25" s="79" customFormat="1">
      <c r="A22" s="2"/>
      <c r="B22" s="368" t="s">
        <v>361</v>
      </c>
      <c r="C22" s="369">
        <v>7.530837096774194</v>
      </c>
      <c r="D22" s="370">
        <v>7.3245744615384591</v>
      </c>
      <c r="E22" s="370">
        <v>6.9007078787878786</v>
      </c>
      <c r="F22" s="371">
        <v>6.9934028125000003</v>
      </c>
      <c r="G22" s="84"/>
      <c r="H22" s="372">
        <v>7.1873805624001328</v>
      </c>
      <c r="J22" s="369">
        <v>6.7832030769230789</v>
      </c>
      <c r="K22" s="373">
        <v>7.1358677272727267</v>
      </c>
      <c r="L22" s="373">
        <v>8.0978309230769216</v>
      </c>
      <c r="M22" s="374">
        <v>7.7492092307692317</v>
      </c>
      <c r="N22" s="3"/>
      <c r="O22" s="372">
        <v>7.4415277395104891</v>
      </c>
      <c r="Q22" s="383">
        <v>8.3869084671100023</v>
      </c>
      <c r="R22" s="383">
        <v>8.2844362688172044</v>
      </c>
      <c r="S22" s="383">
        <v>8.7011273044655546</v>
      </c>
      <c r="T22" s="384">
        <v>8.9541759293394776</v>
      </c>
      <c r="U22" s="381"/>
      <c r="V22" s="383">
        <v>8.5816619924330588</v>
      </c>
      <c r="W22" s="381"/>
      <c r="X22" s="383">
        <v>9.4729127025089586</v>
      </c>
      <c r="Y22" s="384">
        <v>9.9804329242239618</v>
      </c>
    </row>
    <row r="23" spans="1:25" s="79" customFormat="1">
      <c r="A23" s="2"/>
      <c r="B23" s="368"/>
      <c r="C23" s="369"/>
      <c r="D23" s="370"/>
      <c r="E23" s="370"/>
      <c r="F23" s="371"/>
      <c r="G23" s="84"/>
      <c r="H23" s="372"/>
      <c r="J23" s="369"/>
      <c r="K23" s="373"/>
      <c r="L23" s="373"/>
      <c r="M23" s="374"/>
      <c r="N23" s="3"/>
      <c r="O23" s="372"/>
      <c r="Q23" s="383"/>
      <c r="R23" s="383"/>
      <c r="S23" s="383"/>
      <c r="T23" s="384"/>
      <c r="U23" s="381"/>
      <c r="V23" s="383"/>
      <c r="W23" s="381"/>
      <c r="X23" s="383"/>
      <c r="Y23" s="384"/>
    </row>
    <row r="24" spans="1:25" s="79" customFormat="1">
      <c r="A24" s="2"/>
      <c r="B24" s="368" t="s">
        <v>362</v>
      </c>
      <c r="C24" s="369">
        <v>0.88113490175345843</v>
      </c>
      <c r="D24" s="370">
        <v>0.90138813773210746</v>
      </c>
      <c r="E24" s="370">
        <v>0.98794704603833239</v>
      </c>
      <c r="F24" s="371">
        <v>1.0029084344599337</v>
      </c>
      <c r="G24" s="84"/>
      <c r="H24" s="372">
        <v>0.94334462999595803</v>
      </c>
      <c r="J24" s="369">
        <v>1.0589854918987609</v>
      </c>
      <c r="K24" s="373">
        <v>1.0460251046025104</v>
      </c>
      <c r="L24" s="373">
        <v>0.99039999999999995</v>
      </c>
      <c r="M24" s="374">
        <v>0.94950000000000001</v>
      </c>
      <c r="N24" s="3"/>
      <c r="O24" s="372">
        <v>1.0112276491253178</v>
      </c>
      <c r="Q24" s="383">
        <v>1.0091608840224591</v>
      </c>
      <c r="R24" s="383">
        <v>1.0382235326907034</v>
      </c>
      <c r="S24" s="383">
        <v>1.0391301208975865</v>
      </c>
      <c r="T24" s="384">
        <v>1.0392100148942713</v>
      </c>
      <c r="U24" s="381"/>
      <c r="V24" s="383">
        <v>1.0314311381262551</v>
      </c>
      <c r="W24" s="381"/>
      <c r="X24" s="383">
        <v>0.99135818492925942</v>
      </c>
      <c r="Y24" s="384">
        <v>0.91627548188289543</v>
      </c>
    </row>
    <row r="25" spans="1:25">
      <c r="A25" s="2"/>
      <c r="B25" s="18"/>
      <c r="C25" s="85"/>
      <c r="D25" s="86"/>
      <c r="E25" s="86"/>
      <c r="F25" s="87"/>
      <c r="G25" s="71"/>
      <c r="H25" s="18"/>
      <c r="J25" s="85"/>
      <c r="K25" s="86"/>
      <c r="L25" s="86"/>
      <c r="M25" s="87"/>
      <c r="N25" s="71"/>
      <c r="O25" s="18"/>
      <c r="Q25" s="18"/>
      <c r="R25" s="18"/>
      <c r="S25" s="18"/>
      <c r="T25" s="377"/>
      <c r="U25" s="71"/>
      <c r="V25" s="18"/>
      <c r="X25" s="18"/>
      <c r="Y25" s="87"/>
    </row>
    <row r="26" spans="1:25">
      <c r="A26" s="2"/>
      <c r="B26" s="71"/>
      <c r="C26" s="71"/>
      <c r="D26" s="71"/>
      <c r="E26" s="71"/>
      <c r="F26" s="71"/>
      <c r="G26" s="71"/>
      <c r="H26" s="71"/>
      <c r="J26" s="71"/>
      <c r="K26" s="71"/>
      <c r="L26" s="71"/>
      <c r="M26" s="71"/>
      <c r="N26" s="71"/>
      <c r="O26" s="71"/>
      <c r="Q26" s="71"/>
      <c r="R26" s="71"/>
      <c r="S26" s="71"/>
      <c r="T26" s="71"/>
      <c r="U26" s="71"/>
      <c r="V26" s="71"/>
      <c r="X26" s="71"/>
      <c r="Y26" s="71"/>
    </row>
    <row r="29" spans="1:25">
      <c r="C29" s="171"/>
      <c r="J29" s="171"/>
    </row>
    <row r="30" spans="1:25">
      <c r="C30" s="172"/>
      <c r="J30" s="172"/>
    </row>
    <row r="31" spans="1:25">
      <c r="C31" s="171"/>
      <c r="J31" s="171"/>
    </row>
    <row r="32" spans="1:25">
      <c r="C32" s="172"/>
      <c r="J32" s="172"/>
    </row>
    <row r="33" spans="3:10">
      <c r="C33" s="171"/>
      <c r="J33" s="171"/>
    </row>
    <row r="34" spans="3:10">
      <c r="C34" s="172"/>
      <c r="J34" s="172"/>
    </row>
    <row r="35" spans="3:10">
      <c r="C35" s="171"/>
      <c r="J35" s="171"/>
    </row>
    <row r="36" spans="3:10">
      <c r="C36" s="172"/>
      <c r="J36" s="172"/>
    </row>
    <row r="37" spans="3:10">
      <c r="C37" s="171"/>
      <c r="J37" s="171"/>
    </row>
    <row r="39" spans="3:10">
      <c r="C39" s="171"/>
      <c r="J39" s="171"/>
    </row>
    <row r="41" spans="3:10">
      <c r="C41" s="171"/>
      <c r="J41" s="171"/>
    </row>
    <row r="43" spans="3:10">
      <c r="C43" s="171"/>
      <c r="J43" s="171"/>
    </row>
    <row r="45" spans="3:10">
      <c r="C45" s="171"/>
      <c r="J45" s="171"/>
    </row>
    <row r="47" spans="3:10">
      <c r="C47" s="171"/>
      <c r="J47" s="171"/>
    </row>
  </sheetData>
  <phoneticPr fontId="3" type="noConversion"/>
  <printOptions horizontalCentered="1" verticalCentered="1"/>
  <pageMargins left="0.25" right="0.25" top="0.75" bottom="0.75" header="0.3" footer="0.3"/>
  <pageSetup scale="4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Contents</vt:lpstr>
      <vt:lpstr>#1</vt:lpstr>
      <vt:lpstr>#2</vt:lpstr>
      <vt:lpstr>#3</vt:lpstr>
      <vt:lpstr>#4</vt:lpstr>
      <vt:lpstr>#5</vt:lpstr>
      <vt:lpstr>#6</vt:lpstr>
      <vt:lpstr>#7</vt:lpstr>
      <vt:lpstr>#8</vt:lpstr>
      <vt:lpstr>#9</vt:lpstr>
      <vt:lpstr>Sheet1</vt:lpstr>
      <vt:lpstr>'#1'!Print_Area</vt:lpstr>
      <vt:lpstr>'#2'!Print_Area</vt:lpstr>
      <vt:lpstr>'#3'!Print_Area</vt:lpstr>
      <vt:lpstr>'#4'!Print_Area</vt:lpstr>
      <vt:lpstr>'#6'!Print_Area</vt:lpstr>
      <vt:lpstr>'#7'!Print_Area</vt:lpstr>
      <vt:lpstr>'#9'!Print_Area</vt:lpstr>
      <vt:lpstr>'#7'!Print_Titles</vt:lpstr>
    </vt:vector>
  </TitlesOfParts>
  <Company>WNS GLOBAL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u11428</dc:creator>
  <cp:lastModifiedBy>David Mackey</cp:lastModifiedBy>
  <cp:lastPrinted>2012-07-18T06:01:32Z</cp:lastPrinted>
  <dcterms:created xsi:type="dcterms:W3CDTF">2008-04-12T04:03:49Z</dcterms:created>
  <dcterms:modified xsi:type="dcterms:W3CDTF">2013-10-15T14:36:08Z</dcterms:modified>
</cp:coreProperties>
</file>