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FRS Reporting\2015-16\QE March-16\Analysis\"/>
    </mc:Choice>
  </mc:AlternateContent>
  <bookViews>
    <workbookView xWindow="0" yWindow="0" windowWidth="20490" windowHeight="7755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'#1'!$A$1:$AQ$61</definedName>
    <definedName name="_xlnm.Print_Area" localSheetId="2">'#2'!$A$1:$AG$75</definedName>
    <definedName name="_xlnm.Print_Area" localSheetId="3">'#3'!$A$1:$AE$84</definedName>
    <definedName name="_xlnm.Print_Area" localSheetId="4">'#4'!$A$1:$BK$119</definedName>
    <definedName name="_xlnm.Print_Area" localSheetId="5">'#5'!$A$1:$AK$37</definedName>
    <definedName name="_xlnm.Print_Area" localSheetId="6">'#6'!$A$1:$AK$99</definedName>
    <definedName name="_xlnm.Print_Area" localSheetId="7">'#7'!$B$1:$DZ$38</definedName>
    <definedName name="_xlnm.Print_Area" localSheetId="8">'#8'!$A$1:$AO$25</definedName>
    <definedName name="_xlnm.Print_Area" localSheetId="9">'#9'!$A$1:$AK$43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52511"/>
</workbook>
</file>

<file path=xl/calcChain.xml><?xml version="1.0" encoding="utf-8"?>
<calcChain xmlns="http://schemas.openxmlformats.org/spreadsheetml/2006/main">
  <c r="AF63" i="6" l="1"/>
  <c r="AE63" i="6"/>
  <c r="AD48" i="3"/>
  <c r="AE108" i="6" l="1"/>
  <c r="AE93" i="6"/>
  <c r="AE50" i="6"/>
  <c r="AE17" i="6"/>
  <c r="AE32" i="6" l="1"/>
  <c r="EK33" i="14" l="1"/>
  <c r="AK35" i="12"/>
  <c r="AK34" i="12"/>
  <c r="BK63" i="6"/>
  <c r="ES38" i="14" l="1"/>
  <c r="ER38" i="14"/>
  <c r="EQ38" i="14"/>
  <c r="ES37" i="14"/>
  <c r="ER37" i="14"/>
  <c r="EQ37" i="14"/>
  <c r="ES36" i="14" l="1"/>
  <c r="ER36" i="14"/>
  <c r="EQ36" i="14"/>
  <c r="ES35" i="14"/>
  <c r="ER35" i="14"/>
  <c r="EQ35" i="14"/>
  <c r="ES32" i="14"/>
  <c r="ER32" i="14"/>
  <c r="EQ32" i="14"/>
  <c r="ES31" i="14"/>
  <c r="ER31" i="14"/>
  <c r="EQ31" i="14"/>
  <c r="ES28" i="14"/>
  <c r="ER28" i="14"/>
  <c r="EQ28" i="14"/>
  <c r="ES25" i="14"/>
  <c r="ER25" i="14"/>
  <c r="EQ25" i="14"/>
  <c r="ES24" i="14"/>
  <c r="ER24" i="14"/>
  <c r="EQ24" i="14"/>
  <c r="ES21" i="14"/>
  <c r="ER21" i="14"/>
  <c r="EQ21" i="14"/>
  <c r="ES20" i="14"/>
  <c r="ER20" i="14"/>
  <c r="EQ20" i="14"/>
  <c r="ES17" i="14"/>
  <c r="ER17" i="14"/>
  <c r="EQ17" i="14"/>
  <c r="ES16" i="14"/>
  <c r="ER16" i="14"/>
  <c r="EQ16" i="14"/>
  <c r="ES14" i="14"/>
  <c r="ER14" i="14"/>
  <c r="EQ14" i="14"/>
  <c r="EO38" i="14"/>
  <c r="EO37" i="14"/>
  <c r="EO35" i="14"/>
  <c r="EO28" i="14"/>
  <c r="EO25" i="14"/>
  <c r="EO24" i="14"/>
  <c r="EO21" i="14"/>
  <c r="EO20" i="14"/>
  <c r="EO17" i="14"/>
  <c r="EO16" i="14"/>
  <c r="EO18" i="14" s="1"/>
  <c r="EN18" i="14"/>
  <c r="EN22" i="14" s="1"/>
  <c r="EN26" i="14" s="1"/>
  <c r="EN29" i="14" s="1"/>
  <c r="EM18" i="14"/>
  <c r="EM22" i="14" s="1"/>
  <c r="EM26" i="14" s="1"/>
  <c r="EM29" i="14" s="1"/>
  <c r="EL18" i="14"/>
  <c r="EL22" i="14" s="1"/>
  <c r="EO14" i="14"/>
  <c r="AK36" i="12"/>
  <c r="AK33" i="12"/>
  <c r="AK32" i="12"/>
  <c r="AK31" i="12"/>
  <c r="AK30" i="12"/>
  <c r="AK29" i="12"/>
  <c r="AK28" i="12"/>
  <c r="AK27" i="12"/>
  <c r="AK26" i="12"/>
  <c r="AK25" i="12"/>
  <c r="AK24" i="12"/>
  <c r="AK23" i="12"/>
  <c r="AK22" i="12"/>
  <c r="AK19" i="12"/>
  <c r="AK18" i="12"/>
  <c r="AK17" i="12"/>
  <c r="AK16" i="12"/>
  <c r="AK15" i="12"/>
  <c r="AK14" i="12"/>
  <c r="AK13" i="12"/>
  <c r="AJ20" i="12"/>
  <c r="AJ37" i="12" s="1"/>
  <c r="AK19" i="5"/>
  <c r="AK18" i="5"/>
  <c r="AK13" i="5"/>
  <c r="AK12" i="5"/>
  <c r="AJ20" i="5"/>
  <c r="AJ27" i="5" s="1"/>
  <c r="AJ21" i="5"/>
  <c r="AJ14" i="5"/>
  <c r="AJ15" i="5" s="1"/>
  <c r="BJ108" i="6"/>
  <c r="BJ93" i="6"/>
  <c r="BJ63" i="6"/>
  <c r="BJ50" i="6"/>
  <c r="BJ32" i="6"/>
  <c r="BJ17" i="6"/>
  <c r="AE43" i="3"/>
  <c r="AE48" i="3" s="1"/>
  <c r="AE82" i="3"/>
  <c r="AE78" i="3"/>
  <c r="AE65" i="3"/>
  <c r="AG73" i="2"/>
  <c r="AG61" i="2"/>
  <c r="AG51" i="2"/>
  <c r="AG35" i="2"/>
  <c r="AG22" i="2"/>
  <c r="AQ52" i="1"/>
  <c r="AQ51" i="1"/>
  <c r="AQ31" i="1"/>
  <c r="AQ30" i="1"/>
  <c r="AQ23" i="1"/>
  <c r="AQ20" i="1"/>
  <c r="AQ19" i="1"/>
  <c r="AQ16" i="1"/>
  <c r="AQ15" i="1"/>
  <c r="AQ14" i="1"/>
  <c r="AQ13" i="1"/>
  <c r="AQ9" i="1"/>
  <c r="AQ8" i="1"/>
  <c r="AO54" i="1"/>
  <c r="AO32" i="1"/>
  <c r="AO39" i="1" s="1"/>
  <c r="AO43" i="1" s="1"/>
  <c r="AO46" i="1" s="1"/>
  <c r="AO10" i="1"/>
  <c r="AO17" i="1" s="1"/>
  <c r="AO21" i="1" s="1"/>
  <c r="AO24" i="1" s="1"/>
  <c r="AG37" i="2" l="1"/>
  <c r="AK20" i="12"/>
  <c r="AK37" i="12" s="1"/>
  <c r="EL26" i="14"/>
  <c r="EL29" i="14" s="1"/>
  <c r="EO22" i="14"/>
  <c r="EO26" i="14" s="1"/>
  <c r="EO29" i="14" s="1"/>
  <c r="EO33" i="14" s="1"/>
  <c r="AJ28" i="5"/>
  <c r="AJ23" i="5"/>
  <c r="AJ22" i="5"/>
  <c r="AE83" i="3"/>
  <c r="AG63" i="2"/>
  <c r="AG75" i="2" s="1"/>
  <c r="AO59" i="1"/>
  <c r="AO60" i="1" s="1"/>
  <c r="AO56" i="1"/>
  <c r="AO57" i="1" s="1"/>
  <c r="BK108" i="6"/>
  <c r="BK93" i="6"/>
  <c r="AF108" i="6"/>
  <c r="AF93" i="6"/>
  <c r="EI18" i="14" l="1"/>
  <c r="EF33" i="14"/>
  <c r="EJ17" i="14" l="1"/>
  <c r="EJ21" i="14"/>
  <c r="EJ25" i="14"/>
  <c r="EJ35" i="14"/>
  <c r="EJ24" i="14"/>
  <c r="EJ38" i="14"/>
  <c r="EJ37" i="14"/>
  <c r="EJ28" i="14"/>
  <c r="EJ16" i="14"/>
  <c r="EJ18" i="14" s="1"/>
  <c r="EI22" i="14"/>
  <c r="EI26" i="14" s="1"/>
  <c r="EI29" i="14" s="1"/>
  <c r="EJ20" i="14"/>
  <c r="EG18" i="14"/>
  <c r="EG22" i="14" s="1"/>
  <c r="EG26" i="14" s="1"/>
  <c r="EG29" i="14" s="1"/>
  <c r="EH18" i="14"/>
  <c r="EH22" i="14" s="1"/>
  <c r="EH26" i="14" s="1"/>
  <c r="EH29" i="14" s="1"/>
  <c r="EJ14" i="14"/>
  <c r="EJ22" i="14" l="1"/>
  <c r="EJ26" i="14" s="1"/>
  <c r="EJ29" i="14" s="1"/>
  <c r="EJ33" i="14" s="1"/>
  <c r="AN29" i="1" l="1"/>
  <c r="AN50" i="1" s="1"/>
  <c r="EE25" i="14" l="1"/>
  <c r="ER18" i="14"/>
  <c r="EE14" i="14"/>
  <c r="EP33" i="14"/>
  <c r="EA33" i="14"/>
  <c r="AH21" i="5"/>
  <c r="AH20" i="5"/>
  <c r="AH14" i="5"/>
  <c r="EE24" i="14" l="1"/>
  <c r="EE20" i="14"/>
  <c r="EE28" i="14"/>
  <c r="EE35" i="14"/>
  <c r="ET17" i="14"/>
  <c r="EB18" i="14"/>
  <c r="EB22" i="14" s="1"/>
  <c r="EQ18" i="14"/>
  <c r="ET20" i="14"/>
  <c r="ER22" i="14"/>
  <c r="ER26" i="14" s="1"/>
  <c r="ET21" i="14"/>
  <c r="ET38" i="14"/>
  <c r="ET28" i="14"/>
  <c r="ET35" i="14"/>
  <c r="EC18" i="14"/>
  <c r="EC22" i="14" s="1"/>
  <c r="EC26" i="14" s="1"/>
  <c r="EC29" i="14" s="1"/>
  <c r="EE38" i="14"/>
  <c r="ED18" i="14"/>
  <c r="EE17" i="14"/>
  <c r="EE21" i="14"/>
  <c r="EE37" i="14"/>
  <c r="ET14" i="14"/>
  <c r="ET25" i="14"/>
  <c r="ES18" i="14"/>
  <c r="ET24" i="14"/>
  <c r="ET37" i="14"/>
  <c r="ER29" i="14"/>
  <c r="ES22" i="14"/>
  <c r="ET16" i="14"/>
  <c r="ED22" i="14"/>
  <c r="ED26" i="14" s="1"/>
  <c r="ED29" i="14" s="1"/>
  <c r="EE16" i="14"/>
  <c r="EB26" i="14"/>
  <c r="EB29" i="14" s="1"/>
  <c r="AH20" i="12"/>
  <c r="AH37" i="12" s="1"/>
  <c r="AH27" i="5"/>
  <c r="AH15" i="5"/>
  <c r="AH22" i="5"/>
  <c r="AH28" i="5"/>
  <c r="AH23" i="5"/>
  <c r="EE22" i="14" l="1"/>
  <c r="EE26" i="14" s="1"/>
  <c r="EE29" i="14" s="1"/>
  <c r="EE33" i="14" s="1"/>
  <c r="EE18" i="14"/>
  <c r="ET18" i="14"/>
  <c r="EQ22" i="14"/>
  <c r="ES26" i="14"/>
  <c r="ES29" i="14" s="1"/>
  <c r="AC78" i="3"/>
  <c r="AC65" i="3"/>
  <c r="AC43" i="3"/>
  <c r="AC48" i="3" s="1"/>
  <c r="AE73" i="2"/>
  <c r="AE61" i="2"/>
  <c r="AE51" i="2"/>
  <c r="AE35" i="2"/>
  <c r="AE22" i="2"/>
  <c r="ET22" i="14" l="1"/>
  <c r="ET26" i="14" s="1"/>
  <c r="ET29" i="14" s="1"/>
  <c r="ET33" i="14" s="1"/>
  <c r="EQ26" i="14"/>
  <c r="EQ29" i="14" s="1"/>
  <c r="AC81" i="3"/>
  <c r="AE63" i="2"/>
  <c r="AE75" i="2" s="1"/>
  <c r="AE37" i="2"/>
  <c r="AQ29" i="1" l="1"/>
  <c r="AQ50" i="1" s="1"/>
  <c r="AM54" i="1"/>
  <c r="AM45" i="1"/>
  <c r="AM42" i="1"/>
  <c r="AM41" i="1"/>
  <c r="AM38" i="1"/>
  <c r="AM37" i="1"/>
  <c r="AM36" i="1"/>
  <c r="AM35" i="1"/>
  <c r="AM32" i="1"/>
  <c r="AM29" i="1"/>
  <c r="AM50" i="1" s="1"/>
  <c r="AM10" i="1"/>
  <c r="AM17" i="1" s="1"/>
  <c r="AQ54" i="1" l="1"/>
  <c r="AQ32" i="1"/>
  <c r="AM39" i="1"/>
  <c r="AM43" i="1" s="1"/>
  <c r="AM46" i="1" s="1"/>
  <c r="AM59" i="1" s="1"/>
  <c r="AM60" i="1" s="1"/>
  <c r="AQ10" i="1"/>
  <c r="AQ17" i="1" s="1"/>
  <c r="AM56" i="1"/>
  <c r="AM57" i="1" s="1"/>
  <c r="AM21" i="1"/>
  <c r="AM24" i="1" s="1"/>
  <c r="R21" i="5"/>
  <c r="Q21" i="5"/>
  <c r="Q28" i="5" s="1"/>
  <c r="P21" i="5"/>
  <c r="P28" i="5" s="1"/>
  <c r="O21" i="5"/>
  <c r="O28" i="5" s="1"/>
  <c r="R20" i="5"/>
  <c r="Q20" i="5"/>
  <c r="Q27" i="5" s="1"/>
  <c r="P20" i="5"/>
  <c r="P27" i="5" s="1"/>
  <c r="O20" i="5"/>
  <c r="AQ56" i="1" l="1"/>
  <c r="AQ57" i="1" s="1"/>
  <c r="AQ21" i="1"/>
  <c r="AQ24" i="1" s="1"/>
  <c r="C50" i="6"/>
  <c r="S19" i="5" l="1"/>
  <c r="S18" i="5"/>
  <c r="Y18" i="5"/>
  <c r="AB78" i="3"/>
  <c r="AB43" i="3"/>
  <c r="S20" i="5" l="1"/>
  <c r="U20" i="5"/>
  <c r="S21" i="5"/>
  <c r="U21" i="5"/>
  <c r="BH108" i="6"/>
  <c r="BH93" i="6"/>
  <c r="BH63" i="6"/>
  <c r="BK50" i="6"/>
  <c r="BH50" i="6"/>
  <c r="BK32" i="6"/>
  <c r="BH32" i="6"/>
  <c r="BK17" i="6"/>
  <c r="BH17" i="6"/>
  <c r="BG17" i="6" l="1"/>
  <c r="BG50" i="6"/>
  <c r="BG93" i="6"/>
  <c r="BG108" i="6"/>
  <c r="BG63" i="6"/>
  <c r="BG32" i="6"/>
  <c r="DZ37" i="14"/>
  <c r="DZ25" i="14"/>
  <c r="DZ21" i="14"/>
  <c r="DW18" i="14"/>
  <c r="DW22" i="14" s="1"/>
  <c r="DY18" i="14"/>
  <c r="DY22" i="14" s="1"/>
  <c r="DY26" i="14" s="1"/>
  <c r="DY29" i="14" s="1"/>
  <c r="DZ38" i="14"/>
  <c r="DZ35" i="14"/>
  <c r="DV33" i="14"/>
  <c r="DZ28" i="14"/>
  <c r="DZ24" i="14"/>
  <c r="DZ20" i="14"/>
  <c r="DX18" i="14"/>
  <c r="DX22" i="14" s="1"/>
  <c r="DX26" i="14" s="1"/>
  <c r="DX29" i="14" s="1"/>
  <c r="DZ17" i="14"/>
  <c r="DZ14" i="14"/>
  <c r="DZ16" i="14" l="1"/>
  <c r="DZ18" i="14" s="1"/>
  <c r="DW26" i="14"/>
  <c r="DW29" i="14" s="1"/>
  <c r="DZ22" i="14"/>
  <c r="DZ26" i="14" s="1"/>
  <c r="DZ29" i="14" s="1"/>
  <c r="DZ33" i="14" s="1"/>
  <c r="AG11" i="13" l="1"/>
  <c r="AG12" i="13" s="1"/>
  <c r="AG18" i="13"/>
  <c r="AG17" i="13"/>
  <c r="AG20" i="12" l="1"/>
  <c r="AG37" i="12" s="1"/>
  <c r="AD108" i="6"/>
  <c r="AC108" i="6"/>
  <c r="AB108" i="6"/>
  <c r="AD93" i="6"/>
  <c r="AC93" i="6"/>
  <c r="AB93" i="6"/>
  <c r="AD63" i="6"/>
  <c r="AC63" i="6"/>
  <c r="AB63" i="6"/>
  <c r="AF50" i="6"/>
  <c r="AD50" i="6"/>
  <c r="AC50" i="6"/>
  <c r="AB50" i="6"/>
  <c r="AF32" i="6"/>
  <c r="AD32" i="6"/>
  <c r="AC32" i="6"/>
  <c r="AB32" i="6"/>
  <c r="AF17" i="6"/>
  <c r="AD17" i="6"/>
  <c r="AC17" i="6"/>
  <c r="AB17" i="6"/>
  <c r="AB65" i="3"/>
  <c r="AB48" i="3"/>
  <c r="AD35" i="2"/>
  <c r="AD22" i="2"/>
  <c r="AD73" i="2"/>
  <c r="AD61" i="2"/>
  <c r="AD51" i="2"/>
  <c r="AL32" i="1"/>
  <c r="AL42" i="1"/>
  <c r="AQ42" i="1" s="1"/>
  <c r="AL38" i="1"/>
  <c r="AQ38" i="1" s="1"/>
  <c r="AL36" i="1"/>
  <c r="AQ36" i="1" s="1"/>
  <c r="AL10" i="1"/>
  <c r="AL17" i="1" s="1"/>
  <c r="AL45" i="1"/>
  <c r="AQ45" i="1" s="1"/>
  <c r="AL41" i="1"/>
  <c r="AQ41" i="1" s="1"/>
  <c r="AL37" i="1"/>
  <c r="AQ37" i="1" s="1"/>
  <c r="AL35" i="1"/>
  <c r="AQ35" i="1" s="1"/>
  <c r="AL29" i="1"/>
  <c r="AL50" i="1" s="1"/>
  <c r="AQ39" i="1" l="1"/>
  <c r="AQ43" i="1" s="1"/>
  <c r="AQ46" i="1" s="1"/>
  <c r="AQ59" i="1" s="1"/>
  <c r="AQ60" i="1" s="1"/>
  <c r="AB81" i="3"/>
  <c r="AL54" i="1"/>
  <c r="AD63" i="2"/>
  <c r="AD75" i="2" s="1"/>
  <c r="AD37" i="2"/>
  <c r="AL39" i="1"/>
  <c r="AL43" i="1" s="1"/>
  <c r="AL46" i="1" s="1"/>
  <c r="AL21" i="1"/>
  <c r="AL24" i="1" s="1"/>
  <c r="AL56" i="1"/>
  <c r="AL57" i="1" s="1"/>
  <c r="AE41" i="13"/>
  <c r="DT35" i="14"/>
  <c r="DS35" i="14"/>
  <c r="DR35" i="14"/>
  <c r="AL59" i="1" l="1"/>
  <c r="AL60" i="1" s="1"/>
  <c r="DT38" i="14"/>
  <c r="DS38" i="14"/>
  <c r="DR38" i="14"/>
  <c r="DT37" i="14"/>
  <c r="DS37" i="14"/>
  <c r="DR37" i="14"/>
  <c r="DR31" i="14"/>
  <c r="DS31" i="14"/>
  <c r="DP28" i="14"/>
  <c r="DP25" i="14"/>
  <c r="DP24" i="14"/>
  <c r="DP21" i="14"/>
  <c r="DP20" i="14"/>
  <c r="DP17" i="14"/>
  <c r="DP16" i="14"/>
  <c r="DU32" i="14" l="1"/>
  <c r="DT32" i="14"/>
  <c r="DS32" i="14"/>
  <c r="DR32" i="14"/>
  <c r="DU31" i="14"/>
  <c r="DT31" i="14"/>
  <c r="DT28" i="14"/>
  <c r="DS28" i="14"/>
  <c r="DR28" i="14"/>
  <c r="DT25" i="14"/>
  <c r="DS25" i="14"/>
  <c r="DR25" i="14"/>
  <c r="DT24" i="14"/>
  <c r="DS24" i="14"/>
  <c r="DR24" i="14"/>
  <c r="DT21" i="14"/>
  <c r="DS21" i="14"/>
  <c r="DR21" i="14"/>
  <c r="DT20" i="14"/>
  <c r="DS20" i="14"/>
  <c r="DR20" i="14"/>
  <c r="DT17" i="14"/>
  <c r="DS17" i="14"/>
  <c r="DR17" i="14"/>
  <c r="DT16" i="14"/>
  <c r="DS16" i="14"/>
  <c r="DR16" i="14"/>
  <c r="DT14" i="14"/>
  <c r="DS14" i="14"/>
  <c r="DR14" i="14"/>
  <c r="DP38" i="14"/>
  <c r="DU38" i="14" s="1"/>
  <c r="DP37" i="14"/>
  <c r="DU37" i="14" s="1"/>
  <c r="DP36" i="14"/>
  <c r="DP35" i="14"/>
  <c r="DP34" i="14"/>
  <c r="DP30" i="14"/>
  <c r="DP27" i="14"/>
  <c r="DP23" i="14"/>
  <c r="DP19" i="14"/>
  <c r="DO18" i="14"/>
  <c r="DO22" i="14" s="1"/>
  <c r="DN18" i="14"/>
  <c r="DN22" i="14" s="1"/>
  <c r="DN26" i="14" s="1"/>
  <c r="DN29" i="14" s="1"/>
  <c r="DM18" i="14"/>
  <c r="DM22" i="14" s="1"/>
  <c r="DM26" i="14" s="1"/>
  <c r="DM29" i="14" s="1"/>
  <c r="DP14" i="14"/>
  <c r="DP22" i="14" l="1"/>
  <c r="DP18" i="14"/>
  <c r="DO26" i="14"/>
  <c r="DO29" i="14" s="1"/>
  <c r="DP29" i="14" s="1"/>
  <c r="DP33" i="14" s="1"/>
  <c r="DP26" i="14" l="1"/>
  <c r="AE36" i="12"/>
  <c r="AE31" i="12"/>
  <c r="AE26" i="12"/>
  <c r="AE29" i="12"/>
  <c r="AE28" i="12"/>
  <c r="AE22" i="12"/>
  <c r="AE23" i="12"/>
  <c r="AD20" i="12"/>
  <c r="AE19" i="12"/>
  <c r="AE33" i="12"/>
  <c r="AE32" i="12"/>
  <c r="AE30" i="12"/>
  <c r="AE27" i="12"/>
  <c r="AE25" i="12"/>
  <c r="AE24" i="12"/>
  <c r="AE18" i="12"/>
  <c r="AE17" i="12"/>
  <c r="AE16" i="12"/>
  <c r="AE14" i="12"/>
  <c r="AE13" i="12"/>
  <c r="AC21" i="5"/>
  <c r="AD20" i="5"/>
  <c r="AC20" i="5"/>
  <c r="AC27" i="5" s="1"/>
  <c r="AE19" i="5"/>
  <c r="AK21" i="5" s="1"/>
  <c r="AC14" i="5"/>
  <c r="AC15" i="5" s="1"/>
  <c r="AD14" i="5"/>
  <c r="AE18" i="5"/>
  <c r="AK20" i="5" s="1"/>
  <c r="AC28" i="5"/>
  <c r="BE32" i="6"/>
  <c r="Y108" i="6"/>
  <c r="Y93" i="6"/>
  <c r="Y63" i="6"/>
  <c r="Y50" i="6"/>
  <c r="Y32" i="6"/>
  <c r="Y17" i="6"/>
  <c r="Y78" i="3"/>
  <c r="Y65" i="3"/>
  <c r="Y43" i="3"/>
  <c r="Y48" i="3" s="1"/>
  <c r="AK27" i="5" l="1"/>
  <c r="AK23" i="5"/>
  <c r="AK28" i="5"/>
  <c r="AG20" i="5"/>
  <c r="AG21" i="5"/>
  <c r="Y81" i="3"/>
  <c r="AD21" i="5"/>
  <c r="AE15" i="12"/>
  <c r="BE17" i="6"/>
  <c r="BE63" i="6"/>
  <c r="BE93" i="6"/>
  <c r="BE108" i="6"/>
  <c r="AE13" i="5"/>
  <c r="AK14" i="5" s="1"/>
  <c r="AK15" i="5" s="1"/>
  <c r="BE50" i="6"/>
  <c r="AD37" i="12"/>
  <c r="AE20" i="12"/>
  <c r="AE37" i="12" s="1"/>
  <c r="AC22" i="5"/>
  <c r="AC23" i="5"/>
  <c r="AA73" i="2"/>
  <c r="AA61" i="2"/>
  <c r="AA51" i="2"/>
  <c r="AA35" i="2"/>
  <c r="AA22" i="2"/>
  <c r="AG54" i="1"/>
  <c r="AG32" i="1"/>
  <c r="AG39" i="1" s="1"/>
  <c r="AG43" i="1" s="1"/>
  <c r="AG46" i="1" s="1"/>
  <c r="AG10" i="1"/>
  <c r="AG17" i="1" s="1"/>
  <c r="DL38" i="14"/>
  <c r="DL35" i="14"/>
  <c r="DL28" i="14"/>
  <c r="DL24" i="14"/>
  <c r="DK18" i="14"/>
  <c r="DL37" i="14"/>
  <c r="DL36" i="14"/>
  <c r="DL34" i="14"/>
  <c r="DL30" i="14"/>
  <c r="DL27" i="14"/>
  <c r="DL25" i="14"/>
  <c r="DL23" i="14"/>
  <c r="DL21" i="14"/>
  <c r="DL19" i="14"/>
  <c r="DJ18" i="14"/>
  <c r="AC20" i="12"/>
  <c r="BD63" i="6"/>
  <c r="BD17" i="6"/>
  <c r="BD32" i="6"/>
  <c r="AK22" i="5" l="1"/>
  <c r="AA37" i="2"/>
  <c r="AG14" i="5"/>
  <c r="AG15" i="5" s="1"/>
  <c r="AG28" i="5"/>
  <c r="AG27" i="5"/>
  <c r="AA63" i="2"/>
  <c r="AA75" i="2" s="1"/>
  <c r="AG59" i="1"/>
  <c r="AG60" i="1" s="1"/>
  <c r="Y83" i="3"/>
  <c r="Y85" i="3" s="1"/>
  <c r="AG21" i="1"/>
  <c r="AG24" i="1" s="1"/>
  <c r="AG56" i="1"/>
  <c r="AG57" i="1" s="1"/>
  <c r="Z63" i="6"/>
  <c r="BD50" i="6"/>
  <c r="BD93" i="6"/>
  <c r="BD108" i="6"/>
  <c r="DL14" i="14"/>
  <c r="DI18" i="14"/>
  <c r="DI22" i="14" s="1"/>
  <c r="DI26" i="14" s="1"/>
  <c r="DJ22" i="14"/>
  <c r="DJ26" i="14" s="1"/>
  <c r="DJ29" i="14" s="1"/>
  <c r="DL20" i="14"/>
  <c r="DK22" i="14"/>
  <c r="DK26" i="14" s="1"/>
  <c r="DK29" i="14" s="1"/>
  <c r="DL16" i="14"/>
  <c r="DL17" i="14"/>
  <c r="AC37" i="12"/>
  <c r="AD22" i="5"/>
  <c r="AD23" i="5"/>
  <c r="Z108" i="6"/>
  <c r="Z93" i="6"/>
  <c r="Z50" i="6"/>
  <c r="Z32" i="6"/>
  <c r="Z17" i="6"/>
  <c r="X78" i="3"/>
  <c r="X65" i="3"/>
  <c r="X43" i="3"/>
  <c r="X48" i="3" s="1"/>
  <c r="Z73" i="2"/>
  <c r="Z61" i="2"/>
  <c r="Z51" i="2"/>
  <c r="Z35" i="2"/>
  <c r="Z22" i="2"/>
  <c r="AG22" i="5" l="1"/>
  <c r="DL18" i="14"/>
  <c r="AG23" i="5"/>
  <c r="Z37" i="2"/>
  <c r="Z63" i="2"/>
  <c r="Z75" i="2" s="1"/>
  <c r="X81" i="3"/>
  <c r="X83" i="3" s="1"/>
  <c r="X85" i="3" s="1"/>
  <c r="DL22" i="14"/>
  <c r="DI29" i="14"/>
  <c r="DL29" i="14" s="1"/>
  <c r="DL33" i="14" s="1"/>
  <c r="DL26" i="14"/>
  <c r="DU36" i="14" l="1"/>
  <c r="DH36" i="14"/>
  <c r="DH34" i="14"/>
  <c r="DQ33" i="14"/>
  <c r="DH30" i="14"/>
  <c r="DH27" i="14"/>
  <c r="DH23" i="14"/>
  <c r="DH19" i="14"/>
  <c r="AB21" i="5"/>
  <c r="AB20" i="5"/>
  <c r="AB14" i="5"/>
  <c r="AF10" i="1" l="1"/>
  <c r="AF17" i="1" s="1"/>
  <c r="DH21" i="14"/>
  <c r="DH38" i="14"/>
  <c r="DE18" i="14"/>
  <c r="DE22" i="14" s="1"/>
  <c r="DE26" i="14" s="1"/>
  <c r="DE29" i="14" s="1"/>
  <c r="DH17" i="14"/>
  <c r="DS18" i="14"/>
  <c r="DS22" i="14" s="1"/>
  <c r="DH24" i="14"/>
  <c r="X32" i="6"/>
  <c r="DH25" i="14"/>
  <c r="BC17" i="6"/>
  <c r="BC93" i="6"/>
  <c r="BC108" i="6"/>
  <c r="DH16" i="14"/>
  <c r="X108" i="6"/>
  <c r="AB20" i="12"/>
  <c r="AB37" i="12" s="1"/>
  <c r="DR18" i="14"/>
  <c r="DR22" i="14" s="1"/>
  <c r="DG18" i="14"/>
  <c r="DG22" i="14" s="1"/>
  <c r="DG26" i="14" s="1"/>
  <c r="DG29" i="14" s="1"/>
  <c r="DH37" i="14"/>
  <c r="X93" i="6"/>
  <c r="BC32" i="6"/>
  <c r="BC63" i="6"/>
  <c r="DH20" i="14"/>
  <c r="BC50" i="6"/>
  <c r="DT18" i="14"/>
  <c r="DT22" i="14" s="1"/>
  <c r="DT26" i="14" s="1"/>
  <c r="DT29" i="14" s="1"/>
  <c r="DH35" i="14"/>
  <c r="DH28" i="14"/>
  <c r="DF18" i="14"/>
  <c r="DF22" i="14" s="1"/>
  <c r="DF26" i="14" s="1"/>
  <c r="DF29" i="14" s="1"/>
  <c r="DH14" i="14"/>
  <c r="AB28" i="5"/>
  <c r="AB15" i="5"/>
  <c r="AB27" i="5"/>
  <c r="AB22" i="5"/>
  <c r="AB23" i="5"/>
  <c r="X63" i="6"/>
  <c r="X50" i="6"/>
  <c r="X17" i="6"/>
  <c r="AF54" i="1"/>
  <c r="AF32" i="1"/>
  <c r="AF39" i="1" s="1"/>
  <c r="AF43" i="1" s="1"/>
  <c r="AF46" i="1" s="1"/>
  <c r="DD38" i="14"/>
  <c r="DD25" i="14"/>
  <c r="DD24" i="14"/>
  <c r="DD17" i="14"/>
  <c r="CZ33" i="14"/>
  <c r="DU25" i="14" l="1"/>
  <c r="DU17" i="14"/>
  <c r="DU24" i="14"/>
  <c r="AF59" i="1"/>
  <c r="AF60" i="1" s="1"/>
  <c r="AF21" i="1"/>
  <c r="AF24" i="1" s="1"/>
  <c r="AF56" i="1"/>
  <c r="AF57" i="1" s="1"/>
  <c r="DH29" i="14"/>
  <c r="DH33" i="14" s="1"/>
  <c r="DR26" i="14"/>
  <c r="DR29" i="14" s="1"/>
  <c r="DH22" i="14"/>
  <c r="DH26" i="14"/>
  <c r="DH18" i="14"/>
  <c r="DS26" i="14"/>
  <c r="DS29" i="14" s="1"/>
  <c r="DU22" i="14"/>
  <c r="DB18" i="14"/>
  <c r="AA18" i="13"/>
  <c r="AA11" i="13"/>
  <c r="DA18" i="14"/>
  <c r="DD16" i="14"/>
  <c r="DD18" i="14" s="1"/>
  <c r="DD35" i="14"/>
  <c r="DU35" i="14" s="1"/>
  <c r="DD14" i="14"/>
  <c r="DU14" i="14" s="1"/>
  <c r="DD21" i="14"/>
  <c r="DU21" i="14" s="1"/>
  <c r="AA12" i="13"/>
  <c r="DC18" i="14"/>
  <c r="DC22" i="14" s="1"/>
  <c r="DC26" i="14" s="1"/>
  <c r="DC29" i="14" s="1"/>
  <c r="DD20" i="14"/>
  <c r="DU20" i="14" s="1"/>
  <c r="DD28" i="14"/>
  <c r="DU28" i="14" s="1"/>
  <c r="DD37" i="14"/>
  <c r="AA17" i="13"/>
  <c r="DB22" i="14"/>
  <c r="DB26" i="14" s="1"/>
  <c r="DB29" i="14" s="1"/>
  <c r="DA22" i="14"/>
  <c r="DA26" i="14" s="1"/>
  <c r="DA29" i="14" s="1"/>
  <c r="DU26" i="14" l="1"/>
  <c r="DU29" i="14" s="1"/>
  <c r="DU33" i="14" s="1"/>
  <c r="DU16" i="14"/>
  <c r="DU18" i="14" s="1"/>
  <c r="AA20" i="12"/>
  <c r="AA37" i="12" s="1"/>
  <c r="DD22" i="14"/>
  <c r="DD26" i="14" s="1"/>
  <c r="DD29" i="14" s="1"/>
  <c r="DD33" i="14" s="1"/>
  <c r="BB17" i="6"/>
  <c r="Y51" i="2"/>
  <c r="AE45" i="1"/>
  <c r="AE42" i="1"/>
  <c r="AE41" i="1"/>
  <c r="AE38" i="1"/>
  <c r="AE37" i="1"/>
  <c r="AE36" i="1"/>
  <c r="AE35" i="1"/>
  <c r="AE29" i="1"/>
  <c r="AE50" i="1" s="1"/>
  <c r="AE52" i="1" l="1"/>
  <c r="AE54" i="1" s="1"/>
  <c r="Y61" i="2"/>
  <c r="Y63" i="2" s="1"/>
  <c r="Y35" i="2"/>
  <c r="AE32" i="1"/>
  <c r="AE39" i="1" s="1"/>
  <c r="AE43" i="1" s="1"/>
  <c r="AE46" i="1" s="1"/>
  <c r="Y73" i="2"/>
  <c r="W78" i="3"/>
  <c r="AE10" i="1"/>
  <c r="AE17" i="1" s="1"/>
  <c r="BB63" i="6"/>
  <c r="BB50" i="6"/>
  <c r="BB108" i="6"/>
  <c r="BB32" i="6"/>
  <c r="BB93" i="6"/>
  <c r="W32" i="6"/>
  <c r="W108" i="6"/>
  <c r="W17" i="6"/>
  <c r="W93" i="6"/>
  <c r="W63" i="6"/>
  <c r="W65" i="3"/>
  <c r="W43" i="3"/>
  <c r="W48" i="3" s="1"/>
  <c r="Y22" i="2"/>
  <c r="CY35" i="14"/>
  <c r="AE59" i="1" l="1"/>
  <c r="AE60" i="1" s="1"/>
  <c r="AE56" i="1"/>
  <c r="AE57" i="1" s="1"/>
  <c r="Y37" i="2"/>
  <c r="Y75" i="2"/>
  <c r="W81" i="3"/>
  <c r="W83" i="3" s="1"/>
  <c r="W85" i="3" s="1"/>
  <c r="AE21" i="1"/>
  <c r="AE24" i="1" s="1"/>
  <c r="CY32" i="14" l="1"/>
  <c r="CY31" i="14"/>
  <c r="CV28" i="14"/>
  <c r="CW28" i="14"/>
  <c r="CX28" i="14"/>
  <c r="CV24" i="14"/>
  <c r="CW24" i="14"/>
  <c r="CX24" i="14"/>
  <c r="CV25" i="14"/>
  <c r="CX25" i="14"/>
  <c r="CW20" i="14"/>
  <c r="CX20" i="14"/>
  <c r="CV21" i="14"/>
  <c r="CW21" i="14"/>
  <c r="CX21" i="14"/>
  <c r="CQ18" i="14"/>
  <c r="CW16" i="14"/>
  <c r="CV17" i="14"/>
  <c r="CX17" i="14"/>
  <c r="CV14" i="14"/>
  <c r="CW14" i="14"/>
  <c r="CX14" i="14"/>
  <c r="CT36" i="14"/>
  <c r="CT34" i="14"/>
  <c r="CT30" i="14"/>
  <c r="CT27" i="14"/>
  <c r="CT23" i="14"/>
  <c r="CT19" i="14"/>
  <c r="CR18" i="14" l="1"/>
  <c r="CR22" i="14" s="1"/>
  <c r="CR26" i="14" s="1"/>
  <c r="CR29" i="14" s="1"/>
  <c r="CT25" i="14"/>
  <c r="CS18" i="14"/>
  <c r="CS22" i="14" s="1"/>
  <c r="CS26" i="14" s="1"/>
  <c r="CS29" i="14" s="1"/>
  <c r="CT20" i="14"/>
  <c r="CT35" i="14"/>
  <c r="CT37" i="14"/>
  <c r="CY37" i="14" s="1"/>
  <c r="CT38" i="14"/>
  <c r="CY38" i="14" s="1"/>
  <c r="CT16" i="14"/>
  <c r="CT14" i="14"/>
  <c r="CQ22" i="14"/>
  <c r="CQ26" i="14" s="1"/>
  <c r="CT24" i="14"/>
  <c r="CT21" i="14"/>
  <c r="CV16" i="14"/>
  <c r="CX16" i="14"/>
  <c r="CW17" i="14"/>
  <c r="CV20" i="14"/>
  <c r="CW25" i="14"/>
  <c r="CT28" i="14"/>
  <c r="CT17" i="14"/>
  <c r="Y36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19" i="12"/>
  <c r="Y18" i="12"/>
  <c r="Y17" i="12"/>
  <c r="Y16" i="12"/>
  <c r="Y15" i="12"/>
  <c r="Y14" i="12"/>
  <c r="Y13" i="12"/>
  <c r="X20" i="12"/>
  <c r="X37" i="12" s="1"/>
  <c r="Y12" i="5"/>
  <c r="Y13" i="5"/>
  <c r="Y19" i="5"/>
  <c r="X20" i="5"/>
  <c r="X27" i="5" s="1"/>
  <c r="X21" i="5"/>
  <c r="X28" i="5" s="1"/>
  <c r="X14" i="5"/>
  <c r="X15" i="5" s="1"/>
  <c r="W21" i="5"/>
  <c r="W28" i="5" s="1"/>
  <c r="W20" i="5"/>
  <c r="W27" i="5" s="1"/>
  <c r="AC24" i="8"/>
  <c r="AC22" i="8"/>
  <c r="AC20" i="8"/>
  <c r="AC18" i="8"/>
  <c r="AC16" i="8"/>
  <c r="AC14" i="8"/>
  <c r="AC12" i="8"/>
  <c r="U108" i="6"/>
  <c r="U93" i="6"/>
  <c r="U63" i="6"/>
  <c r="U50" i="6"/>
  <c r="U32" i="6"/>
  <c r="U17" i="6"/>
  <c r="AZ93" i="6"/>
  <c r="AZ63" i="6"/>
  <c r="AZ50" i="6"/>
  <c r="AZ32" i="6"/>
  <c r="AZ17" i="6"/>
  <c r="U24" i="3"/>
  <c r="T78" i="3"/>
  <c r="T65" i="3"/>
  <c r="T43" i="3"/>
  <c r="T48" i="3" s="1"/>
  <c r="V73" i="2"/>
  <c r="V61" i="2"/>
  <c r="V51" i="2"/>
  <c r="V35" i="2"/>
  <c r="V22" i="2"/>
  <c r="AA51" i="1"/>
  <c r="AA54" i="1" s="1"/>
  <c r="AA10" i="1"/>
  <c r="AA17" i="1" s="1"/>
  <c r="AA21" i="1" s="1"/>
  <c r="AA24" i="1" s="1"/>
  <c r="AA32" i="1"/>
  <c r="AA39" i="1" s="1"/>
  <c r="AA43" i="1" s="1"/>
  <c r="AA46" i="1" s="1"/>
  <c r="AC52" i="1"/>
  <c r="AC31" i="1"/>
  <c r="AC30" i="1"/>
  <c r="AC23" i="1"/>
  <c r="AC20" i="1"/>
  <c r="AC19" i="1"/>
  <c r="AC16" i="1"/>
  <c r="AC15" i="1"/>
  <c r="AC14" i="1"/>
  <c r="AC13" i="1"/>
  <c r="AC9" i="1"/>
  <c r="AC8" i="1"/>
  <c r="AE14" i="5" l="1"/>
  <c r="AA14" i="5"/>
  <c r="AA15" i="5" s="1"/>
  <c r="Y14" i="5"/>
  <c r="Y15" i="5" s="1"/>
  <c r="Y20" i="5"/>
  <c r="AE20" i="5"/>
  <c r="AE22" i="5" s="1"/>
  <c r="AA20" i="5"/>
  <c r="Y21" i="5"/>
  <c r="Y28" i="5" s="1"/>
  <c r="AE21" i="5"/>
  <c r="AA21" i="5"/>
  <c r="CT18" i="14"/>
  <c r="CT22" i="14"/>
  <c r="Y27" i="5"/>
  <c r="V37" i="2"/>
  <c r="Y20" i="12"/>
  <c r="Y37" i="12" s="1"/>
  <c r="T81" i="3"/>
  <c r="V63" i="2"/>
  <c r="V75" i="2" s="1"/>
  <c r="CT26" i="14"/>
  <c r="CQ29" i="14"/>
  <c r="CT29" i="14" s="1"/>
  <c r="CT33" i="14" s="1"/>
  <c r="X23" i="5"/>
  <c r="X22" i="5"/>
  <c r="W22" i="5"/>
  <c r="W23" i="5"/>
  <c r="AC51" i="1"/>
  <c r="AA56" i="1"/>
  <c r="AA57" i="1" s="1"/>
  <c r="AA59" i="1"/>
  <c r="AA60" i="1" s="1"/>
  <c r="AA28" i="5" l="1"/>
  <c r="AA23" i="5"/>
  <c r="AE23" i="5"/>
  <c r="AA22" i="5"/>
  <c r="AA27" i="5"/>
  <c r="CP38" i="14"/>
  <c r="CP37" i="14"/>
  <c r="CP36" i="14"/>
  <c r="CP35" i="14"/>
  <c r="CP34" i="14"/>
  <c r="CP30" i="14"/>
  <c r="CP28" i="14"/>
  <c r="CP27" i="14"/>
  <c r="CP25" i="14"/>
  <c r="CP24" i="14"/>
  <c r="CP23" i="14"/>
  <c r="CP21" i="14"/>
  <c r="CP20" i="14"/>
  <c r="CP19" i="14"/>
  <c r="CO18" i="14"/>
  <c r="CO22" i="14" s="1"/>
  <c r="CO26" i="14" s="1"/>
  <c r="CO29" i="14" s="1"/>
  <c r="CN18" i="14"/>
  <c r="CN22" i="14" s="1"/>
  <c r="CN26" i="14" s="1"/>
  <c r="CN29" i="14" s="1"/>
  <c r="CM18" i="14"/>
  <c r="CM22" i="14" s="1"/>
  <c r="CP17" i="14"/>
  <c r="CP16" i="14"/>
  <c r="CP14" i="14"/>
  <c r="V20" i="12"/>
  <c r="V37" i="12" s="1"/>
  <c r="V21" i="5"/>
  <c r="V28" i="5" s="1"/>
  <c r="V20" i="5"/>
  <c r="V27" i="5" s="1"/>
  <c r="AY108" i="6"/>
  <c r="AY93" i="6"/>
  <c r="AY63" i="6"/>
  <c r="AY50" i="6"/>
  <c r="AY32" i="6"/>
  <c r="AY17" i="6"/>
  <c r="T108" i="6"/>
  <c r="T93" i="6"/>
  <c r="T63" i="6"/>
  <c r="T50" i="6"/>
  <c r="T32" i="6"/>
  <c r="T17" i="6"/>
  <c r="CM26" i="14" l="1"/>
  <c r="CP22" i="14"/>
  <c r="CP18" i="14"/>
  <c r="V22" i="5"/>
  <c r="V23" i="5"/>
  <c r="CM29" i="14" l="1"/>
  <c r="CP29" i="14" s="1"/>
  <c r="CP33" i="14" s="1"/>
  <c r="CP26" i="14"/>
  <c r="S78" i="3" l="1"/>
  <c r="S65" i="3"/>
  <c r="S43" i="3"/>
  <c r="S48" i="3" s="1"/>
  <c r="U73" i="2"/>
  <c r="U61" i="2"/>
  <c r="U51" i="2"/>
  <c r="U35" i="2"/>
  <c r="U22" i="2"/>
  <c r="U37" i="2" l="1"/>
  <c r="U63" i="2"/>
  <c r="U75" i="2" s="1"/>
  <c r="S81" i="3"/>
  <c r="Y54" i="1" l="1"/>
  <c r="Y32" i="1"/>
  <c r="Y39" i="1" s="1"/>
  <c r="Y43" i="1" s="1"/>
  <c r="Y46" i="1" s="1"/>
  <c r="Y29" i="1"/>
  <c r="Y50" i="1" s="1"/>
  <c r="Y10" i="1"/>
  <c r="Y17" i="1" s="1"/>
  <c r="CL38" i="14"/>
  <c r="CL21" i="14"/>
  <c r="CY21" i="14" s="1"/>
  <c r="CL20" i="14"/>
  <c r="CY20" i="14" s="1"/>
  <c r="CL34" i="14"/>
  <c r="CL30" i="14"/>
  <c r="CL27" i="14"/>
  <c r="CL23" i="14"/>
  <c r="CL19" i="14"/>
  <c r="CL14" i="14"/>
  <c r="CY14" i="14" s="1"/>
  <c r="CU33" i="14"/>
  <c r="Y59" i="1" l="1"/>
  <c r="Y60" i="1" s="1"/>
  <c r="Y21" i="1"/>
  <c r="Y24" i="1" s="1"/>
  <c r="Y56" i="1"/>
  <c r="Y57" i="1" s="1"/>
  <c r="CL17" i="14"/>
  <c r="CY17" i="14" s="1"/>
  <c r="CL28" i="14"/>
  <c r="CY28" i="14" s="1"/>
  <c r="CL25" i="14"/>
  <c r="CY25" i="14" s="1"/>
  <c r="CL36" i="14"/>
  <c r="CL16" i="14"/>
  <c r="CY16" i="14" s="1"/>
  <c r="CL24" i="14"/>
  <c r="CY24" i="14" s="1"/>
  <c r="CY36" i="14"/>
  <c r="W20" i="12"/>
  <c r="W37" i="12" s="1"/>
  <c r="CI18" i="14"/>
  <c r="CL35" i="14"/>
  <c r="CL37" i="14"/>
  <c r="CX18" i="14"/>
  <c r="CW18" i="14"/>
  <c r="CW22" i="14" s="1"/>
  <c r="CW26" i="14" s="1"/>
  <c r="CW29" i="14" s="1"/>
  <c r="CJ18" i="14"/>
  <c r="CJ22" i="14" s="1"/>
  <c r="CJ26" i="14" s="1"/>
  <c r="CJ29" i="14" s="1"/>
  <c r="CK18" i="14"/>
  <c r="CK22" i="14" s="1"/>
  <c r="CK26" i="14" s="1"/>
  <c r="CK29" i="14" s="1"/>
  <c r="Y23" i="5"/>
  <c r="Y22" i="5"/>
  <c r="BA63" i="6"/>
  <c r="AX63" i="6"/>
  <c r="BA17" i="6"/>
  <c r="AX17" i="6"/>
  <c r="V63" i="6"/>
  <c r="BA108" i="6"/>
  <c r="AX108" i="6"/>
  <c r="BA93" i="6"/>
  <c r="AX93" i="6"/>
  <c r="BA50" i="6"/>
  <c r="AX50" i="6"/>
  <c r="BA32" i="6"/>
  <c r="AX32" i="6"/>
  <c r="V108" i="6" l="1"/>
  <c r="V93" i="6"/>
  <c r="CX22" i="14"/>
  <c r="CX26" i="14" s="1"/>
  <c r="CX29" i="14" s="1"/>
  <c r="S93" i="6"/>
  <c r="CI22" i="14"/>
  <c r="CI26" i="14" s="1"/>
  <c r="CI29" i="14" s="1"/>
  <c r="CL29" i="14" s="1"/>
  <c r="CL33" i="14" s="1"/>
  <c r="CL18" i="14"/>
  <c r="W51" i="2"/>
  <c r="W61" i="2"/>
  <c r="CY18" i="14"/>
  <c r="W35" i="2"/>
  <c r="V50" i="6"/>
  <c r="CV18" i="14"/>
  <c r="CV22" i="14" s="1"/>
  <c r="CV26" i="14" s="1"/>
  <c r="CV29" i="14" s="1"/>
  <c r="S108" i="6"/>
  <c r="S63" i="6"/>
  <c r="S50" i="6"/>
  <c r="S32" i="6"/>
  <c r="S17" i="6"/>
  <c r="U78" i="3"/>
  <c r="U65" i="3"/>
  <c r="U43" i="3"/>
  <c r="U48" i="3" s="1"/>
  <c r="W73" i="2"/>
  <c r="W22" i="2"/>
  <c r="CL26" i="14" l="1"/>
  <c r="W63" i="2"/>
  <c r="W75" i="2" s="1"/>
  <c r="CY22" i="14"/>
  <c r="CY26" i="14" s="1"/>
  <c r="CY29" i="14" s="1"/>
  <c r="CY33" i="14" s="1"/>
  <c r="W37" i="2"/>
  <c r="CL22" i="14"/>
  <c r="U81" i="3"/>
  <c r="Z54" i="1" l="1"/>
  <c r="Z29" i="1"/>
  <c r="Z50" i="1" s="1"/>
  <c r="Z10" i="1" l="1"/>
  <c r="Z17" i="1" s="1"/>
  <c r="AC10" i="1"/>
  <c r="AC17" i="1" s="1"/>
  <c r="Z32" i="1"/>
  <c r="AC54" i="1"/>
  <c r="AC32" i="1"/>
  <c r="CH35" i="14"/>
  <c r="Z56" i="1" l="1"/>
  <c r="Z57" i="1" s="1"/>
  <c r="Z21" i="1"/>
  <c r="Z24" i="1" s="1"/>
  <c r="Z39" i="1"/>
  <c r="Z43" i="1" s="1"/>
  <c r="Z46" i="1" s="1"/>
  <c r="Z59" i="1" s="1"/>
  <c r="Z60" i="1" s="1"/>
  <c r="AC21" i="1"/>
  <c r="AC24" i="1" s="1"/>
  <c r="AC56" i="1"/>
  <c r="AC57" i="1" s="1"/>
  <c r="AW50" i="6"/>
  <c r="U18" i="13"/>
  <c r="U17" i="13"/>
  <c r="U12" i="13"/>
  <c r="U11" i="13"/>
  <c r="CD33" i="14"/>
  <c r="CH18" i="14"/>
  <c r="CG18" i="14"/>
  <c r="CG22" i="14" s="1"/>
  <c r="CG26" i="14" s="1"/>
  <c r="CG29" i="14" s="1"/>
  <c r="CF18" i="14"/>
  <c r="CF22" i="14" s="1"/>
  <c r="CF26" i="14" s="1"/>
  <c r="CF29" i="14" s="1"/>
  <c r="CE18" i="14"/>
  <c r="CE22" i="14" s="1"/>
  <c r="Q85" i="3"/>
  <c r="Q78" i="3"/>
  <c r="Q65" i="3"/>
  <c r="X54" i="1"/>
  <c r="X29" i="1"/>
  <c r="X50" i="1" s="1"/>
  <c r="X45" i="1"/>
  <c r="AC45" i="1" s="1"/>
  <c r="X42" i="1"/>
  <c r="AC42" i="1" s="1"/>
  <c r="X41" i="1"/>
  <c r="AC41" i="1" s="1"/>
  <c r="X38" i="1"/>
  <c r="AC38" i="1" s="1"/>
  <c r="X37" i="1"/>
  <c r="AC37" i="1" s="1"/>
  <c r="X36" i="1"/>
  <c r="AC36" i="1" s="1"/>
  <c r="X35" i="1"/>
  <c r="X10" i="1"/>
  <c r="AC35" i="1" l="1"/>
  <c r="AC39" i="1" s="1"/>
  <c r="AC43" i="1" s="1"/>
  <c r="AC46" i="1" s="1"/>
  <c r="AC59" i="1" s="1"/>
  <c r="AC60" i="1" s="1"/>
  <c r="AW63" i="6"/>
  <c r="AW17" i="6"/>
  <c r="AW32" i="6"/>
  <c r="AW93" i="6"/>
  <c r="AW108" i="6"/>
  <c r="X17" i="1"/>
  <c r="X56" i="1" s="1"/>
  <c r="X57" i="1" s="1"/>
  <c r="T51" i="2"/>
  <c r="U28" i="5"/>
  <c r="T22" i="2"/>
  <c r="T35" i="2"/>
  <c r="R43" i="3"/>
  <c r="R48" i="3" s="1"/>
  <c r="R78" i="3"/>
  <c r="R17" i="6"/>
  <c r="R32" i="6"/>
  <c r="R50" i="6"/>
  <c r="T73" i="2"/>
  <c r="R65" i="3"/>
  <c r="R63" i="6"/>
  <c r="R93" i="6"/>
  <c r="U27" i="5"/>
  <c r="T61" i="2"/>
  <c r="U20" i="12"/>
  <c r="U37" i="12" s="1"/>
  <c r="R108" i="6"/>
  <c r="CE26" i="14"/>
  <c r="CE29" i="14" s="1"/>
  <c r="CH22" i="14"/>
  <c r="CH26" i="14" s="1"/>
  <c r="CH29" i="14" s="1"/>
  <c r="CH33" i="14" s="1"/>
  <c r="U22" i="5"/>
  <c r="U23" i="5"/>
  <c r="X32" i="1"/>
  <c r="X39" i="1" s="1"/>
  <c r="X43" i="1" s="1"/>
  <c r="X46" i="1" s="1"/>
  <c r="X59" i="1" s="1"/>
  <c r="X60" i="1" s="1"/>
  <c r="Q32" i="6"/>
  <c r="R81" i="3" l="1"/>
  <c r="X21" i="1"/>
  <c r="X24" i="1" s="1"/>
  <c r="T63" i="2"/>
  <c r="T75" i="2" s="1"/>
  <c r="T37" i="2"/>
  <c r="S12" i="13"/>
  <c r="S11" i="13"/>
  <c r="R12" i="13"/>
  <c r="R11" i="13"/>
  <c r="BX18" i="14"/>
  <c r="BW18" i="14"/>
  <c r="BW22" i="14" s="1"/>
  <c r="BW26" i="14" s="1"/>
  <c r="BW29" i="14" s="1"/>
  <c r="BV18" i="14"/>
  <c r="BV22" i="14" s="1"/>
  <c r="BV26" i="14" s="1"/>
  <c r="BV29" i="14" s="1"/>
  <c r="BU18" i="14"/>
  <c r="BU22" i="14" s="1"/>
  <c r="BT33" i="14"/>
  <c r="S33" i="12"/>
  <c r="S32" i="12"/>
  <c r="S31" i="12"/>
  <c r="S19" i="12"/>
  <c r="R20" i="12"/>
  <c r="R37" i="12" s="1"/>
  <c r="S27" i="5"/>
  <c r="S15" i="5"/>
  <c r="R28" i="5"/>
  <c r="R27" i="5"/>
  <c r="R23" i="5"/>
  <c r="R22" i="5"/>
  <c r="R15" i="5"/>
  <c r="P78" i="3"/>
  <c r="O78" i="3"/>
  <c r="O43" i="3"/>
  <c r="N43" i="3"/>
  <c r="R73" i="2"/>
  <c r="S28" i="5" l="1"/>
  <c r="R61" i="2"/>
  <c r="C63" i="6"/>
  <c r="BU26" i="14"/>
  <c r="BU29" i="14" s="1"/>
  <c r="BX22" i="14"/>
  <c r="BX26" i="14" s="1"/>
  <c r="BX29" i="14" s="1"/>
  <c r="BX33" i="14" s="1"/>
  <c r="S22" i="5"/>
  <c r="S23" i="5"/>
  <c r="O48" i="3"/>
  <c r="O65" i="3"/>
  <c r="P43" i="3"/>
  <c r="P48" i="3" s="1"/>
  <c r="P65" i="3"/>
  <c r="R35" i="2"/>
  <c r="R51" i="2"/>
  <c r="R22" i="2"/>
  <c r="R37" i="2" l="1"/>
  <c r="R63" i="2"/>
  <c r="R75" i="2" s="1"/>
  <c r="P81" i="3"/>
  <c r="O81" i="3"/>
  <c r="T10" i="1"/>
  <c r="T17" i="1" s="1"/>
  <c r="T54" i="1"/>
  <c r="T45" i="1"/>
  <c r="T42" i="1"/>
  <c r="T41" i="1"/>
  <c r="T38" i="1"/>
  <c r="T37" i="1"/>
  <c r="T36" i="1"/>
  <c r="T35" i="1"/>
  <c r="T32" i="1"/>
  <c r="T39" i="1" l="1"/>
  <c r="T43" i="1" s="1"/>
  <c r="T46" i="1" s="1"/>
  <c r="T59" i="1" s="1"/>
  <c r="T60" i="1" s="1"/>
  <c r="T56" i="1"/>
  <c r="T57" i="1" s="1"/>
  <c r="T21" i="1"/>
  <c r="T24" i="1" s="1"/>
  <c r="G24" i="13"/>
  <c r="G23" i="13"/>
  <c r="M24" i="13"/>
  <c r="M23" i="13"/>
  <c r="M29" i="13"/>
  <c r="M28" i="13"/>
  <c r="M65" i="3" l="1"/>
  <c r="BS18" i="14"/>
  <c r="Q20" i="12"/>
  <c r="Q37" i="12" s="1"/>
  <c r="O17" i="6"/>
  <c r="Q22" i="2"/>
  <c r="S54" i="1"/>
  <c r="S32" i="1"/>
  <c r="S10" i="1" l="1"/>
  <c r="S17" i="1" s="1"/>
  <c r="S21" i="1" s="1"/>
  <c r="S24" i="1" s="1"/>
  <c r="P73" i="2"/>
  <c r="N65" i="3"/>
  <c r="S35" i="1"/>
  <c r="S36" i="1"/>
  <c r="S37" i="1"/>
  <c r="S38" i="1"/>
  <c r="S41" i="1"/>
  <c r="S42" i="1"/>
  <c r="S45" i="1"/>
  <c r="Q35" i="2"/>
  <c r="Q37" i="2" s="1"/>
  <c r="Q51" i="2"/>
  <c r="Q61" i="2"/>
  <c r="Q73" i="2"/>
  <c r="BP18" i="14"/>
  <c r="BP22" i="14" s="1"/>
  <c r="BP26" i="14" s="1"/>
  <c r="BP29" i="14" s="1"/>
  <c r="BQ18" i="14"/>
  <c r="BQ22" i="14" s="1"/>
  <c r="BQ26" i="14" s="1"/>
  <c r="BQ29" i="14" s="1"/>
  <c r="BR18" i="14"/>
  <c r="BR22" i="14" s="1"/>
  <c r="BR26" i="14" s="1"/>
  <c r="BR29" i="14" s="1"/>
  <c r="S56" i="1" l="1"/>
  <c r="S57" i="1" s="1"/>
  <c r="S39" i="1"/>
  <c r="S43" i="1" s="1"/>
  <c r="S46" i="1" s="1"/>
  <c r="S59" i="1" s="1"/>
  <c r="S60" i="1" s="1"/>
  <c r="BS22" i="14"/>
  <c r="BS26" i="14" s="1"/>
  <c r="BS29" i="14" s="1"/>
  <c r="BS33" i="14" s="1"/>
  <c r="Q63" i="2"/>
  <c r="Q75" i="2" s="1"/>
  <c r="CC38" i="14"/>
  <c r="CC37" i="14"/>
  <c r="AV108" i="6"/>
  <c r="AV63" i="6"/>
  <c r="AV50" i="6"/>
  <c r="AV32" i="6"/>
  <c r="Q108" i="6"/>
  <c r="Q63" i="6"/>
  <c r="Q50" i="6"/>
  <c r="Q17" i="6" l="1"/>
  <c r="AV17" i="6"/>
  <c r="CC35" i="14"/>
  <c r="BO33" i="14"/>
  <c r="BN18" i="14"/>
  <c r="BM18" i="14"/>
  <c r="BM22" i="14" s="1"/>
  <c r="BM26" i="14" s="1"/>
  <c r="BM29" i="14" s="1"/>
  <c r="BL18" i="14"/>
  <c r="BL22" i="14" s="1"/>
  <c r="BL26" i="14" s="1"/>
  <c r="BL29" i="14" s="1"/>
  <c r="BK18" i="14"/>
  <c r="BK22" i="14" s="1"/>
  <c r="N108" i="6"/>
  <c r="N93" i="6"/>
  <c r="N63" i="6"/>
  <c r="N50" i="6"/>
  <c r="N32" i="6"/>
  <c r="N17" i="6"/>
  <c r="BK26" i="14" l="1"/>
  <c r="BK29" i="14" s="1"/>
  <c r="BN22" i="14"/>
  <c r="BN26" i="14" s="1"/>
  <c r="BN29" i="14" s="1"/>
  <c r="BN33" i="14" s="1"/>
  <c r="R38" i="1" l="1"/>
  <c r="O35" i="2" l="1"/>
  <c r="S18" i="13" l="1"/>
  <c r="R18" i="13"/>
  <c r="Q18" i="13"/>
  <c r="O18" i="13"/>
  <c r="S17" i="13"/>
  <c r="R17" i="13"/>
  <c r="Q17" i="13"/>
  <c r="O17" i="13"/>
  <c r="Q11" i="13"/>
  <c r="Q12" i="13" s="1"/>
  <c r="O11" i="13"/>
  <c r="O12" i="13" s="1"/>
  <c r="BY33" i="14"/>
  <c r="BJ33" i="14"/>
  <c r="BE33" i="14"/>
  <c r="CC32" i="14"/>
  <c r="CC31" i="14"/>
  <c r="CB28" i="14"/>
  <c r="CA28" i="14"/>
  <c r="BZ28" i="14"/>
  <c r="CB25" i="14"/>
  <c r="CA25" i="14"/>
  <c r="BZ25" i="14"/>
  <c r="CB24" i="14"/>
  <c r="CA24" i="14"/>
  <c r="BZ24" i="14"/>
  <c r="CB21" i="14"/>
  <c r="CA21" i="14"/>
  <c r="BZ21" i="14"/>
  <c r="CB20" i="14"/>
  <c r="CA20" i="14"/>
  <c r="BZ20" i="14"/>
  <c r="CB17" i="14"/>
  <c r="CA17" i="14"/>
  <c r="BZ17" i="14"/>
  <c r="BI18" i="14"/>
  <c r="BH18" i="14"/>
  <c r="BH22" i="14" s="1"/>
  <c r="BH26" i="14" s="1"/>
  <c r="BH29" i="14" s="1"/>
  <c r="BG18" i="14"/>
  <c r="BG22" i="14" s="1"/>
  <c r="BG26" i="14" s="1"/>
  <c r="BG29" i="14" s="1"/>
  <c r="BF18" i="14"/>
  <c r="BF22" i="14" s="1"/>
  <c r="CB14" i="14"/>
  <c r="CA14" i="14"/>
  <c r="BZ14" i="14"/>
  <c r="S30" i="12"/>
  <c r="S29" i="12"/>
  <c r="S28" i="12"/>
  <c r="S27" i="12"/>
  <c r="S26" i="12"/>
  <c r="S25" i="12"/>
  <c r="S24" i="12"/>
  <c r="S23" i="12"/>
  <c r="S22" i="12"/>
  <c r="S18" i="12"/>
  <c r="S17" i="12"/>
  <c r="S16" i="12"/>
  <c r="S15" i="12"/>
  <c r="S14" i="12"/>
  <c r="S13" i="12"/>
  <c r="O20" i="12"/>
  <c r="O37" i="12" s="1"/>
  <c r="O27" i="5"/>
  <c r="O15" i="5"/>
  <c r="AU108" i="6"/>
  <c r="AT108" i="6"/>
  <c r="AS108" i="6"/>
  <c r="AR108" i="6"/>
  <c r="AU93" i="6"/>
  <c r="AT93" i="6"/>
  <c r="AS93" i="6"/>
  <c r="AR93" i="6"/>
  <c r="AU63" i="6"/>
  <c r="AT63" i="6"/>
  <c r="AS63" i="6"/>
  <c r="AR63" i="6"/>
  <c r="AU50" i="6"/>
  <c r="AT50" i="6"/>
  <c r="AS50" i="6"/>
  <c r="AR50" i="6"/>
  <c r="AU32" i="6"/>
  <c r="AT32" i="6"/>
  <c r="AS32" i="6"/>
  <c r="AR32" i="6"/>
  <c r="AU17" i="6"/>
  <c r="AT17" i="6"/>
  <c r="AS17" i="6"/>
  <c r="AR17" i="6"/>
  <c r="M108" i="6"/>
  <c r="O108" i="6"/>
  <c r="P108" i="6"/>
  <c r="P93" i="6"/>
  <c r="O93" i="6"/>
  <c r="M93" i="6"/>
  <c r="P63" i="6"/>
  <c r="O63" i="6"/>
  <c r="M63" i="6"/>
  <c r="P50" i="6"/>
  <c r="O50" i="6"/>
  <c r="M50" i="6"/>
  <c r="P32" i="6"/>
  <c r="O32" i="6"/>
  <c r="M32" i="6"/>
  <c r="P17" i="6"/>
  <c r="M17" i="6"/>
  <c r="L85" i="3"/>
  <c r="L78" i="3"/>
  <c r="N78" i="3"/>
  <c r="M78" i="3"/>
  <c r="L65" i="3"/>
  <c r="N48" i="3"/>
  <c r="M43" i="3"/>
  <c r="M48" i="3" s="1"/>
  <c r="O73" i="2"/>
  <c r="O61" i="2"/>
  <c r="O51" i="2"/>
  <c r="O22" i="2"/>
  <c r="O37" i="2" s="1"/>
  <c r="Q54" i="1"/>
  <c r="Q45" i="1"/>
  <c r="Q42" i="1"/>
  <c r="V16" i="1"/>
  <c r="Q37" i="1"/>
  <c r="Q35" i="1"/>
  <c r="Q10" i="1"/>
  <c r="Q17" i="1" s="1"/>
  <c r="O63" i="2" l="1"/>
  <c r="O75" i="2" s="1"/>
  <c r="M81" i="3"/>
  <c r="N81" i="3"/>
  <c r="CC28" i="14"/>
  <c r="CC14" i="14"/>
  <c r="CC21" i="14"/>
  <c r="CC25" i="14"/>
  <c r="CC24" i="14"/>
  <c r="CC20" i="14"/>
  <c r="CC17" i="14"/>
  <c r="BF26" i="14"/>
  <c r="BF29" i="14" s="1"/>
  <c r="BI22" i="14"/>
  <c r="BI26" i="14" s="1"/>
  <c r="BI29" i="14" s="1"/>
  <c r="BI33" i="14" s="1"/>
  <c r="CA16" i="14"/>
  <c r="CA18" i="14" s="1"/>
  <c r="CA22" i="14" s="1"/>
  <c r="CA26" i="14" s="1"/>
  <c r="CA29" i="14" s="1"/>
  <c r="BZ16" i="14"/>
  <c r="CB16" i="14"/>
  <c r="CB18" i="14" s="1"/>
  <c r="CB22" i="14" s="1"/>
  <c r="CB26" i="14" s="1"/>
  <c r="CB29" i="14" s="1"/>
  <c r="S20" i="12"/>
  <c r="S37" i="12" s="1"/>
  <c r="O22" i="5"/>
  <c r="O23" i="5"/>
  <c r="Q21" i="1"/>
  <c r="Q24" i="1" s="1"/>
  <c r="Q56" i="1"/>
  <c r="Q57" i="1" s="1"/>
  <c r="Q32" i="1"/>
  <c r="Q36" i="1"/>
  <c r="Q38" i="1"/>
  <c r="V38" i="1" s="1"/>
  <c r="Q41" i="1"/>
  <c r="BZ18" i="14" l="1"/>
  <c r="BZ22" i="14" s="1"/>
  <c r="CC16" i="14"/>
  <c r="CC18" i="14" s="1"/>
  <c r="Q39" i="1"/>
  <c r="Q43" i="1" s="1"/>
  <c r="Q46" i="1" s="1"/>
  <c r="G65" i="3"/>
  <c r="Q59" i="1" l="1"/>
  <c r="Q60" i="1" s="1"/>
  <c r="BZ26" i="14"/>
  <c r="BZ29" i="14" s="1"/>
  <c r="CC22" i="14"/>
  <c r="CC26" i="14" s="1"/>
  <c r="CC29" i="14" s="1"/>
  <c r="CC33" i="14" s="1"/>
  <c r="G78" i="3"/>
  <c r="H65" i="3" l="1"/>
  <c r="J65" i="3"/>
  <c r="H78" i="3"/>
  <c r="J78" i="3"/>
  <c r="M30" i="12" l="1"/>
  <c r="L35" i="2"/>
  <c r="J35" i="2"/>
  <c r="G35" i="2"/>
  <c r="E35" i="2"/>
  <c r="M45" i="1"/>
  <c r="M42" i="1"/>
  <c r="M41" i="1"/>
  <c r="M38" i="1"/>
  <c r="M37" i="1"/>
  <c r="M36" i="1"/>
  <c r="M35" i="1"/>
  <c r="M32" i="1"/>
  <c r="M10" i="1"/>
  <c r="M17" i="1" s="1"/>
  <c r="M21" i="1" s="1"/>
  <c r="M24" i="1" s="1"/>
  <c r="M39" i="1" l="1"/>
  <c r="M43" i="1" s="1"/>
  <c r="M46" i="1" s="1"/>
  <c r="C35" i="2"/>
  <c r="F35" i="2"/>
  <c r="H35" i="2"/>
  <c r="K35" i="2"/>
  <c r="M35" i="2"/>
  <c r="M15" i="5"/>
  <c r="M13" i="12"/>
  <c r="M14" i="12"/>
  <c r="M15" i="12"/>
  <c r="M16" i="12"/>
  <c r="M17" i="12"/>
  <c r="M18" i="12"/>
  <c r="M22" i="12"/>
  <c r="M23" i="12"/>
  <c r="M24" i="12"/>
  <c r="M25" i="12"/>
  <c r="M26" i="12"/>
  <c r="M27" i="12"/>
  <c r="M28" i="12"/>
  <c r="M29" i="12"/>
  <c r="M27" i="5"/>
  <c r="M28" i="5"/>
  <c r="G85" i="3"/>
  <c r="M20" i="12" l="1"/>
  <c r="M37" i="12" s="1"/>
  <c r="D108" i="6"/>
  <c r="F108" i="6"/>
  <c r="H108" i="6"/>
  <c r="J108" i="6"/>
  <c r="L108" i="6"/>
  <c r="AK93" i="6"/>
  <c r="AH93" i="6"/>
  <c r="K93" i="6"/>
  <c r="I93" i="6"/>
  <c r="G93" i="6"/>
  <c r="E93" i="6"/>
  <c r="L93" i="6"/>
  <c r="H93" i="6"/>
  <c r="D93" i="6"/>
  <c r="C93" i="6"/>
  <c r="AQ108" i="6"/>
  <c r="AP108" i="6"/>
  <c r="AO108" i="6"/>
  <c r="AN108" i="6"/>
  <c r="AM108" i="6"/>
  <c r="AL108" i="6"/>
  <c r="AK108" i="6"/>
  <c r="AJ108" i="6"/>
  <c r="AI108" i="6"/>
  <c r="AH108" i="6"/>
  <c r="K108" i="6"/>
  <c r="I108" i="6"/>
  <c r="G108" i="6"/>
  <c r="E108" i="6"/>
  <c r="C108" i="6"/>
  <c r="AQ93" i="6"/>
  <c r="AM93" i="6"/>
  <c r="AI93" i="6"/>
  <c r="J93" i="6"/>
  <c r="F93" i="6"/>
  <c r="AO93" i="6" l="1"/>
  <c r="D63" i="6"/>
  <c r="F63" i="6"/>
  <c r="H63" i="6"/>
  <c r="J63" i="6"/>
  <c r="L63" i="6"/>
  <c r="AI63" i="6"/>
  <c r="AK63" i="6"/>
  <c r="AM63" i="6"/>
  <c r="AO63" i="6"/>
  <c r="AQ63" i="6"/>
  <c r="AP93" i="6"/>
  <c r="AN93" i="6"/>
  <c r="AL93" i="6"/>
  <c r="AJ93" i="6"/>
  <c r="E63" i="6"/>
  <c r="G63" i="6"/>
  <c r="I63" i="6"/>
  <c r="K63" i="6"/>
  <c r="AH63" i="6"/>
  <c r="AJ63" i="6"/>
  <c r="AL63" i="6"/>
  <c r="AN63" i="6"/>
  <c r="AP63" i="6"/>
  <c r="H43" i="3" l="1"/>
  <c r="G30" i="12" l="1"/>
  <c r="AY54" i="14" l="1"/>
  <c r="AY53" i="14"/>
  <c r="AY52" i="14"/>
  <c r="AZ33" i="14"/>
  <c r="AU33" i="14"/>
  <c r="AP33" i="14"/>
  <c r="AK33" i="14"/>
  <c r="AF33" i="14"/>
  <c r="AA33" i="14"/>
  <c r="V33" i="14"/>
  <c r="Q33" i="14"/>
  <c r="L33" i="14"/>
  <c r="AY61" i="14" l="1"/>
  <c r="P62" i="14"/>
  <c r="Z62" i="14"/>
  <c r="AO62" i="14"/>
  <c r="AY62" i="14"/>
  <c r="AY63" i="14"/>
  <c r="AY64" i="14"/>
  <c r="AY65" i="14"/>
  <c r="G14" i="12"/>
  <c r="K62" i="14"/>
  <c r="U62" i="14"/>
  <c r="AJ62" i="14"/>
  <c r="AT62" i="14"/>
  <c r="AC49" i="14"/>
  <c r="AC62" i="14"/>
  <c r="BB62" i="14"/>
  <c r="AC71" i="14"/>
  <c r="AD62" i="14"/>
  <c r="BC62" i="14"/>
  <c r="AD67" i="14"/>
  <c r="BC67" i="14"/>
  <c r="AD71" i="14"/>
  <c r="AD72" i="14"/>
  <c r="AY59" i="14"/>
  <c r="AY60" i="14"/>
  <c r="AB62" i="14"/>
  <c r="BA62" i="14"/>
  <c r="AY67" i="14"/>
  <c r="AE62" i="14" l="1"/>
  <c r="BD62" i="14"/>
  <c r="S50" i="14" l="1"/>
  <c r="X50" i="14"/>
  <c r="N50" i="14"/>
  <c r="U47" i="14"/>
  <c r="G93" i="12"/>
  <c r="J86" i="12"/>
  <c r="M93" i="12"/>
  <c r="M65" i="12"/>
  <c r="G65" i="12"/>
  <c r="AB47" i="14" l="1"/>
  <c r="AD47" i="14"/>
  <c r="P47" i="14"/>
  <c r="Z47" i="14"/>
  <c r="AC47" i="14"/>
  <c r="K47" i="14"/>
  <c r="I50" i="14"/>
  <c r="J98" i="12"/>
  <c r="I58" i="12"/>
  <c r="I70" i="12" s="1"/>
  <c r="J58" i="12"/>
  <c r="I86" i="12"/>
  <c r="I98" i="12" s="1"/>
  <c r="AE47" i="14" l="1"/>
  <c r="AC50" i="14"/>
  <c r="M61" i="2" l="1"/>
  <c r="L11" i="13" l="1"/>
  <c r="G13" i="12" l="1"/>
  <c r="G15" i="12"/>
  <c r="G17" i="12"/>
  <c r="G22" i="12"/>
  <c r="G23" i="12"/>
  <c r="AC14" i="14"/>
  <c r="AB16" i="14"/>
  <c r="K16" i="14"/>
  <c r="AD16" i="14"/>
  <c r="AC17" i="14"/>
  <c r="AB20" i="14"/>
  <c r="K20" i="14"/>
  <c r="AD20" i="14"/>
  <c r="AC21" i="14"/>
  <c r="AB24" i="14"/>
  <c r="K24" i="14"/>
  <c r="AD24" i="14"/>
  <c r="AB28" i="14"/>
  <c r="K28" i="14"/>
  <c r="AD28" i="14"/>
  <c r="AB35" i="14"/>
  <c r="AD35" i="14"/>
  <c r="AB37" i="14"/>
  <c r="AD37" i="14"/>
  <c r="G16" i="12"/>
  <c r="G29" i="12"/>
  <c r="G28" i="12"/>
  <c r="G27" i="12"/>
  <c r="G26" i="12"/>
  <c r="G25" i="12"/>
  <c r="G24" i="12"/>
  <c r="AB14" i="14"/>
  <c r="K14" i="14"/>
  <c r="AD14" i="14"/>
  <c r="AC16" i="14"/>
  <c r="AB17" i="14"/>
  <c r="K17" i="14"/>
  <c r="AD17" i="14"/>
  <c r="AC20" i="14"/>
  <c r="AB21" i="14"/>
  <c r="K21" i="14"/>
  <c r="AD21" i="14"/>
  <c r="AC24" i="14"/>
  <c r="K25" i="14"/>
  <c r="AC28" i="14"/>
  <c r="AC35" i="14"/>
  <c r="AC37" i="14"/>
  <c r="AP50" i="6"/>
  <c r="AN50" i="6"/>
  <c r="AL50" i="6"/>
  <c r="AJ50" i="6"/>
  <c r="AH50" i="6"/>
  <c r="K50" i="6"/>
  <c r="I50" i="6"/>
  <c r="G50" i="6"/>
  <c r="E50" i="6"/>
  <c r="AQ50" i="6"/>
  <c r="AO50" i="6"/>
  <c r="AM50" i="6"/>
  <c r="AK50" i="6"/>
  <c r="AI50" i="6"/>
  <c r="L50" i="6"/>
  <c r="J50" i="6"/>
  <c r="H50" i="6"/>
  <c r="F50" i="6"/>
  <c r="D50" i="6"/>
  <c r="AQ17" i="6"/>
  <c r="G32" i="6"/>
  <c r="L32" i="6"/>
  <c r="AL32" i="6"/>
  <c r="AQ32" i="6"/>
  <c r="AE20" i="14" l="1"/>
  <c r="AE14" i="14"/>
  <c r="AE37" i="14"/>
  <c r="AE24" i="14"/>
  <c r="AE16" i="14"/>
  <c r="AB18" i="14"/>
  <c r="AB22" i="14" s="1"/>
  <c r="AE28" i="14"/>
  <c r="AE35" i="14"/>
  <c r="AE21" i="14"/>
  <c r="AE17" i="14"/>
  <c r="AC18" i="14"/>
  <c r="AC22" i="14" s="1"/>
  <c r="AD18" i="14"/>
  <c r="AD22" i="14" s="1"/>
  <c r="M73" i="2"/>
  <c r="M51" i="2"/>
  <c r="M63" i="2" s="1"/>
  <c r="M22" i="2"/>
  <c r="M37" i="2" s="1"/>
  <c r="D73" i="2"/>
  <c r="AE18" i="14" l="1"/>
  <c r="AE22" i="14" s="1"/>
  <c r="M75" i="2"/>
  <c r="L18" i="13" l="1"/>
  <c r="L17" i="13"/>
  <c r="L20" i="12"/>
  <c r="L37" i="12" s="1"/>
  <c r="M39" i="13" l="1"/>
  <c r="L39" i="13"/>
  <c r="K39" i="13"/>
  <c r="J39" i="13"/>
  <c r="I39" i="13"/>
  <c r="K20" i="12" l="1"/>
  <c r="K37" i="12" s="1"/>
  <c r="AO17" i="6"/>
  <c r="AO32" i="6"/>
  <c r="J17" i="6"/>
  <c r="J32" i="6"/>
  <c r="J20" i="12" l="1"/>
  <c r="J37" i="12" s="1"/>
  <c r="AI18" i="14"/>
  <c r="AG18" i="14"/>
  <c r="AG22" i="14" s="1"/>
  <c r="AG26" i="14" s="1"/>
  <c r="AG29" i="14" s="1"/>
  <c r="AP32" i="6"/>
  <c r="AN32" i="6"/>
  <c r="AM32" i="6"/>
  <c r="AP17" i="6"/>
  <c r="AN17" i="6"/>
  <c r="AM17" i="6"/>
  <c r="K32" i="6"/>
  <c r="I32" i="6"/>
  <c r="H32" i="6"/>
  <c r="L17" i="6"/>
  <c r="K17" i="6"/>
  <c r="I17" i="6"/>
  <c r="H17" i="6"/>
  <c r="AI22" i="14" l="1"/>
  <c r="AI26" i="14" s="1"/>
  <c r="AI29" i="14" s="1"/>
  <c r="AH18" i="14"/>
  <c r="AH22" i="14" s="1"/>
  <c r="AH26" i="14" s="1"/>
  <c r="AH29" i="14" s="1"/>
  <c r="I20" i="12"/>
  <c r="I37" i="12" s="1"/>
  <c r="AJ22" i="14" l="1"/>
  <c r="H18" i="14" l="1"/>
  <c r="J18" i="14"/>
  <c r="O18" i="14"/>
  <c r="R18" i="14"/>
  <c r="T18" i="14"/>
  <c r="Y18" i="14"/>
  <c r="S18" i="14"/>
  <c r="X18" i="14"/>
  <c r="I18" i="14"/>
  <c r="N18" i="14"/>
  <c r="M18" i="14"/>
  <c r="W18" i="14"/>
  <c r="W22" i="14" l="1"/>
  <c r="W26" i="14" s="1"/>
  <c r="W29" i="14" s="1"/>
  <c r="M22" i="14"/>
  <c r="M26" i="14" s="1"/>
  <c r="M29" i="14" s="1"/>
  <c r="N22" i="14"/>
  <c r="N26" i="14" s="1"/>
  <c r="N29" i="14" s="1"/>
  <c r="S22" i="14"/>
  <c r="S26" i="14" s="1"/>
  <c r="S29" i="14" s="1"/>
  <c r="Y22" i="14"/>
  <c r="Y26" i="14" s="1"/>
  <c r="Y29" i="14" s="1"/>
  <c r="T22" i="14"/>
  <c r="T26" i="14" s="1"/>
  <c r="T29" i="14" s="1"/>
  <c r="R22" i="14"/>
  <c r="R26" i="14" s="1"/>
  <c r="R29" i="14" s="1"/>
  <c r="O22" i="14"/>
  <c r="O26" i="14" s="1"/>
  <c r="O29" i="14" s="1"/>
  <c r="J22" i="14"/>
  <c r="J26" i="14" s="1"/>
  <c r="J29" i="14" s="1"/>
  <c r="H22" i="14"/>
  <c r="H26" i="14" s="1"/>
  <c r="H29" i="14" s="1"/>
  <c r="I22" i="14"/>
  <c r="I26" i="14" s="1"/>
  <c r="I29" i="14" s="1"/>
  <c r="X22" i="14"/>
  <c r="X26" i="14" s="1"/>
  <c r="X29" i="14" s="1"/>
  <c r="K18" i="14"/>
  <c r="Z22" i="14" l="1"/>
  <c r="K22" i="14"/>
  <c r="K26" i="14" s="1"/>
  <c r="K29" i="14" s="1"/>
  <c r="U22" i="14"/>
  <c r="P22" i="14"/>
  <c r="AK32" i="6" l="1"/>
  <c r="AJ32" i="6"/>
  <c r="AI32" i="6"/>
  <c r="AH32" i="6"/>
  <c r="AL17" i="6"/>
  <c r="AK17" i="6"/>
  <c r="AJ17" i="6"/>
  <c r="AI17" i="6"/>
  <c r="AH17" i="6"/>
  <c r="F32" i="6"/>
  <c r="E32" i="6"/>
  <c r="D32" i="6"/>
  <c r="C32" i="6"/>
  <c r="G17" i="6"/>
  <c r="F17" i="6"/>
  <c r="E17" i="6"/>
  <c r="D17" i="6"/>
  <c r="E20" i="12"/>
  <c r="E37" i="12" s="1"/>
  <c r="D20" i="12"/>
  <c r="D37" i="12" s="1"/>
  <c r="C20" i="12"/>
  <c r="C37" i="12" s="1"/>
  <c r="C17" i="6" l="1"/>
  <c r="D35" i="1"/>
  <c r="E35" i="1"/>
  <c r="F37" i="1"/>
  <c r="D38" i="1"/>
  <c r="D42" i="1"/>
  <c r="F45" i="1"/>
  <c r="F35" i="1"/>
  <c r="D36" i="1"/>
  <c r="F38" i="1"/>
  <c r="F42" i="1"/>
  <c r="E45" i="1"/>
  <c r="C45" i="1"/>
  <c r="H13" i="1"/>
  <c r="C35" i="1"/>
  <c r="C42" i="1"/>
  <c r="F36" i="1" l="1"/>
  <c r="H35" i="1"/>
  <c r="E36" i="1" l="1"/>
  <c r="C36" i="1"/>
  <c r="H14" i="1"/>
  <c r="H36" i="1" l="1"/>
  <c r="E38" i="1"/>
  <c r="C38" i="1"/>
  <c r="H16" i="1"/>
  <c r="H38" i="1" l="1"/>
  <c r="H51" i="1" l="1"/>
  <c r="E42" i="1" l="1"/>
  <c r="H20" i="1"/>
  <c r="H42" i="1" l="1"/>
  <c r="D41" i="1"/>
  <c r="E41" i="1"/>
  <c r="F41" i="1"/>
  <c r="H51" i="2" l="1"/>
  <c r="H61" i="2" l="1"/>
  <c r="H22" i="2"/>
  <c r="H37" i="2" l="1"/>
  <c r="H63" i="2"/>
  <c r="G61" i="2"/>
  <c r="G22" i="2"/>
  <c r="E37" i="1" l="1"/>
  <c r="D37" i="1"/>
  <c r="G37" i="2"/>
  <c r="C73" i="2"/>
  <c r="D45" i="1"/>
  <c r="H23" i="1"/>
  <c r="C61" i="2" l="1"/>
  <c r="C22" i="2"/>
  <c r="C37" i="2" s="1"/>
  <c r="C51" i="2"/>
  <c r="C63" i="2" s="1"/>
  <c r="C75" i="2" s="1"/>
  <c r="H45" i="1"/>
  <c r="E10" i="1"/>
  <c r="E17" i="1" s="1"/>
  <c r="E21" i="1" s="1"/>
  <c r="E24" i="1" s="1"/>
  <c r="D10" i="1"/>
  <c r="D17" i="1" s="1"/>
  <c r="F10" i="1"/>
  <c r="F17" i="1" s="1"/>
  <c r="F21" i="1" s="1"/>
  <c r="F24" i="1" s="1"/>
  <c r="F61" i="2"/>
  <c r="F51" i="2"/>
  <c r="F22" i="2"/>
  <c r="D21" i="1" l="1"/>
  <c r="D24" i="1" s="1"/>
  <c r="F37" i="2"/>
  <c r="F63" i="2"/>
  <c r="H19" i="1" l="1"/>
  <c r="C41" i="1"/>
  <c r="H15" i="1"/>
  <c r="C37" i="1"/>
  <c r="H37" i="1" l="1"/>
  <c r="H41" i="1"/>
  <c r="E61" i="2" l="1"/>
  <c r="E22" i="2" l="1"/>
  <c r="E51" i="2"/>
  <c r="E63" i="2" s="1"/>
  <c r="H8" i="1" l="1"/>
  <c r="E37" i="2" l="1"/>
  <c r="H9" i="1" l="1"/>
  <c r="C10" i="1"/>
  <c r="C17" i="1" s="1"/>
  <c r="H10" i="1" l="1"/>
  <c r="H17" i="1" s="1"/>
  <c r="H21" i="1" s="1"/>
  <c r="H24" i="1" s="1"/>
  <c r="C21" i="1"/>
  <c r="C24" i="1" s="1"/>
  <c r="E73" i="2" l="1"/>
  <c r="E75" i="2" s="1"/>
  <c r="J73" i="2" l="1"/>
  <c r="J51" i="2"/>
  <c r="J61" i="2"/>
  <c r="J63" i="2" l="1"/>
  <c r="J75" i="2" s="1"/>
  <c r="J36" i="1" l="1"/>
  <c r="J38" i="1" l="1"/>
  <c r="J37" i="1" l="1"/>
  <c r="J41" i="1"/>
  <c r="J35" i="1" l="1"/>
  <c r="J45" i="1" l="1"/>
  <c r="J22" i="2"/>
  <c r="J37" i="2" l="1"/>
  <c r="J10" i="1" l="1"/>
  <c r="J17" i="1" s="1"/>
  <c r="H48" i="3" l="1"/>
  <c r="H81" i="3" s="1"/>
  <c r="H83" i="3" l="1"/>
  <c r="H85" i="3" s="1"/>
  <c r="G51" i="2" l="1"/>
  <c r="G63" i="2" s="1"/>
  <c r="G73" i="2"/>
  <c r="F73" i="2"/>
  <c r="F75" i="2" s="1"/>
  <c r="H73" i="2"/>
  <c r="H75" i="2" s="1"/>
  <c r="G75" i="2" l="1"/>
  <c r="K42" i="1" l="1"/>
  <c r="J42" i="1" l="1"/>
  <c r="J21" i="1"/>
  <c r="J24" i="1" s="1"/>
  <c r="K45" i="1"/>
  <c r="K35" i="1"/>
  <c r="K37" i="1"/>
  <c r="AO24" i="14" l="1"/>
  <c r="AO21" i="14"/>
  <c r="AO20" i="14"/>
  <c r="AN18" i="14"/>
  <c r="AN22" i="14" s="1"/>
  <c r="AN26" i="14" s="1"/>
  <c r="AN29" i="14" s="1"/>
  <c r="AL18" i="14"/>
  <c r="AL22" i="14" s="1"/>
  <c r="AL26" i="14" s="1"/>
  <c r="AL29" i="14" s="1"/>
  <c r="AO16" i="14"/>
  <c r="AO14" i="14"/>
  <c r="AO25" i="14"/>
  <c r="AO17" i="14"/>
  <c r="AM18" i="14"/>
  <c r="AM22" i="14" s="1"/>
  <c r="AM26" i="14" s="1"/>
  <c r="AM29" i="14" s="1"/>
  <c r="AO72" i="14" l="1"/>
  <c r="AO71" i="14"/>
  <c r="AO18" i="14"/>
  <c r="AO22" i="14" s="1"/>
  <c r="AO26" i="14" s="1"/>
  <c r="AH50" i="14" l="1"/>
  <c r="AI50" i="14" l="1"/>
  <c r="AJ49" i="14"/>
  <c r="AG50" i="14"/>
  <c r="AJ47" i="14"/>
  <c r="AJ50" i="14" l="1"/>
  <c r="M54" i="1" l="1"/>
  <c r="M56" i="1" s="1"/>
  <c r="F54" i="1" l="1"/>
  <c r="F56" i="1" s="1"/>
  <c r="D54" i="1"/>
  <c r="D56" i="1" s="1"/>
  <c r="E54" i="1"/>
  <c r="E56" i="1" s="1"/>
  <c r="H52" i="1" l="1"/>
  <c r="C54" i="1"/>
  <c r="C56" i="1" s="1"/>
  <c r="H54" i="1" l="1"/>
  <c r="H56" i="1" s="1"/>
  <c r="J54" i="1"/>
  <c r="J56" i="1" s="1"/>
  <c r="G18" i="12" l="1"/>
  <c r="F20" i="12"/>
  <c r="F37" i="12" s="1"/>
  <c r="G20" i="12" l="1"/>
  <c r="G37" i="12" s="1"/>
  <c r="U26" i="14"/>
  <c r="U29" i="14" s="1"/>
  <c r="U18" i="14"/>
  <c r="P26" i="14"/>
  <c r="P29" i="14" s="1"/>
  <c r="P18" i="14"/>
  <c r="P33" i="14" l="1"/>
  <c r="U33" i="14"/>
  <c r="AC75" i="14" l="1"/>
  <c r="AB75" i="14" l="1"/>
  <c r="K33" i="14" l="1"/>
  <c r="E27" i="5" l="1"/>
  <c r="F27" i="5"/>
  <c r="C27" i="5"/>
  <c r="D27" i="5"/>
  <c r="E15" i="5" l="1"/>
  <c r="F28" i="5"/>
  <c r="E28" i="5"/>
  <c r="E23" i="5"/>
  <c r="G12" i="5"/>
  <c r="C15" i="5"/>
  <c r="D23" i="5"/>
  <c r="D28" i="5"/>
  <c r="C23" i="5"/>
  <c r="C28" i="5"/>
  <c r="D15" i="5"/>
  <c r="G27" i="5" l="1"/>
  <c r="G28" i="5"/>
  <c r="AC26" i="14" l="1"/>
  <c r="AC29" i="14" s="1"/>
  <c r="Z18" i="14"/>
  <c r="AJ18" i="14"/>
  <c r="AB26" i="14"/>
  <c r="AB29" i="14" s="1"/>
  <c r="AD26" i="14"/>
  <c r="AD29" i="14" s="1"/>
  <c r="AO29" i="14"/>
  <c r="AO33" i="14" s="1"/>
  <c r="J50" i="14"/>
  <c r="O50" i="14"/>
  <c r="T50" i="14"/>
  <c r="AO49" i="14"/>
  <c r="AE26" i="14" l="1"/>
  <c r="AE29" i="14" s="1"/>
  <c r="AE33" i="14" s="1"/>
  <c r="AB49" i="14"/>
  <c r="Z49" i="14"/>
  <c r="W50" i="14"/>
  <c r="P49" i="14"/>
  <c r="M50" i="14"/>
  <c r="AJ26" i="14"/>
  <c r="AJ29" i="14" s="1"/>
  <c r="AJ33" i="14" s="1"/>
  <c r="Z26" i="14"/>
  <c r="Z29" i="14" s="1"/>
  <c r="Z33" i="14" s="1"/>
  <c r="AD49" i="14"/>
  <c r="AD50" i="14" s="1"/>
  <c r="Y50" i="14"/>
  <c r="K49" i="14"/>
  <c r="H50" i="14"/>
  <c r="AN50" i="14"/>
  <c r="AO47" i="14"/>
  <c r="AL50" i="14"/>
  <c r="U49" i="14"/>
  <c r="R50" i="14"/>
  <c r="AM50" i="14"/>
  <c r="AO50" i="14" l="1"/>
  <c r="K50" i="14"/>
  <c r="P50" i="14"/>
  <c r="Z50" i="14"/>
  <c r="AE49" i="14"/>
  <c r="AB50" i="14"/>
  <c r="U50" i="14"/>
  <c r="AE50" i="14" l="1"/>
  <c r="D57" i="1" l="1"/>
  <c r="D32" i="1"/>
  <c r="D39" i="1" s="1"/>
  <c r="D43" i="1" s="1"/>
  <c r="D46" i="1" s="1"/>
  <c r="D59" i="1" s="1"/>
  <c r="D60" i="1" l="1"/>
  <c r="F57" i="1"/>
  <c r="F32" i="1"/>
  <c r="F39" i="1" s="1"/>
  <c r="F43" i="1" s="1"/>
  <c r="F46" i="1" s="1"/>
  <c r="F59" i="1" s="1"/>
  <c r="F60" i="1" l="1"/>
  <c r="E32" i="1"/>
  <c r="E39" i="1" s="1"/>
  <c r="E43" i="1" s="1"/>
  <c r="E46" i="1" s="1"/>
  <c r="E59" i="1" s="1"/>
  <c r="E57" i="1"/>
  <c r="E60" i="1" l="1"/>
  <c r="M57" i="1"/>
  <c r="M59" i="1"/>
  <c r="M60" i="1" l="1"/>
  <c r="C57" i="1"/>
  <c r="H30" i="1"/>
  <c r="H57" i="1" l="1"/>
  <c r="H31" i="1" l="1"/>
  <c r="C32" i="1"/>
  <c r="C39" i="1" s="1"/>
  <c r="C43" i="1" s="1"/>
  <c r="C46" i="1" s="1"/>
  <c r="C59" i="1" s="1"/>
  <c r="C60" i="1" l="1"/>
  <c r="H32" i="1"/>
  <c r="H39" i="1" s="1"/>
  <c r="H43" i="1" s="1"/>
  <c r="H46" i="1" s="1"/>
  <c r="H59" i="1" s="1"/>
  <c r="J57" i="1"/>
  <c r="J32" i="1"/>
  <c r="J39" i="1" s="1"/>
  <c r="J43" i="1" s="1"/>
  <c r="J46" i="1" s="1"/>
  <c r="J59" i="1" s="1"/>
  <c r="J60" i="1" l="1"/>
  <c r="H60" i="1"/>
  <c r="K61" i="2"/>
  <c r="K51" i="2" l="1"/>
  <c r="K63" i="2" s="1"/>
  <c r="K22" i="2"/>
  <c r="K73" i="2" l="1"/>
  <c r="K75" i="2" s="1"/>
  <c r="K36" i="1" l="1"/>
  <c r="K38" i="1"/>
  <c r="K37" i="2"/>
  <c r="K10" i="1"/>
  <c r="K17" i="1" s="1"/>
  <c r="K41" i="1"/>
  <c r="K21" i="1" l="1"/>
  <c r="K24" i="1" s="1"/>
  <c r="K54" i="1"/>
  <c r="K56" i="1" s="1"/>
  <c r="K32" i="1" l="1"/>
  <c r="K39" i="1" s="1"/>
  <c r="K43" i="1" s="1"/>
  <c r="K46" i="1" s="1"/>
  <c r="K59" i="1" s="1"/>
  <c r="K57" i="1"/>
  <c r="K60" i="1" l="1"/>
  <c r="AO75" i="14"/>
  <c r="AO66" i="14" l="1"/>
  <c r="AO54" i="14"/>
  <c r="AO67" i="14" l="1"/>
  <c r="J70" i="12" l="1"/>
  <c r="BC64" i="14" l="1"/>
  <c r="BC63" i="14" l="1"/>
  <c r="BC65" i="14"/>
  <c r="BC61" i="14"/>
  <c r="BC60" i="14"/>
  <c r="BC59" i="14"/>
  <c r="BB63" i="14" l="1"/>
  <c r="BB64" i="14"/>
  <c r="BB60" i="14"/>
  <c r="BB59" i="14"/>
  <c r="BC54" i="14" l="1"/>
  <c r="BC53" i="14"/>
  <c r="BB54" i="14"/>
  <c r="Z72" i="14" l="1"/>
  <c r="U72" i="14" l="1"/>
  <c r="P72" i="14"/>
  <c r="AC72" i="14" l="1"/>
  <c r="K72" i="14" l="1"/>
  <c r="AB72" i="14"/>
  <c r="AE72" i="14" s="1"/>
  <c r="U67" i="14"/>
  <c r="Z67" i="14" l="1"/>
  <c r="P67" i="14"/>
  <c r="AB67" i="14" l="1"/>
  <c r="AC67" i="14" l="1"/>
  <c r="AE67" i="14" s="1"/>
  <c r="K67" i="14"/>
  <c r="AC63" i="14"/>
  <c r="AC64" i="14"/>
  <c r="AD63" i="14"/>
  <c r="AD64" i="14"/>
  <c r="AD66" i="14"/>
  <c r="AD65" i="14"/>
  <c r="AJ66" i="14" l="1"/>
  <c r="AD59" i="14" l="1"/>
  <c r="AD60" i="14"/>
  <c r="AD61" i="14"/>
  <c r="AC59" i="14" l="1"/>
  <c r="AC60" i="14"/>
  <c r="AC54" i="14" l="1"/>
  <c r="AD53" i="14"/>
  <c r="AD54" i="14"/>
  <c r="U71" i="14"/>
  <c r="P71" i="14"/>
  <c r="Z71" i="14" l="1"/>
  <c r="G41" i="13" l="1"/>
  <c r="U64" i="14" l="1"/>
  <c r="P64" i="14"/>
  <c r="U63" i="14"/>
  <c r="K63" i="14" l="1"/>
  <c r="P63" i="14"/>
  <c r="Z63" i="14"/>
  <c r="AB63" i="14"/>
  <c r="AE63" i="14" s="1"/>
  <c r="AO63" i="14"/>
  <c r="K64" i="14"/>
  <c r="Z64" i="14"/>
  <c r="AB64" i="14"/>
  <c r="AE64" i="14" s="1"/>
  <c r="AO64" i="14"/>
  <c r="AJ63" i="14" l="1"/>
  <c r="AJ64" i="14"/>
  <c r="AO65" i="14" l="1"/>
  <c r="AJ60" i="14" l="1"/>
  <c r="AJ59" i="14"/>
  <c r="K60" i="14" l="1"/>
  <c r="AO60" i="14"/>
  <c r="U60" i="14"/>
  <c r="U59" i="14"/>
  <c r="P60" i="14"/>
  <c r="P59" i="14"/>
  <c r="K59" i="14" l="1"/>
  <c r="Z59" i="14"/>
  <c r="AB59" i="14"/>
  <c r="AE59" i="14" s="1"/>
  <c r="AB60" i="14"/>
  <c r="AE60" i="14" s="1"/>
  <c r="Z60" i="14"/>
  <c r="AO59" i="14"/>
  <c r="P61" i="14" l="1"/>
  <c r="U61" i="14"/>
  <c r="AJ61" i="14" l="1"/>
  <c r="Z61" i="14"/>
  <c r="AO61" i="14" l="1"/>
  <c r="P54" i="14" l="1"/>
  <c r="AO53" i="14" l="1"/>
  <c r="U54" i="14"/>
  <c r="Z54" i="14"/>
  <c r="AC53" i="14"/>
  <c r="P53" i="14"/>
  <c r="U53" i="14"/>
  <c r="K53" i="14" l="1"/>
  <c r="Z53" i="14"/>
  <c r="AB53" i="14"/>
  <c r="AE53" i="14" s="1"/>
  <c r="AJ54" i="14"/>
  <c r="K54" i="14" l="1"/>
  <c r="AB54" i="14"/>
  <c r="AE54" i="14" s="1"/>
  <c r="T55" i="14" l="1"/>
  <c r="T69" i="14" s="1"/>
  <c r="T73" i="14" s="1"/>
  <c r="O55" i="14"/>
  <c r="O69" i="14" s="1"/>
  <c r="O73" i="14" s="1"/>
  <c r="Y55" i="14" l="1"/>
  <c r="Y69" i="14" s="1"/>
  <c r="Y73" i="14" s="1"/>
  <c r="S55" i="14" l="1"/>
  <c r="N55" i="14"/>
  <c r="I55" i="14" l="1"/>
  <c r="J55" i="14"/>
  <c r="J69" i="14" s="1"/>
  <c r="J73" i="14" s="1"/>
  <c r="AD52" i="14"/>
  <c r="AD55" i="14" s="1"/>
  <c r="AD69" i="14" s="1"/>
  <c r="AD73" i="14" s="1"/>
  <c r="U52" i="14" l="1"/>
  <c r="U55" i="14" s="1"/>
  <c r="R55" i="14"/>
  <c r="W55" i="14"/>
  <c r="P52" i="14" l="1"/>
  <c r="P55" i="14" s="1"/>
  <c r="M55" i="14"/>
  <c r="AC52" i="14"/>
  <c r="AC55" i="14" s="1"/>
  <c r="X55" i="14"/>
  <c r="AB52" i="14"/>
  <c r="Z52" i="14"/>
  <c r="Z55" i="14" s="1"/>
  <c r="AE52" i="14" l="1"/>
  <c r="AB55" i="14"/>
  <c r="K52" i="14"/>
  <c r="K55" i="14" s="1"/>
  <c r="H55" i="14"/>
  <c r="AE55" i="14" l="1"/>
  <c r="M94" i="12" l="1"/>
  <c r="G94" i="12"/>
  <c r="M92" i="12" l="1"/>
  <c r="G92" i="12"/>
  <c r="M91" i="12"/>
  <c r="G91" i="12"/>
  <c r="M90" i="12"/>
  <c r="G90" i="12"/>
  <c r="M89" i="12"/>
  <c r="G89" i="12"/>
  <c r="M88" i="12"/>
  <c r="G88" i="12"/>
  <c r="M83" i="12"/>
  <c r="G83" i="12"/>
  <c r="M82" i="12"/>
  <c r="G82" i="12"/>
  <c r="M81" i="12"/>
  <c r="G81" i="12"/>
  <c r="M80" i="12"/>
  <c r="G80" i="12"/>
  <c r="M79" i="12"/>
  <c r="G79" i="12"/>
  <c r="K86" i="12"/>
  <c r="K98" i="12" s="1"/>
  <c r="E86" i="12"/>
  <c r="E98" i="12" s="1"/>
  <c r="C86" i="12"/>
  <c r="C98" i="12" s="1"/>
  <c r="M66" i="12"/>
  <c r="M64" i="12"/>
  <c r="G64" i="12"/>
  <c r="M63" i="12"/>
  <c r="M62" i="12"/>
  <c r="G62" i="12"/>
  <c r="M61" i="12"/>
  <c r="M60" i="12"/>
  <c r="M55" i="12"/>
  <c r="G55" i="12"/>
  <c r="M54" i="12"/>
  <c r="G54" i="12"/>
  <c r="M53" i="12"/>
  <c r="G53" i="12"/>
  <c r="M52" i="12"/>
  <c r="G52" i="12"/>
  <c r="K58" i="12"/>
  <c r="K70" i="12" s="1"/>
  <c r="E58" i="12"/>
  <c r="E70" i="12" s="1"/>
  <c r="D58" i="12"/>
  <c r="D70" i="12" s="1"/>
  <c r="C58" i="12"/>
  <c r="C70" i="12" s="1"/>
  <c r="F58" i="12" l="1"/>
  <c r="G50" i="12"/>
  <c r="L58" i="12"/>
  <c r="L70" i="12" s="1"/>
  <c r="M50" i="12"/>
  <c r="M58" i="12" s="1"/>
  <c r="M70" i="12" s="1"/>
  <c r="G60" i="12"/>
  <c r="G61" i="12"/>
  <c r="G63" i="12"/>
  <c r="G66" i="12"/>
  <c r="D86" i="12"/>
  <c r="D98" i="12" s="1"/>
  <c r="L86" i="12"/>
  <c r="L98" i="12" s="1"/>
  <c r="M78" i="12"/>
  <c r="M86" i="12" s="1"/>
  <c r="M98" i="12" s="1"/>
  <c r="G78" i="12" l="1"/>
  <c r="G86" i="12" s="1"/>
  <c r="G98" i="12" s="1"/>
  <c r="F86" i="12"/>
  <c r="F98" i="12" s="1"/>
  <c r="G58" i="12"/>
  <c r="G70" i="12" s="1"/>
  <c r="F70" i="12"/>
  <c r="L27" i="5" l="1"/>
  <c r="L22" i="5"/>
  <c r="L28" i="5"/>
  <c r="L23" i="5"/>
  <c r="L15" i="5"/>
  <c r="G13" i="5"/>
  <c r="J15" i="5" l="1"/>
  <c r="J22" i="5"/>
  <c r="J27" i="5"/>
  <c r="K23" i="5"/>
  <c r="J23" i="5"/>
  <c r="J28" i="5"/>
  <c r="K22" i="5"/>
  <c r="F23" i="5" l="1"/>
  <c r="F15" i="5"/>
  <c r="I15" i="5"/>
  <c r="I22" i="5"/>
  <c r="I27" i="5"/>
  <c r="I23" i="5"/>
  <c r="I28" i="5"/>
  <c r="G15" i="5" l="1"/>
  <c r="G23" i="5"/>
  <c r="M23" i="5"/>
  <c r="M22" i="5"/>
  <c r="AJ75" i="14" l="1"/>
  <c r="P75" i="14" l="1"/>
  <c r="O76" i="14"/>
  <c r="U75" i="14"/>
  <c r="T76" i="14"/>
  <c r="AD75" i="14"/>
  <c r="Z75" i="14"/>
  <c r="Y76" i="14"/>
  <c r="AE75" i="14" l="1"/>
  <c r="AD76" i="14"/>
  <c r="K75" i="14"/>
  <c r="J76" i="14"/>
  <c r="L12" i="13" l="1"/>
  <c r="D12" i="13" l="1"/>
  <c r="D11" i="13"/>
  <c r="E11" i="13"/>
  <c r="E12" i="13"/>
  <c r="F12" i="13"/>
  <c r="F11" i="13"/>
  <c r="D17" i="13" l="1"/>
  <c r="D18" i="13"/>
  <c r="E18" i="13"/>
  <c r="E17" i="13"/>
  <c r="F17" i="13"/>
  <c r="F18" i="13"/>
  <c r="K61" i="14" l="1"/>
  <c r="AB61" i="14"/>
  <c r="AC61" i="14"/>
  <c r="AJ65" i="14" l="1"/>
  <c r="AE61" i="14"/>
  <c r="AI55" i="14"/>
  <c r="AI69" i="14" s="1"/>
  <c r="AI73" i="14" s="1"/>
  <c r="AI76" i="14" s="1"/>
  <c r="AL55" i="14" l="1"/>
  <c r="AL69" i="14" s="1"/>
  <c r="AL73" i="14" s="1"/>
  <c r="AL76" i="14" s="1"/>
  <c r="AN55" i="14"/>
  <c r="AN69" i="14" s="1"/>
  <c r="AN73" i="14" s="1"/>
  <c r="AN76" i="14" s="1"/>
  <c r="AB66" i="14" l="1"/>
  <c r="R69" i="14" l="1"/>
  <c r="R73" i="14" s="1"/>
  <c r="R76" i="14" s="1"/>
  <c r="M69" i="14" l="1"/>
  <c r="M73" i="14" s="1"/>
  <c r="M76" i="14" s="1"/>
  <c r="AB65" i="14" l="1"/>
  <c r="W69" i="14"/>
  <c r="W73" i="14" s="1"/>
  <c r="W76" i="14" s="1"/>
  <c r="H69" i="14"/>
  <c r="AB69" i="14" l="1"/>
  <c r="K66" i="14" l="1"/>
  <c r="P66" i="14"/>
  <c r="U66" i="14" l="1"/>
  <c r="AC66" i="14"/>
  <c r="AE66" i="14" s="1"/>
  <c r="Z66" i="14"/>
  <c r="AC65" i="14" l="1"/>
  <c r="X69" i="14"/>
  <c r="X73" i="14" s="1"/>
  <c r="X76" i="14" s="1"/>
  <c r="Z65" i="14"/>
  <c r="Z69" i="14" s="1"/>
  <c r="Z73" i="14" s="1"/>
  <c r="Z76" i="14" s="1"/>
  <c r="N69" i="14"/>
  <c r="N73" i="14" s="1"/>
  <c r="N76" i="14" s="1"/>
  <c r="P65" i="14"/>
  <c r="P69" i="14" s="1"/>
  <c r="P73" i="14" s="1"/>
  <c r="P76" i="14" s="1"/>
  <c r="I69" i="14"/>
  <c r="I73" i="14" s="1"/>
  <c r="I76" i="14" s="1"/>
  <c r="K65" i="14"/>
  <c r="K69" i="14" s="1"/>
  <c r="AC69" i="14" l="1"/>
  <c r="AE65" i="14"/>
  <c r="S69" i="14"/>
  <c r="S73" i="14" s="1"/>
  <c r="S76" i="14" s="1"/>
  <c r="U65" i="14"/>
  <c r="U69" i="14" s="1"/>
  <c r="U73" i="14" s="1"/>
  <c r="U76" i="14" s="1"/>
  <c r="AC73" i="14" l="1"/>
  <c r="AC76" i="14" s="1"/>
  <c r="AE69" i="14"/>
  <c r="K71" i="14" l="1"/>
  <c r="K73" i="14" s="1"/>
  <c r="K76" i="14" s="1"/>
  <c r="AB71" i="14"/>
  <c r="H73" i="14"/>
  <c r="H76" i="14" s="1"/>
  <c r="AE71" i="14" l="1"/>
  <c r="AE73" i="14" s="1"/>
  <c r="AE76" i="14" s="1"/>
  <c r="AB73" i="14"/>
  <c r="AB76" i="14" s="1"/>
  <c r="C11" i="13" l="1"/>
  <c r="G28" i="13"/>
  <c r="C12" i="13" l="1"/>
  <c r="G11" i="13"/>
  <c r="G12" i="13"/>
  <c r="C18" i="13"/>
  <c r="C17" i="13"/>
  <c r="G29" i="13"/>
  <c r="G18" i="13" l="1"/>
  <c r="G17" i="13"/>
  <c r="AJ67" i="14" l="1"/>
  <c r="AJ71" i="14" l="1"/>
  <c r="I12" i="13" l="1"/>
  <c r="I11" i="13"/>
  <c r="I17" i="13" l="1"/>
  <c r="I18" i="13"/>
  <c r="AJ72" i="14" l="1"/>
  <c r="AJ52" i="14" l="1"/>
  <c r="AG55" i="14"/>
  <c r="AG69" i="14" s="1"/>
  <c r="AG73" i="14" s="1"/>
  <c r="AG76" i="14" s="1"/>
  <c r="AJ53" i="14" l="1"/>
  <c r="AJ55" i="14" s="1"/>
  <c r="AJ69" i="14" s="1"/>
  <c r="AJ73" i="14" s="1"/>
  <c r="AJ76" i="14" s="1"/>
  <c r="AH55" i="14"/>
  <c r="AH69" i="14" s="1"/>
  <c r="AH73" i="14" s="1"/>
  <c r="AH76" i="14" s="1"/>
  <c r="AM55" i="14" l="1"/>
  <c r="AM69" i="14" s="1"/>
  <c r="AM73" i="14" s="1"/>
  <c r="AM76" i="14" s="1"/>
  <c r="AO52" i="14"/>
  <c r="AO55" i="14" s="1"/>
  <c r="AO69" i="14" s="1"/>
  <c r="AO73" i="14" s="1"/>
  <c r="AO76" i="14" s="1"/>
  <c r="J12" i="13" l="1"/>
  <c r="J11" i="13"/>
  <c r="K15" i="5" l="1"/>
  <c r="K27" i="5"/>
  <c r="K28" i="5"/>
  <c r="BB67" i="14" l="1"/>
  <c r="BB53" i="14"/>
  <c r="BB52" i="14" l="1"/>
  <c r="AT67" i="14"/>
  <c r="BA67" i="14"/>
  <c r="BD67" i="14" s="1"/>
  <c r="AT60" i="14"/>
  <c r="BA60" i="14"/>
  <c r="BD60" i="14" s="1"/>
  <c r="BC52" i="14"/>
  <c r="BB65" i="14"/>
  <c r="AT54" i="14" l="1"/>
  <c r="BA54" i="14"/>
  <c r="BD54" i="14" s="1"/>
  <c r="BB61" i="14"/>
  <c r="AT53" i="14"/>
  <c r="BA53" i="14"/>
  <c r="BD53" i="14" s="1"/>
  <c r="AT52" i="14"/>
  <c r="BA52" i="14"/>
  <c r="BD52" i="14" s="1"/>
  <c r="AT61" i="14" l="1"/>
  <c r="BA61" i="14"/>
  <c r="BD61" i="14" s="1"/>
  <c r="AT59" i="14"/>
  <c r="BA59" i="14"/>
  <c r="BD59" i="14" s="1"/>
  <c r="AT64" i="14" l="1"/>
  <c r="BA64" i="14"/>
  <c r="BD64" i="14" s="1"/>
  <c r="AT63" i="14"/>
  <c r="BA63" i="14"/>
  <c r="BD63" i="14" s="1"/>
  <c r="AT65" i="14" l="1"/>
  <c r="BA65" i="14"/>
  <c r="BD65" i="14" s="1"/>
  <c r="O9" i="1" l="1"/>
  <c r="L35" i="1" l="1"/>
  <c r="O13" i="1"/>
  <c r="O20" i="1"/>
  <c r="L42" i="1"/>
  <c r="O35" i="1" l="1"/>
  <c r="O42" i="1"/>
  <c r="O15" i="1"/>
  <c r="L37" i="1"/>
  <c r="O19" i="1"/>
  <c r="L41" i="1"/>
  <c r="O16" i="1"/>
  <c r="L38" i="1"/>
  <c r="O23" i="1"/>
  <c r="L45" i="1"/>
  <c r="O45" i="1" l="1"/>
  <c r="O38" i="1"/>
  <c r="O41" i="1"/>
  <c r="O37" i="1"/>
  <c r="BC28" i="14"/>
  <c r="BC25" i="14"/>
  <c r="BC24" i="14"/>
  <c r="BC20" i="14"/>
  <c r="BC17" i="14"/>
  <c r="BC14" i="14"/>
  <c r="AS18" i="14" l="1"/>
  <c r="AS22" i="14" s="1"/>
  <c r="AS26" i="14" s="1"/>
  <c r="AS29" i="14" s="1"/>
  <c r="O51" i="1" l="1"/>
  <c r="AT17" i="14" l="1"/>
  <c r="AT49" i="14" l="1"/>
  <c r="L51" i="2" l="1"/>
  <c r="L22" i="2"/>
  <c r="L61" i="2"/>
  <c r="O14" i="1" l="1"/>
  <c r="L36" i="1"/>
  <c r="L63" i="2"/>
  <c r="O36" i="1" l="1"/>
  <c r="O52" i="1"/>
  <c r="L54" i="1"/>
  <c r="O54" i="1" l="1"/>
  <c r="AT20" i="14" l="1"/>
  <c r="AT24" i="14"/>
  <c r="AT25" i="14"/>
  <c r="O31" i="1"/>
  <c r="AT21" i="14" l="1"/>
  <c r="L37" i="2"/>
  <c r="L73" i="2"/>
  <c r="L75" i="2" s="1"/>
  <c r="AT16" i="14" l="1"/>
  <c r="AR18" i="14"/>
  <c r="AR22" i="14" s="1"/>
  <c r="AR26" i="14" s="1"/>
  <c r="AR29" i="14" s="1"/>
  <c r="AT18" i="14" l="1"/>
  <c r="AT22" i="14" s="1"/>
  <c r="AT26" i="14" s="1"/>
  <c r="AR50" i="14"/>
  <c r="AR55" i="14" s="1"/>
  <c r="L10" i="1" l="1"/>
  <c r="L17" i="1" s="1"/>
  <c r="O8" i="1"/>
  <c r="O10" i="1" l="1"/>
  <c r="O17" i="1" s="1"/>
  <c r="L56" i="1"/>
  <c r="L21" i="1"/>
  <c r="L24" i="1" s="1"/>
  <c r="O21" i="1" l="1"/>
  <c r="O24" i="1" s="1"/>
  <c r="O56" i="1"/>
  <c r="AT14" i="14" l="1"/>
  <c r="L32" i="1"/>
  <c r="L39" i="1" s="1"/>
  <c r="L43" i="1" s="1"/>
  <c r="L46" i="1" s="1"/>
  <c r="L59" i="1" s="1"/>
  <c r="O30" i="1"/>
  <c r="L57" i="1"/>
  <c r="L60" i="1" l="1"/>
  <c r="O32" i="1"/>
  <c r="O57" i="1"/>
  <c r="AQ18" i="14"/>
  <c r="AQ22" i="14" s="1"/>
  <c r="O39" i="1" l="1"/>
  <c r="AQ26" i="14"/>
  <c r="AQ29" i="14" s="1"/>
  <c r="K11" i="13"/>
  <c r="K12" i="13"/>
  <c r="O43" i="1" l="1"/>
  <c r="M11" i="13"/>
  <c r="M12" i="13"/>
  <c r="O46" i="1" l="1"/>
  <c r="K18" i="13"/>
  <c r="K17" i="13"/>
  <c r="O59" i="1" l="1"/>
  <c r="J43" i="3"/>
  <c r="J48" i="3" s="1"/>
  <c r="O60" i="1" l="1"/>
  <c r="J81" i="3"/>
  <c r="J83" i="3" l="1"/>
  <c r="J85" i="3" s="1"/>
  <c r="AS50" i="14" l="1"/>
  <c r="AS55" i="14" s="1"/>
  <c r="AS69" i="14" s="1"/>
  <c r="AS73" i="14" s="1"/>
  <c r="AS76" i="14" s="1"/>
  <c r="AT29" i="14" l="1"/>
  <c r="AT75" i="14" l="1"/>
  <c r="AT71" i="14"/>
  <c r="AT72" i="14"/>
  <c r="AR69" i="14" l="1"/>
  <c r="AR73" i="14" s="1"/>
  <c r="AR76" i="14" s="1"/>
  <c r="AT33" i="14"/>
  <c r="AT66" i="14"/>
  <c r="AQ50" i="14" l="1"/>
  <c r="AT47" i="14"/>
  <c r="AQ55" i="14" l="1"/>
  <c r="AQ69" i="14" s="1"/>
  <c r="AQ73" i="14" s="1"/>
  <c r="AQ76" i="14" s="1"/>
  <c r="AT50" i="14"/>
  <c r="AT55" i="14" s="1"/>
  <c r="AT69" i="14" s="1"/>
  <c r="AT73" i="14" s="1"/>
  <c r="AT76" i="14" s="1"/>
  <c r="J18" i="13" l="1"/>
  <c r="J17" i="13"/>
  <c r="M17" i="13" l="1"/>
  <c r="M18" i="13"/>
  <c r="E43" i="3" l="1"/>
  <c r="E48" i="3" s="1"/>
  <c r="D43" i="3"/>
  <c r="D48" i="3" s="1"/>
  <c r="C65" i="3"/>
  <c r="D78" i="3"/>
  <c r="I78" i="3"/>
  <c r="I65" i="3"/>
  <c r="I43" i="3"/>
  <c r="I48" i="3" s="1"/>
  <c r="E78" i="3"/>
  <c r="E65" i="3"/>
  <c r="D65" i="3"/>
  <c r="C78" i="3"/>
  <c r="C43" i="3"/>
  <c r="C48" i="3" s="1"/>
  <c r="F78" i="3"/>
  <c r="C81" i="3" l="1"/>
  <c r="C83" i="3" s="1"/>
  <c r="C85" i="3" s="1"/>
  <c r="F43" i="3"/>
  <c r="F48" i="3" s="1"/>
  <c r="F65" i="3"/>
  <c r="D81" i="3"/>
  <c r="I81" i="3"/>
  <c r="E81" i="3"/>
  <c r="I83" i="3" l="1"/>
  <c r="I85" i="3" s="1"/>
  <c r="F81" i="3"/>
  <c r="E83" i="3"/>
  <c r="E85" i="3" s="1"/>
  <c r="D83" i="3"/>
  <c r="D85" i="3" s="1"/>
  <c r="F83" i="3" l="1"/>
  <c r="F85" i="3" s="1"/>
  <c r="K65" i="3"/>
  <c r="K78" i="3"/>
  <c r="K43" i="3" l="1"/>
  <c r="K48" i="3" s="1"/>
  <c r="K81" i="3" s="1"/>
  <c r="BB28" i="14" l="1"/>
  <c r="BA28" i="14"/>
  <c r="BC21" i="14"/>
  <c r="BB21" i="14"/>
  <c r="BA21" i="14"/>
  <c r="BB20" i="14"/>
  <c r="BA20" i="14"/>
  <c r="BB17" i="14"/>
  <c r="BA17" i="14"/>
  <c r="BB14" i="14"/>
  <c r="BA14" i="14"/>
  <c r="BD14" i="14" l="1"/>
  <c r="BD17" i="14"/>
  <c r="BD21" i="14"/>
  <c r="BA16" i="14"/>
  <c r="AV18" i="14"/>
  <c r="AV22" i="14" s="1"/>
  <c r="BC16" i="14"/>
  <c r="BC18" i="14" s="1"/>
  <c r="BC22" i="14" s="1"/>
  <c r="BC26" i="14" s="1"/>
  <c r="BC29" i="14" s="1"/>
  <c r="AX18" i="14"/>
  <c r="AX22" i="14" s="1"/>
  <c r="BD20" i="14"/>
  <c r="BA24" i="14"/>
  <c r="BB72" i="14"/>
  <c r="BB24" i="14"/>
  <c r="BB71" i="14"/>
  <c r="BB25" i="14"/>
  <c r="BA66" i="14"/>
  <c r="BC66" i="14"/>
  <c r="BB16" i="14"/>
  <c r="BB18" i="14" s="1"/>
  <c r="BB22" i="14" s="1"/>
  <c r="AW18" i="14"/>
  <c r="AW22" i="14" s="1"/>
  <c r="AW26" i="14" s="1"/>
  <c r="AW29" i="14" s="1"/>
  <c r="BA25" i="14"/>
  <c r="BC72" i="14"/>
  <c r="BC71" i="14"/>
  <c r="BB66" i="14"/>
  <c r="BD25" i="14" l="1"/>
  <c r="BB26" i="14"/>
  <c r="BB29" i="14" s="1"/>
  <c r="AY66" i="14"/>
  <c r="AX26" i="14"/>
  <c r="AX29" i="14" s="1"/>
  <c r="AX33" i="14" s="1"/>
  <c r="AV26" i="14"/>
  <c r="AV29" i="14" s="1"/>
  <c r="AY22" i="14"/>
  <c r="BD66" i="14"/>
  <c r="BD24" i="14"/>
  <c r="BA18" i="14"/>
  <c r="BA22" i="14" s="1"/>
  <c r="BD16" i="14"/>
  <c r="BD18" i="14" s="1"/>
  <c r="BA26" i="14" l="1"/>
  <c r="BA29" i="14" s="1"/>
  <c r="BD22" i="14"/>
  <c r="BD26" i="14" s="1"/>
  <c r="AY71" i="14"/>
  <c r="BA71" i="14"/>
  <c r="BD71" i="14" s="1"/>
  <c r="AY72" i="14"/>
  <c r="BA72" i="14"/>
  <c r="BD72" i="14" s="1"/>
  <c r="BC75" i="14" l="1"/>
  <c r="BB75" i="14"/>
  <c r="BD31" i="14"/>
  <c r="AY26" i="14" l="1"/>
  <c r="AY75" i="14"/>
  <c r="BA75" i="14"/>
  <c r="BD75" i="14" s="1"/>
  <c r="BD32" i="14"/>
  <c r="AY18" i="14" l="1"/>
  <c r="AY29" i="14"/>
  <c r="AY33" i="14" s="1"/>
  <c r="K83" i="3" l="1"/>
  <c r="K85" i="3" l="1"/>
  <c r="M82" i="3"/>
  <c r="BC49" i="14"/>
  <c r="BB49" i="14"/>
  <c r="N82" i="3" l="1"/>
  <c r="M83" i="3"/>
  <c r="M85" i="3" s="1"/>
  <c r="AX50" i="14"/>
  <c r="AX55" i="14" s="1"/>
  <c r="AX69" i="14" s="1"/>
  <c r="AX73" i="14" s="1"/>
  <c r="AX76" i="14" s="1"/>
  <c r="BC47" i="14"/>
  <c r="BC50" i="14" s="1"/>
  <c r="BC55" i="14" s="1"/>
  <c r="BC69" i="14" s="1"/>
  <c r="BC73" i="14" s="1"/>
  <c r="BC76" i="14" s="1"/>
  <c r="AV50" i="14"/>
  <c r="AY47" i="14"/>
  <c r="BA47" i="14"/>
  <c r="AY49" i="14"/>
  <c r="BA49" i="14"/>
  <c r="BD49" i="14" s="1"/>
  <c r="AW50" i="14"/>
  <c r="AW55" i="14" s="1"/>
  <c r="AW69" i="14" s="1"/>
  <c r="AW73" i="14" s="1"/>
  <c r="AW76" i="14" s="1"/>
  <c r="BB47" i="14"/>
  <c r="BB50" i="14" s="1"/>
  <c r="BB55" i="14" s="1"/>
  <c r="BB69" i="14" s="1"/>
  <c r="BB73" i="14" s="1"/>
  <c r="BB76" i="14" s="1"/>
  <c r="O82" i="3" l="1"/>
  <c r="N83" i="3"/>
  <c r="N85" i="3" s="1"/>
  <c r="BA50" i="14"/>
  <c r="BD47" i="14"/>
  <c r="AY50" i="14"/>
  <c r="AY55" i="14" s="1"/>
  <c r="AY69" i="14" s="1"/>
  <c r="AY73" i="14" s="1"/>
  <c r="AY76" i="14" s="1"/>
  <c r="AV55" i="14"/>
  <c r="AV69" i="14" s="1"/>
  <c r="AV73" i="14" s="1"/>
  <c r="AV76" i="14" s="1"/>
  <c r="P82" i="3" l="1"/>
  <c r="O83" i="3"/>
  <c r="O85" i="3" s="1"/>
  <c r="BA55" i="14"/>
  <c r="BD50" i="14"/>
  <c r="P83" i="3" l="1"/>
  <c r="S82" i="3" s="1"/>
  <c r="T82" i="3" s="1"/>
  <c r="BA69" i="14"/>
  <c r="BD55" i="14"/>
  <c r="U82" i="3" l="1"/>
  <c r="T83" i="3"/>
  <c r="T85" i="3" s="1"/>
  <c r="S83" i="3"/>
  <c r="S85" i="3" s="1"/>
  <c r="P85" i="3"/>
  <c r="R82" i="3"/>
  <c r="U83" i="3" s="1"/>
  <c r="U85" i="3" s="1"/>
  <c r="BD69" i="14"/>
  <c r="BD73" i="14" s="1"/>
  <c r="BD76" i="14" s="1"/>
  <c r="BA73" i="14"/>
  <c r="BA76" i="14" s="1"/>
  <c r="R83" i="3" l="1"/>
  <c r="R85" i="3" s="1"/>
  <c r="BD29" i="14"/>
  <c r="BD33" i="14" s="1"/>
  <c r="V51" i="1" l="1"/>
  <c r="P22" i="2" l="1"/>
  <c r="P51" i="2" l="1"/>
  <c r="P61" i="2" l="1"/>
  <c r="P63" i="2" s="1"/>
  <c r="V9" i="1"/>
  <c r="R37" i="1"/>
  <c r="V37" i="1" s="1"/>
  <c r="V15" i="1"/>
  <c r="R42" i="1"/>
  <c r="V42" i="1" s="1"/>
  <c r="V20" i="1"/>
  <c r="R41" i="1"/>
  <c r="V41" i="1" s="1"/>
  <c r="V19" i="1"/>
  <c r="R36" i="1"/>
  <c r="V36" i="1" s="1"/>
  <c r="V14" i="1"/>
  <c r="R35" i="1"/>
  <c r="V35" i="1" s="1"/>
  <c r="V13" i="1"/>
  <c r="R45" i="1" l="1"/>
  <c r="V45" i="1" s="1"/>
  <c r="V23" i="1"/>
  <c r="V52" i="1"/>
  <c r="V54" i="1" s="1"/>
  <c r="R54" i="1"/>
  <c r="V31" i="1" l="1"/>
  <c r="P35" i="2" l="1"/>
  <c r="P37" i="2" s="1"/>
  <c r="P75" i="2" l="1"/>
  <c r="R10" i="1" l="1"/>
  <c r="R17" i="1" s="1"/>
  <c r="V8" i="1"/>
  <c r="R21" i="1" l="1"/>
  <c r="R24" i="1" s="1"/>
  <c r="R56" i="1"/>
  <c r="V10" i="1"/>
  <c r="V17" i="1" s="1"/>
  <c r="V21" i="1" s="1"/>
  <c r="V24" i="1" s="1"/>
  <c r="V56" i="1" l="1"/>
  <c r="P11" i="13"/>
  <c r="P12" i="13" s="1"/>
  <c r="R32" i="1"/>
  <c r="R39" i="1" s="1"/>
  <c r="R43" i="1" s="1"/>
  <c r="R46" i="1" s="1"/>
  <c r="R59" i="1" s="1"/>
  <c r="V30" i="1"/>
  <c r="R57" i="1"/>
  <c r="V32" i="1" l="1"/>
  <c r="V39" i="1" s="1"/>
  <c r="V43" i="1" s="1"/>
  <c r="V46" i="1" s="1"/>
  <c r="V59" i="1" s="1"/>
  <c r="V60" i="1" s="1"/>
  <c r="V57" i="1"/>
  <c r="R60" i="1"/>
  <c r="P18" i="13" l="1"/>
  <c r="P17" i="13"/>
  <c r="P20" i="12" l="1"/>
  <c r="P37" i="12" s="1"/>
  <c r="Q93" i="6" l="1"/>
  <c r="AV93" i="6" l="1"/>
  <c r="V32" i="6" l="1"/>
  <c r="V17" i="6"/>
  <c r="AZ108" i="6"/>
  <c r="W50" i="6" l="1"/>
  <c r="AB73" i="2" l="1"/>
  <c r="Z43" i="3"/>
  <c r="Z48" i="3" s="1"/>
  <c r="AB22" i="2"/>
  <c r="AB35" i="2"/>
  <c r="AB61" i="2"/>
  <c r="Z65" i="3"/>
  <c r="AB51" i="2" l="1"/>
  <c r="AB63" i="2" s="1"/>
  <c r="AB75" i="2" s="1"/>
  <c r="Z78" i="3"/>
  <c r="Z81" i="3" s="1"/>
  <c r="Z83" i="3" s="1"/>
  <c r="AB37" i="2"/>
  <c r="Z85" i="3" l="1"/>
  <c r="AB82" i="3"/>
  <c r="AJ23" i="1"/>
  <c r="AJ20" i="1"/>
  <c r="AJ19" i="1"/>
  <c r="AJ16" i="1"/>
  <c r="AJ15" i="1"/>
  <c r="AJ14" i="1"/>
  <c r="AJ13" i="1"/>
  <c r="AJ9" i="1"/>
  <c r="AB83" i="3" l="1"/>
  <c r="AB85" i="3" s="1"/>
  <c r="AC82" i="3"/>
  <c r="AH10" i="1"/>
  <c r="AH17" i="1" s="1"/>
  <c r="AJ8" i="1"/>
  <c r="AJ10" i="1" s="1"/>
  <c r="AJ17" i="1" s="1"/>
  <c r="AJ21" i="1" l="1"/>
  <c r="AJ24" i="1" s="1"/>
  <c r="AC83" i="3"/>
  <c r="AC85" i="3" s="1"/>
  <c r="AJ51" i="1"/>
  <c r="AH21" i="1"/>
  <c r="AH24" i="1" s="1"/>
  <c r="AJ45" i="1" l="1"/>
  <c r="AJ42" i="1"/>
  <c r="AJ41" i="1"/>
  <c r="AJ37" i="1"/>
  <c r="AJ36" i="1"/>
  <c r="AJ35" i="1"/>
  <c r="AJ38" i="1" l="1"/>
  <c r="AJ52" i="1" l="1"/>
  <c r="AJ54" i="1" s="1"/>
  <c r="AJ56" i="1" s="1"/>
  <c r="AH54" i="1"/>
  <c r="AH56" i="1" s="1"/>
  <c r="AJ31" i="1" l="1"/>
  <c r="AJ30" i="1" l="1"/>
  <c r="AH32" i="1"/>
  <c r="AH39" i="1" s="1"/>
  <c r="AH43" i="1" s="1"/>
  <c r="AH46" i="1" s="1"/>
  <c r="AH59" i="1" s="1"/>
  <c r="AH60" i="1" s="1"/>
  <c r="AH57" i="1"/>
  <c r="AJ32" i="1" l="1"/>
  <c r="AJ39" i="1" s="1"/>
  <c r="AJ43" i="1" s="1"/>
  <c r="AJ46" i="1" s="1"/>
  <c r="AJ59" i="1" s="1"/>
  <c r="AJ60" i="1" s="1"/>
  <c r="AJ57" i="1"/>
  <c r="AE12" i="5" l="1"/>
  <c r="AD27" i="5"/>
  <c r="AD15" i="5"/>
  <c r="AD28" i="5"/>
  <c r="AE15" i="5" l="1"/>
  <c r="AE28" i="5"/>
  <c r="AE27" i="5"/>
  <c r="AA93" i="6" l="1"/>
  <c r="AA32" i="6" l="1"/>
  <c r="AA17" i="6"/>
  <c r="AA108" i="6"/>
  <c r="AA50" i="6"/>
  <c r="AA63" i="6" l="1"/>
  <c r="BF93" i="6" l="1"/>
  <c r="BF108" i="6"/>
  <c r="BF17" i="6"/>
  <c r="BF50" i="6"/>
  <c r="BF32" i="6"/>
  <c r="BF63" i="6" l="1"/>
</calcChain>
</file>

<file path=xl/sharedStrings.xml><?xml version="1.0" encoding="utf-8"?>
<sst xmlns="http://schemas.openxmlformats.org/spreadsheetml/2006/main" count="1550" uniqueCount="417">
  <si>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</si>
  <si>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</si>
  <si>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</si>
  <si>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</si>
  <si>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</si>
  <si>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</si>
  <si>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</si>
  <si>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</si>
  <si>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</si>
  <si>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</si>
  <si>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</si>
  <si>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</si>
  <si>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</si>
  <si>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</si>
  <si>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</si>
  <si>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</si>
  <si>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</si>
  <si>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</si>
  <si>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</si>
  <si>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</si>
  <si>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</si>
  <si>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</si>
  <si>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</si>
  <si>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</si>
  <si>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</si>
  <si>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</si>
  <si>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</si>
  <si>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</si>
  <si>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</si>
  <si>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</si>
  <si>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</si>
  <si>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</si>
  <si>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</si>
  <si>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</si>
  <si>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</si>
  <si>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</si>
  <si>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</si>
  <si>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</si>
  <si>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</si>
  <si>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</si>
  <si>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</si>
  <si>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</si>
  <si>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</si>
  <si>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</si>
  <si>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</si>
  <si>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</si>
  <si>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</si>
  <si>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</si>
  <si>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</si>
  <si>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</si>
  <si>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</si>
  <si>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</si>
  <si>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</si>
  <si>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</si>
  <si>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</si>
  <si>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</si>
  <si>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</si>
  <si>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</si>
  <si>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</si>
  <si>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</si>
  <si>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</si>
  <si>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</si>
  <si>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</si>
  <si>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</si>
  <si>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</si>
  <si>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</si>
  <si>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</si>
  <si>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</si>
  <si>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</si>
  <si>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</si>
  <si>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</si>
  <si>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</si>
  <si>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</si>
  <si>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</si>
  <si>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</si>
  <si>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</si>
  <si>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</si>
  <si>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</si>
  <si>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</si>
  <si>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</si>
  <si>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</si>
  <si>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</si>
  <si>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</si>
  <si>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</si>
  <si>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</si>
  <si>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</si>
  <si>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</si>
  <si>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</si>
  <si>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</si>
  <si>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</si>
  <si>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</si>
  <si>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</si>
  <si>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</si>
  <si>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</si>
  <si>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</si>
  <si>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</si>
  <si>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</si>
  <si>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</si>
  <si>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</si>
  <si>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</si>
  <si>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</si>
  <si>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</si>
  <si>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</si>
  <si>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</si>
  <si>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</si>
  <si>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</si>
  <si>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</si>
  <si>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</si>
  <si>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</si>
  <si>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</si>
  <si>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</si>
  <si>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</si>
  <si>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</si>
  <si>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</si>
  <si>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</si>
  <si>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</si>
  <si>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</si>
  <si>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</si>
  <si>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</si>
  <si>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</si>
  <si>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</si>
  <si>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</si>
  <si>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</si>
  <si>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</si>
  <si>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</si>
  <si>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</si>
  <si>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</si>
  <si>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</si>
  <si>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</si>
  <si>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</si>
  <si>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</si>
  <si>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</si>
  <si>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</si>
  <si>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</si>
  <si>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</si>
  <si>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</si>
  <si>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</si>
  <si>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</si>
  <si>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</si>
  <si>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</si>
  <si>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</si>
  <si>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</si>
  <si>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</si>
  <si>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</si>
  <si>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</si>
  <si>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</si>
  <si>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</si>
  <si>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</si>
  <si>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</si>
  <si>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</si>
  <si>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</si>
  <si>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</si>
  <si>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</si>
  <si>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</si>
  <si>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</si>
  <si>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</si>
  <si>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</si>
  <si>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</si>
  <si>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</si>
  <si>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</si>
  <si>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</si>
  <si>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</si>
  <si>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</si>
  <si>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</si>
  <si>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</si>
  <si>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</si>
  <si>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</si>
  <si>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</si>
  <si>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</si>
  <si>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</si>
  <si>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</si>
  <si>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</si>
  <si>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</si>
  <si>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</si>
  <si>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</si>
  <si>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</si>
  <si>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</si>
  <si>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</si>
  <si>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</si>
  <si>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</si>
  <si>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</si>
  <si>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</si>
  <si>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</si>
  <si>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</si>
  <si>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</si>
  <si>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</si>
  <si>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</si>
  <si>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</si>
  <si>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</si>
  <si>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</si>
  <si>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</si>
  <si>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</si>
  <si>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</si>
  <si>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</si>
  <si>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</si>
  <si>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</si>
  <si>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</si>
  <si>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</si>
  <si>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</si>
  <si>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</si>
  <si>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</si>
  <si>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</si>
  <si>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</si>
  <si>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</si>
  <si>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</si>
  <si>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</si>
  <si>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</si>
  <si>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</si>
  <si>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</si>
  <si>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</si>
  <si>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</si>
  <si>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</si>
  <si>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</si>
  <si>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</si>
  <si>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</si>
  <si>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</si>
  <si>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</si>
  <si>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</si>
  <si>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</si>
  <si>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</si>
  <si>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</si>
  <si>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</si>
  <si>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</si>
  <si>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</si>
  <si>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</si>
  <si>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</si>
  <si>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</si>
  <si>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</si>
  <si>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</si>
  <si>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</si>
  <si>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</si>
  <si>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</si>
  <si>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</si>
  <si>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</si>
  <si>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</si>
  <si>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</si>
  <si>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</si>
  <si>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</si>
  <si>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</si>
  <si>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</si>
  <si>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</si>
  <si>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</si>
  <si>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</si>
  <si>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</si>
  <si>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</si>
  <si>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</si>
  <si>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</si>
  <si>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</si>
  <si>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</si>
  <si>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30-Jun-10</t>
  </si>
  <si>
    <t>As at 30-Sep-10</t>
  </si>
  <si>
    <t>As at 31-Dec-10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</si>
  <si>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</si>
  <si>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</si>
  <si>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</si>
  <si>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</si>
  <si>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</si>
  <si>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</si>
  <si>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</si>
  <si>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</si>
  <si>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</si>
  <si>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</si>
  <si>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</si>
  <si>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</si>
  <si>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</si>
  <si>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</si>
  <si>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</si>
  <si>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</si>
  <si>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</si>
  <si>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</si>
  <si>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</si>
  <si>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</si>
  <si>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</si>
  <si>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</si>
  <si>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</si>
  <si>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</si>
  <si>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</si>
  <si>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</si>
  <si>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</si>
  <si>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Contact Center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</si>
  <si>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</si>
  <si>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</si>
  <si>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</si>
  <si>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</si>
  <si>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</si>
  <si>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</si>
  <si>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</si>
  <si>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</si>
  <si>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</si>
  <si>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</si>
  <si>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</si>
  <si>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</si>
  <si>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</si>
  <si>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</si>
  <si>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</si>
  <si>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</si>
  <si>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</si>
  <si>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</si>
  <si>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</si>
  <si>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</si>
  <si>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</si>
  <si>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</si>
  <si>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</si>
  <si>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</si>
  <si>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</si>
  <si>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</si>
  <si>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</si>
  <si>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</si>
  <si>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</si>
  <si>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</si>
  <si>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</si>
  <si>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</si>
  <si>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</si>
  <si>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</si>
  <si>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</si>
  <si>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</si>
  <si>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</si>
  <si>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</si>
  <si>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</si>
  <si>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</si>
  <si>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</si>
  <si>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</si>
  <si>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</si>
  <si>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Purchase Price Pending Allocation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</si>
  <si>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</si>
  <si>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</si>
  <si>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</si>
  <si>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</si>
  <si>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</si>
  <si>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</si>
  <si>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</si>
  <si>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</si>
  <si>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</si>
  <si>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</si>
  <si>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</si>
  <si>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</si>
  <si>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</si>
  <si>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</si>
  <si>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</si>
  <si>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</si>
  <si>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</si>
  <si>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</si>
  <si>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</si>
  <si>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</si>
  <si>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</si>
  <si>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</si>
  <si>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</si>
  <si>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</si>
  <si>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</si>
  <si>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</si>
  <si>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</si>
  <si>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</si>
  <si>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</si>
  <si>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</si>
  <si>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</si>
  <si>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</si>
  <si>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</si>
  <si>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</si>
  <si>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As of
31-Mar-12</t>
  </si>
  <si>
    <t>As at
31-Mar-11</t>
  </si>
  <si>
    <t>As at
1-Apr-10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</si>
  <si>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</si>
  <si>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</si>
  <si>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</si>
  <si>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</si>
  <si>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</si>
  <si>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</si>
  <si>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</si>
  <si>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</si>
  <si>
    <t>QE Sep-14</t>
  </si>
  <si>
    <t>As at
30-Sep-14</t>
  </si>
  <si>
    <t>Six months ending Sep-14</t>
  </si>
  <si>
    <t>Yr 14-15</t>
  </si>
  <si>
    <t>Three months ending Sep-14</t>
  </si>
  <si>
    <t>Foreign exchange (gain) loss</t>
  </si>
  <si>
    <t>QE Dec-14</t>
  </si>
  <si>
    <t>Nine months ending Dec-14</t>
  </si>
  <si>
    <t>Three months ending Dec-14</t>
  </si>
  <si>
    <t>As at
31-Dec-14</t>
  </si>
  <si>
    <t>QE Mar-15</t>
  </si>
  <si>
    <t>As at
31-Mar-15</t>
  </si>
  <si>
    <t>Twelve months ending Mar-15</t>
  </si>
  <si>
    <t>Investment in FD</t>
  </si>
  <si>
    <t>Three months ending Mar-15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</si>
  <si>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</si>
  <si>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</si>
  <si>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</si>
  <si>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</si>
  <si>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</si>
  <si>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</si>
  <si>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</si>
  <si>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</si>
  <si>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</si>
  <si>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</si>
  <si>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</si>
  <si>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Buyback of shares</t>
  </si>
  <si>
    <t>Used seats*</t>
  </si>
  <si>
    <t>Built up seats*</t>
  </si>
  <si>
    <t>Autoclaims</t>
  </si>
  <si>
    <t xml:space="preserve">compute our seat utilization rate excluding seats dedicated for business continuity planning to better reflect our business operations. The built up seats and </t>
  </si>
  <si>
    <t>seat utilization rate presented for prior quarters in the table above have been re-computed to exclude seats dedicated for business continuity planning.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</si>
  <si>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</si>
  <si>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</si>
  <si>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</si>
  <si>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Three months ending Sep-15</t>
  </si>
  <si>
    <t>Previously, our reported built up seats included seats dedicated for business continuity planning. Commencing this year, we have decided to report our built up seats and</t>
  </si>
  <si>
    <t>Yr 15-16</t>
  </si>
  <si>
    <t>Six months ending Sep-15</t>
  </si>
  <si>
    <t>As at
31-Dec-15</t>
  </si>
  <si>
    <t>Three months ending Dec-15</t>
  </si>
  <si>
    <t>As at
31-Mar-16</t>
  </si>
  <si>
    <t>Twelve months ending Mar-16</t>
  </si>
  <si>
    <t>Three months ending Mar-16</t>
  </si>
  <si>
    <t>Germany</t>
  </si>
  <si>
    <t>France</t>
  </si>
  <si>
    <t>Nine months ending Dec-15</t>
  </si>
  <si>
    <t>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</si>
</sst>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_ * #,##0.00_ ;_ * \-#,##0.00_ ;_ * &quot;-&quot;??_ ;_ @_ 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0.0%"/>
    <numFmt numFmtId="170" formatCode="_(* #,##0.0_);_(* \(#,##0.0\);_(* &quot;-&quot;?_);_(@_)"/>
    <numFmt numFmtId="171" formatCode="_(* #,##0.000_);_(* \(#,##0.000\);_(* &quot;-&quot;???_);_(@_)"/>
    <numFmt numFmtId="172" formatCode="_(* #,##0_);_(* \(#,##0\);_(* &quot;-&quot;??_);_(@_)"/>
    <numFmt numFmtId="173" formatCode="#,##0.0"/>
    <numFmt numFmtId="174" formatCode="_(* #,##0.000_);_(* \(#,##0.000\);_(* &quot;-&quot;?????_);_(@_)"/>
    <numFmt numFmtId="175" formatCode="_(* #,##0.000_);_(* \(#,##0.000\);_(* &quot;-&quot;??_);_(@_)"/>
    <numFmt numFmtId="176" formatCode="0.000000000"/>
    <numFmt numFmtId="177" formatCode="0_);\(0\)"/>
    <numFmt numFmtId="178" formatCode="_(&quot;$&quot;* #,##0.000_);_(&quot;$&quot;* \(#,##0.000\);_(&quot;$&quot;* &quot;-&quot;??_);_(@_)"/>
    <numFmt numFmtId="179" formatCode="_-[$€-2]* #,##0.00_-;\-[$€-2]* #,##0.00_-;_-[$€-2]* &quot;-&quot;??_-"/>
    <numFmt numFmtId="180" formatCode="_(&quot;$&quot;* #,##0_);_(&quot;$&quot;* \(#,##0\);_(&quot;$&quot;* &quot;-&quot;??_);_(@_)"/>
    <numFmt numFmtId="181" formatCode="#,##0.0_);[Red]\(#,##0.0\)"/>
    <numFmt numFmtId="182" formatCode="#,##0.0_);\(#,##0.0\)"/>
    <numFmt numFmtId="183" formatCode="#,##0_%_);\(#,##0\)_%;#,##0_%_);@_%_)"/>
    <numFmt numFmtId="184" formatCode="#,##0.00_%_);\(#,##0.00\)_%;#,##0.00_%_);@_%_)"/>
    <numFmt numFmtId="185" formatCode="&quot;$&quot;#,##0.00_%_);\(&quot;$&quot;#,##0.00\)_%;&quot;$&quot;#,##0.00_%_);@_%_)"/>
    <numFmt numFmtId="186" formatCode="0_%_);\(0\)_%;0_%_);@_%_)"/>
    <numFmt numFmtId="187" formatCode="0.0\x_)_);&quot;NM&quot;_x_)_);0.0\x_)_);@_%_)"/>
    <numFmt numFmtId="188" formatCode="m/d/yy_%_)"/>
    <numFmt numFmtId="189" formatCode="0.0\%_);\(0.0\%\);0.0\%_);@_%_)"/>
    <numFmt numFmtId="190" formatCode="&quot;$&quot;#,##0_%_);\(&quot;$&quot;#,##0\)_%;&quot;$&quot;#,##0_%_);@_%_)"/>
    <numFmt numFmtId="191" formatCode="\¥#,##0_);\(\¥#,##0\)"/>
    <numFmt numFmtId="192" formatCode="\£#,##0_);\(\£#,##0\)"/>
    <numFmt numFmtId="193" formatCode="#,##0.00\ ;[Red]\(#,##0.00\)"/>
    <numFmt numFmtId="194" formatCode="#,##0.00\x_);&quot;NM&quot;"/>
    <numFmt numFmtId="195" formatCode="#,##0.00_x;\(#,##0.00\)\x"/>
    <numFmt numFmtId="196" formatCode="#,###"/>
    <numFmt numFmtId="197" formatCode="mm/sd/yy"/>
    <numFmt numFmtId="198" formatCode="0.0\ 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0.00000000%"/>
    <numFmt numFmtId="208" formatCode="_(* #,##0.00_);_(* \(#,##0.00\);_(* &quot;-&quot;_);_(@_)"/>
    <numFmt numFmtId="209" formatCode="_(* #,##0.00_);_(* \(#,##0.00\);_(* &quot;-&quot;?_);_(@_)"/>
    <numFmt numFmtId="210" formatCode="_(* #,##0.0_);_(* \(#,##0.0\);_(* &quot;-&quot;_);_(@_)"/>
    <numFmt numFmtId="211" formatCode="_(* #,##0.00000_);_(* \(#,##0.00000\);_(* &quot;-&quot;_);_(@_)"/>
    <numFmt numFmtId="212" formatCode="_(* #,##0.0000000000000_);_(* \(#,##0.0000000000000\);_(* &quot;-&quot;_);_(@_)"/>
    <numFmt numFmtId="213" formatCode="_(* #,##0.000_);_(* \(#,##0.000\);_(* &quot;-&quot;_);_(@_)"/>
    <numFmt numFmtId="214" formatCode="_(* #,##0_);_(* \(#,##0\);_(* &quot;-&quot;?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8" fontId="5" fillId="0" borderId="0">
      <alignment horizontal="left"/>
    </xf>
    <xf numFmtId="177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92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168" fontId="1" fillId="0" borderId="0" applyFont="0" applyFill="0" applyBorder="0" applyAlignment="0" applyProtection="0"/>
    <xf numFmtId="183" fontId="22" fillId="0" borderId="0" applyFont="0" applyFill="0" applyBorder="0" applyAlignment="0" applyProtection="0">
      <alignment horizontal="right"/>
    </xf>
    <xf numFmtId="195" fontId="5" fillId="0" borderId="0" applyFont="0" applyFill="0" applyBorder="0" applyAlignment="0" applyProtection="0"/>
    <xf numFmtId="194" fontId="5" fillId="0" borderId="0" applyFont="0" applyFill="0" applyBorder="0" applyAlignment="0" applyProtection="0">
      <alignment horizontal="right"/>
    </xf>
    <xf numFmtId="184" fontId="22" fillId="0" borderId="0" applyFont="0" applyFill="0" applyBorder="0" applyAlignment="0" applyProtection="0">
      <alignment horizontal="right"/>
    </xf>
    <xf numFmtId="166" fontId="5" fillId="0" borderId="0">
      <alignment horizontal="right"/>
    </xf>
    <xf numFmtId="190" fontId="22" fillId="0" borderId="0" applyFont="0" applyFill="0" applyBorder="0" applyAlignment="0" applyProtection="0">
      <alignment horizontal="right"/>
    </xf>
    <xf numFmtId="185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8" fontId="22" fillId="0" borderId="0" applyFont="0" applyFill="0" applyBorder="0" applyAlignment="0" applyProtection="0"/>
    <xf numFmtId="186" fontId="22" fillId="0" borderId="4" applyNumberFormat="0" applyFont="0" applyFill="0" applyAlignment="0" applyProtection="0"/>
    <xf numFmtId="166" fontId="24" fillId="0" borderId="0" applyFill="0" applyBorder="0" applyAlignment="0" applyProtection="0"/>
    <xf numFmtId="173" fontId="25" fillId="22" borderId="0">
      <alignment horizontal="center" vertical="center"/>
    </xf>
    <xf numFmtId="17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9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80" fontId="5" fillId="0" borderId="0" applyFont="0" applyFill="0" applyBorder="0" applyAlignment="0" applyProtection="0"/>
    <xf numFmtId="0" fontId="40" fillId="0" borderId="9" applyNumberFormat="0" applyFill="0" applyAlignment="0" applyProtection="0"/>
    <xf numFmtId="20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7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6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5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8" fillId="1" borderId="0" applyNumberFormat="0" applyFont="0" applyBorder="0" applyAlignment="0" applyProtection="0"/>
    <xf numFmtId="166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6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93" fontId="62" fillId="0" borderId="0"/>
    <xf numFmtId="0" fontId="63" fillId="0" borderId="0" applyNumberFormat="0" applyFill="0" applyBorder="0" applyAlignment="0" applyProtection="0"/>
    <xf numFmtId="191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21" fillId="0" borderId="0" xfId="0" applyFont="1"/>
    <xf numFmtId="168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167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167" fontId="21" fillId="0" borderId="18" xfId="0" applyNumberFormat="1" applyFont="1" applyBorder="1"/>
    <xf numFmtId="0" fontId="65" fillId="0" borderId="19" xfId="0" applyFont="1" applyFill="1" applyBorder="1"/>
    <xf numFmtId="167" fontId="15" fillId="0" borderId="19" xfId="0" applyNumberFormat="1" applyFont="1" applyFill="1" applyBorder="1"/>
    <xf numFmtId="167" fontId="15" fillId="0" borderId="22" xfId="0" applyNumberFormat="1" applyFont="1" applyFill="1" applyBorder="1"/>
    <xf numFmtId="167" fontId="21" fillId="0" borderId="19" xfId="0" applyNumberFormat="1" applyFont="1" applyFill="1" applyBorder="1"/>
    <xf numFmtId="168" fontId="21" fillId="0" borderId="19" xfId="0" applyNumberFormat="1" applyFont="1" applyBorder="1"/>
    <xf numFmtId="167" fontId="21" fillId="0" borderId="20" xfId="0" applyNumberFormat="1" applyFont="1" applyBorder="1"/>
    <xf numFmtId="168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67" fontId="21" fillId="0" borderId="26" xfId="0" applyNumberFormat="1" applyFont="1" applyFill="1" applyBorder="1"/>
    <xf numFmtId="0" fontId="21" fillId="0" borderId="27" xfId="0" applyFont="1" applyBorder="1"/>
    <xf numFmtId="167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167" fontId="68" fillId="31" borderId="8" xfId="0" applyNumberFormat="1" applyFont="1" applyFill="1" applyBorder="1" applyAlignment="1">
      <alignment vertical="center"/>
    </xf>
    <xf numFmtId="167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7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167" fontId="68" fillId="0" borderId="19" xfId="0" applyNumberFormat="1" applyFont="1" applyBorder="1"/>
    <xf numFmtId="167" fontId="68" fillId="0" borderId="26" xfId="0" applyNumberFormat="1" applyFont="1" applyFill="1" applyBorder="1"/>
    <xf numFmtId="0" fontId="21" fillId="0" borderId="19" xfId="0" applyFont="1" applyBorder="1"/>
    <xf numFmtId="167" fontId="21" fillId="0" borderId="19" xfId="0" applyNumberFormat="1" applyFont="1" applyBorder="1"/>
    <xf numFmtId="167" fontId="68" fillId="0" borderId="18" xfId="0" applyNumberFormat="1" applyFont="1" applyBorder="1"/>
    <xf numFmtId="167" fontId="21" fillId="0" borderId="0" xfId="0" applyNumberFormat="1" applyFont="1" applyFill="1" applyBorder="1"/>
    <xf numFmtId="169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167" fontId="68" fillId="0" borderId="0" xfId="0" applyNumberFormat="1" applyFont="1" applyFill="1" applyBorder="1"/>
    <xf numFmtId="0" fontId="21" fillId="0" borderId="0" xfId="0" applyFont="1" applyFill="1"/>
    <xf numFmtId="167" fontId="21" fillId="0" borderId="29" xfId="0" applyNumberFormat="1" applyFont="1" applyBorder="1"/>
    <xf numFmtId="167" fontId="21" fillId="0" borderId="22" xfId="0" applyNumberFormat="1" applyFont="1" applyFill="1" applyBorder="1"/>
    <xf numFmtId="0" fontId="21" fillId="0" borderId="0" xfId="0" applyFont="1" applyFill="1" applyBorder="1"/>
    <xf numFmtId="167" fontId="21" fillId="0" borderId="27" xfId="0" applyNumberFormat="1" applyFont="1" applyFill="1" applyBorder="1"/>
    <xf numFmtId="167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9" fontId="21" fillId="0" borderId="32" xfId="0" applyNumberFormat="1" applyFont="1" applyBorder="1"/>
    <xf numFmtId="169" fontId="21" fillId="0" borderId="33" xfId="0" applyNumberFormat="1" applyFont="1" applyBorder="1"/>
    <xf numFmtId="169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70" fontId="21" fillId="0" borderId="0" xfId="0" applyNumberFormat="1" applyFont="1"/>
    <xf numFmtId="170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0" fontId="21" fillId="0" borderId="0" xfId="0" applyNumberFormat="1" applyFont="1" applyAlignment="1">
      <alignment horizontal="center" vertical="center" wrapText="1"/>
    </xf>
    <xf numFmtId="167" fontId="21" fillId="0" borderId="0" xfId="0" applyNumberFormat="1" applyFont="1" applyBorder="1" applyAlignment="1">
      <alignment horizontal="center"/>
    </xf>
    <xf numFmtId="167" fontId="21" fillId="0" borderId="34" xfId="0" applyNumberFormat="1" applyFont="1" applyBorder="1" applyAlignment="1">
      <alignment horizontal="center"/>
    </xf>
    <xf numFmtId="167" fontId="21" fillId="0" borderId="35" xfId="0" applyNumberFormat="1" applyFont="1" applyBorder="1" applyAlignment="1">
      <alignment horizontal="center"/>
    </xf>
    <xf numFmtId="167" fontId="21" fillId="0" borderId="36" xfId="0" applyNumberFormat="1" applyFont="1" applyBorder="1"/>
    <xf numFmtId="167" fontId="21" fillId="0" borderId="0" xfId="0" applyNumberFormat="1" applyFont="1" applyBorder="1"/>
    <xf numFmtId="168" fontId="21" fillId="0" borderId="37" xfId="0" applyNumberFormat="1" applyFont="1" applyBorder="1"/>
    <xf numFmtId="168" fontId="21" fillId="0" borderId="38" xfId="0" applyNumberFormat="1" applyFont="1" applyBorder="1"/>
    <xf numFmtId="168" fontId="21" fillId="0" borderId="19" xfId="173" applyFont="1" applyBorder="1"/>
    <xf numFmtId="167" fontId="21" fillId="0" borderId="37" xfId="0" applyNumberFormat="1" applyFont="1" applyBorder="1"/>
    <xf numFmtId="167" fontId="21" fillId="0" borderId="38" xfId="0" applyNumberFormat="1" applyFont="1" applyBorder="1"/>
    <xf numFmtId="171" fontId="21" fillId="0" borderId="19" xfId="0" applyNumberFormat="1" applyFont="1" applyBorder="1"/>
    <xf numFmtId="171" fontId="21" fillId="0" borderId="0" xfId="0" applyNumberFormat="1" applyFont="1" applyBorder="1"/>
    <xf numFmtId="171" fontId="21" fillId="0" borderId="0" xfId="0" applyNumberFormat="1" applyFont="1"/>
    <xf numFmtId="171" fontId="21" fillId="0" borderId="37" xfId="0" applyNumberFormat="1" applyFont="1" applyBorder="1"/>
    <xf numFmtId="171" fontId="21" fillId="0" borderId="38" xfId="0" applyNumberFormat="1" applyFont="1" applyBorder="1"/>
    <xf numFmtId="175" fontId="21" fillId="0" borderId="19" xfId="173" applyNumberFormat="1" applyFont="1" applyBorder="1"/>
    <xf numFmtId="174" fontId="21" fillId="0" borderId="38" xfId="0" applyNumberFormat="1" applyFont="1" applyBorder="1"/>
    <xf numFmtId="174" fontId="21" fillId="0" borderId="0" xfId="0" applyNumberFormat="1" applyFont="1" applyBorder="1"/>
    <xf numFmtId="167" fontId="21" fillId="0" borderId="40" xfId="0" applyNumberFormat="1" applyFont="1" applyBorder="1"/>
    <xf numFmtId="167" fontId="21" fillId="0" borderId="41" xfId="0" applyNumberFormat="1" applyFont="1" applyBorder="1"/>
    <xf numFmtId="167" fontId="21" fillId="0" borderId="42" xfId="0" applyNumberFormat="1" applyFont="1" applyBorder="1"/>
    <xf numFmtId="167" fontId="21" fillId="0" borderId="34" xfId="0" applyNumberFormat="1" applyFont="1" applyBorder="1"/>
    <xf numFmtId="167" fontId="21" fillId="0" borderId="35" xfId="0" applyNumberFormat="1" applyFont="1" applyBorder="1"/>
    <xf numFmtId="167" fontId="21" fillId="0" borderId="21" xfId="0" applyNumberFormat="1" applyFont="1" applyBorder="1"/>
    <xf numFmtId="167" fontId="21" fillId="0" borderId="0" xfId="0" applyNumberFormat="1" applyFont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167" fontId="21" fillId="0" borderId="43" xfId="0" applyNumberFormat="1" applyFont="1" applyBorder="1"/>
    <xf numFmtId="167" fontId="21" fillId="0" borderId="44" xfId="0" applyNumberFormat="1" applyFont="1" applyBorder="1"/>
    <xf numFmtId="167" fontId="21" fillId="0" borderId="39" xfId="0" applyNumberFormat="1" applyFont="1" applyBorder="1"/>
    <xf numFmtId="167" fontId="21" fillId="0" borderId="46" xfId="0" applyNumberFormat="1" applyFont="1" applyBorder="1"/>
    <xf numFmtId="167" fontId="21" fillId="0" borderId="47" xfId="0" applyNumberFormat="1" applyFont="1" applyBorder="1"/>
    <xf numFmtId="167" fontId="21" fillId="0" borderId="48" xfId="0" applyNumberFormat="1" applyFont="1" applyBorder="1"/>
    <xf numFmtId="167" fontId="21" fillId="0" borderId="49" xfId="0" applyNumberFormat="1" applyFont="1" applyBorder="1"/>
    <xf numFmtId="172" fontId="21" fillId="0" borderId="0" xfId="173" applyNumberFormat="1" applyFont="1" applyFill="1" applyBorder="1"/>
    <xf numFmtId="172" fontId="21" fillId="0" borderId="0" xfId="173" applyNumberFormat="1" applyFont="1"/>
    <xf numFmtId="172" fontId="21" fillId="0" borderId="50" xfId="173" applyNumberFormat="1" applyFont="1" applyBorder="1"/>
    <xf numFmtId="172" fontId="21" fillId="0" borderId="51" xfId="173" applyNumberFormat="1" applyFont="1" applyBorder="1"/>
    <xf numFmtId="172" fontId="21" fillId="0" borderId="52" xfId="173" applyNumberFormat="1" applyFont="1" applyBorder="1"/>
    <xf numFmtId="172" fontId="21" fillId="0" borderId="45" xfId="173" applyNumberFormat="1" applyFont="1" applyBorder="1"/>
    <xf numFmtId="172" fontId="68" fillId="31" borderId="8" xfId="173" applyNumberFormat="1" applyFont="1" applyFill="1" applyBorder="1" applyAlignment="1">
      <alignment vertical="center"/>
    </xf>
    <xf numFmtId="167" fontId="21" fillId="0" borderId="53" xfId="0" applyNumberFormat="1" applyFont="1" applyBorder="1"/>
    <xf numFmtId="167" fontId="21" fillId="0" borderId="0" xfId="0" applyNumberFormat="1" applyFont="1" applyFill="1"/>
    <xf numFmtId="169" fontId="21" fillId="0" borderId="0" xfId="0" applyNumberFormat="1" applyFont="1" applyFill="1" applyBorder="1"/>
    <xf numFmtId="169" fontId="21" fillId="0" borderId="8" xfId="0" applyNumberFormat="1" applyFont="1" applyBorder="1"/>
    <xf numFmtId="167" fontId="68" fillId="0" borderId="0" xfId="0" applyNumberFormat="1" applyFont="1" applyAlignment="1">
      <alignment horizontal="right"/>
    </xf>
    <xf numFmtId="167" fontId="21" fillId="0" borderId="37" xfId="0" applyNumberFormat="1" applyFont="1" applyFill="1" applyBorder="1"/>
    <xf numFmtId="167" fontId="21" fillId="0" borderId="54" xfId="0" applyNumberFormat="1" applyFont="1" applyBorder="1"/>
    <xf numFmtId="9" fontId="21" fillId="0" borderId="19" xfId="231" applyFont="1" applyFill="1" applyBorder="1"/>
    <xf numFmtId="167" fontId="21" fillId="0" borderId="55" xfId="0" applyNumberFormat="1" applyFont="1" applyBorder="1"/>
    <xf numFmtId="167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72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167" fontId="68" fillId="0" borderId="20" xfId="0" applyNumberFormat="1" applyFont="1" applyFill="1" applyBorder="1"/>
    <xf numFmtId="172" fontId="68" fillId="0" borderId="20" xfId="173" applyNumberFormat="1" applyFont="1" applyFill="1" applyBorder="1"/>
    <xf numFmtId="167" fontId="21" fillId="0" borderId="21" xfId="0" applyNumberFormat="1" applyFont="1" applyFill="1" applyBorder="1"/>
    <xf numFmtId="172" fontId="21" fillId="0" borderId="21" xfId="173" applyNumberFormat="1" applyFont="1" applyFill="1" applyBorder="1"/>
    <xf numFmtId="172" fontId="21" fillId="0" borderId="20" xfId="173" applyNumberFormat="1" applyFont="1" applyFill="1" applyBorder="1"/>
    <xf numFmtId="167" fontId="67" fillId="0" borderId="0" xfId="0" applyNumberFormat="1" applyFont="1"/>
    <xf numFmtId="167" fontId="21" fillId="0" borderId="0" xfId="0" applyNumberFormat="1" applyFont="1" applyBorder="1" applyAlignment="1">
      <alignment vertical="center"/>
    </xf>
    <xf numFmtId="167" fontId="21" fillId="33" borderId="56" xfId="0" applyNumberFormat="1" applyFont="1" applyFill="1" applyBorder="1" applyAlignment="1">
      <alignment horizontal="center" vertical="center"/>
    </xf>
    <xf numFmtId="167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9" fontId="21" fillId="0" borderId="27" xfId="0" applyNumberFormat="1" applyFont="1" applyBorder="1"/>
    <xf numFmtId="167" fontId="21" fillId="0" borderId="8" xfId="0" applyNumberFormat="1" applyFont="1" applyBorder="1"/>
    <xf numFmtId="169" fontId="21" fillId="0" borderId="19" xfId="0" applyNumberFormat="1" applyFont="1" applyBorder="1"/>
    <xf numFmtId="167" fontId="21" fillId="0" borderId="19" xfId="0" quotePrefix="1" applyNumberFormat="1" applyFont="1" applyBorder="1"/>
    <xf numFmtId="167" fontId="64" fillId="0" borderId="0" xfId="0" applyNumberFormat="1" applyFont="1" applyFill="1"/>
    <xf numFmtId="167" fontId="21" fillId="0" borderId="0" xfId="0" applyNumberFormat="1" applyFont="1" applyFill="1" applyAlignment="1">
      <alignment horizontal="center" vertical="center" wrapText="1"/>
    </xf>
    <xf numFmtId="167" fontId="21" fillId="0" borderId="18" xfId="0" applyNumberFormat="1" applyFont="1" applyFill="1" applyBorder="1"/>
    <xf numFmtId="167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167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5" fontId="21" fillId="0" borderId="37" xfId="0" applyNumberFormat="1" applyFont="1" applyBorder="1"/>
    <xf numFmtId="172" fontId="21" fillId="0" borderId="19" xfId="173" applyNumberFormat="1" applyFont="1" applyFill="1" applyBorder="1" applyAlignment="1">
      <alignment horizontal="center"/>
    </xf>
    <xf numFmtId="169" fontId="21" fillId="36" borderId="19" xfId="0" applyNumberFormat="1" applyFont="1" applyFill="1" applyBorder="1"/>
    <xf numFmtId="169" fontId="21" fillId="36" borderId="8" xfId="0" applyNumberFormat="1" applyFont="1" applyFill="1" applyBorder="1"/>
    <xf numFmtId="169" fontId="21" fillId="36" borderId="0" xfId="0" applyNumberFormat="1" applyFont="1" applyFill="1" applyBorder="1"/>
    <xf numFmtId="9" fontId="21" fillId="36" borderId="0" xfId="0" applyNumberFormat="1" applyFont="1" applyFill="1" applyBorder="1"/>
    <xf numFmtId="172" fontId="21" fillId="36" borderId="19" xfId="173" applyNumberFormat="1" applyFont="1" applyFill="1" applyBorder="1"/>
    <xf numFmtId="167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7" fontId="21" fillId="0" borderId="0" xfId="231" applyNumberFormat="1" applyFont="1"/>
    <xf numFmtId="207" fontId="21" fillId="0" borderId="0" xfId="0" applyNumberFormat="1" applyFont="1"/>
    <xf numFmtId="208" fontId="21" fillId="0" borderId="0" xfId="0" applyNumberFormat="1" applyFont="1" applyFill="1" applyBorder="1"/>
    <xf numFmtId="208" fontId="21" fillId="0" borderId="0" xfId="0" applyNumberFormat="1" applyFont="1" applyFill="1"/>
    <xf numFmtId="167" fontId="21" fillId="0" borderId="19" xfId="0" applyNumberFormat="1" applyFont="1" applyBorder="1" applyAlignment="1">
      <alignment wrapText="1"/>
    </xf>
    <xf numFmtId="209" fontId="21" fillId="0" borderId="19" xfId="0" applyNumberFormat="1" applyFont="1" applyFill="1" applyBorder="1"/>
    <xf numFmtId="209" fontId="68" fillId="0" borderId="0" xfId="0" applyNumberFormat="1" applyFont="1" applyFill="1"/>
    <xf numFmtId="168" fontId="21" fillId="0" borderId="19" xfId="173" applyNumberFormat="1" applyFont="1" applyFill="1" applyBorder="1"/>
    <xf numFmtId="168" fontId="21" fillId="0" borderId="39" xfId="0" applyNumberFormat="1" applyFont="1" applyBorder="1"/>
    <xf numFmtId="171" fontId="21" fillId="0" borderId="39" xfId="0" applyNumberFormat="1" applyFont="1" applyBorder="1"/>
    <xf numFmtId="174" fontId="21" fillId="0" borderId="39" xfId="0" applyNumberFormat="1" applyFont="1" applyBorder="1"/>
    <xf numFmtId="175" fontId="21" fillId="0" borderId="38" xfId="0" applyNumberFormat="1" applyFont="1" applyBorder="1"/>
    <xf numFmtId="175" fontId="21" fillId="0" borderId="39" xfId="0" applyNumberFormat="1" applyFont="1" applyBorder="1"/>
    <xf numFmtId="210" fontId="68" fillId="0" borderId="0" xfId="0" applyNumberFormat="1" applyFont="1" applyFill="1" applyBorder="1"/>
    <xf numFmtId="167" fontId="21" fillId="0" borderId="16" xfId="0" applyNumberFormat="1" applyFont="1" applyBorder="1"/>
    <xf numFmtId="169" fontId="21" fillId="0" borderId="13" xfId="0" applyNumberFormat="1" applyFont="1" applyBorder="1"/>
    <xf numFmtId="167" fontId="21" fillId="0" borderId="59" xfId="0" applyNumberFormat="1" applyFont="1" applyBorder="1"/>
    <xf numFmtId="169" fontId="21" fillId="0" borderId="60" xfId="0" applyNumberFormat="1" applyFont="1" applyBorder="1"/>
    <xf numFmtId="167" fontId="21" fillId="33" borderId="58" xfId="0" applyNumberFormat="1" applyFont="1" applyFill="1" applyBorder="1" applyAlignment="1">
      <alignment horizontal="center" vertical="center"/>
    </xf>
    <xf numFmtId="169" fontId="21" fillId="0" borderId="22" xfId="0" applyNumberFormat="1" applyFont="1" applyBorder="1"/>
    <xf numFmtId="169" fontId="21" fillId="0" borderId="56" xfId="0" applyNumberFormat="1" applyFont="1" applyBorder="1"/>
    <xf numFmtId="167" fontId="68" fillId="0" borderId="0" xfId="0" applyNumberFormat="1" applyFont="1" applyBorder="1"/>
    <xf numFmtId="168" fontId="21" fillId="0" borderId="19" xfId="0" applyNumberFormat="1" applyFont="1" applyFill="1" applyBorder="1"/>
    <xf numFmtId="172" fontId="21" fillId="0" borderId="19" xfId="0" applyNumberFormat="1" applyFont="1" applyFill="1" applyBorder="1"/>
    <xf numFmtId="167" fontId="68" fillId="0" borderId="61" xfId="849" applyNumberFormat="1" applyFont="1" applyBorder="1"/>
    <xf numFmtId="167" fontId="21" fillId="0" borderId="0" xfId="849" applyNumberFormat="1"/>
    <xf numFmtId="167" fontId="21" fillId="0" borderId="69" xfId="849" applyNumberFormat="1" applyBorder="1"/>
    <xf numFmtId="167" fontId="21" fillId="0" borderId="70" xfId="849" applyNumberFormat="1" applyBorder="1"/>
    <xf numFmtId="167" fontId="21" fillId="0" borderId="70" xfId="849" applyNumberFormat="1" applyFont="1" applyBorder="1"/>
    <xf numFmtId="167" fontId="21" fillId="0" borderId="74" xfId="849" applyNumberFormat="1" applyFont="1" applyBorder="1"/>
    <xf numFmtId="167" fontId="64" fillId="0" borderId="0" xfId="849" applyNumberFormat="1" applyFont="1"/>
    <xf numFmtId="167" fontId="0" fillId="0" borderId="0" xfId="0" applyNumberFormat="1"/>
    <xf numFmtId="167" fontId="68" fillId="0" borderId="0" xfId="849" applyNumberFormat="1" applyFont="1" applyAlignment="1">
      <alignment horizontal="right"/>
    </xf>
    <xf numFmtId="167" fontId="21" fillId="0" borderId="72" xfId="849" applyNumberFormat="1" applyFont="1" applyBorder="1"/>
    <xf numFmtId="167" fontId="21" fillId="0" borderId="75" xfId="849" applyNumberFormat="1" applyFont="1" applyBorder="1"/>
    <xf numFmtId="167" fontId="21" fillId="0" borderId="61" xfId="849" applyNumberFormat="1" applyFont="1" applyBorder="1"/>
    <xf numFmtId="167" fontId="21" fillId="0" borderId="73" xfId="849" applyNumberFormat="1" applyFont="1" applyBorder="1"/>
    <xf numFmtId="167" fontId="21" fillId="0" borderId="75" xfId="0" applyNumberFormat="1" applyFont="1" applyBorder="1"/>
    <xf numFmtId="167" fontId="21" fillId="0" borderId="61" xfId="0" applyNumberFormat="1" applyFont="1" applyBorder="1"/>
    <xf numFmtId="167" fontId="21" fillId="0" borderId="73" xfId="0" applyNumberFormat="1" applyFont="1" applyBorder="1"/>
    <xf numFmtId="167" fontId="21" fillId="0" borderId="72" xfId="0" applyNumberFormat="1" applyFont="1" applyBorder="1"/>
    <xf numFmtId="167" fontId="21" fillId="0" borderId="62" xfId="849" applyNumberFormat="1" applyBorder="1"/>
    <xf numFmtId="167" fontId="21" fillId="0" borderId="78" xfId="849" applyNumberFormat="1" applyBorder="1"/>
    <xf numFmtId="167" fontId="21" fillId="0" borderId="63" xfId="849" applyNumberFormat="1" applyBorder="1"/>
    <xf numFmtId="167" fontId="0" fillId="0" borderId="78" xfId="0" applyNumberFormat="1" applyBorder="1"/>
    <xf numFmtId="167" fontId="0" fillId="0" borderId="63" xfId="0" applyNumberFormat="1" applyBorder="1"/>
    <xf numFmtId="167" fontId="0" fillId="0" borderId="62" xfId="0" applyNumberFormat="1" applyBorder="1"/>
    <xf numFmtId="167" fontId="21" fillId="0" borderId="79" xfId="849" applyNumberFormat="1" applyFill="1" applyBorder="1"/>
    <xf numFmtId="167" fontId="21" fillId="0" borderId="80" xfId="849" applyNumberFormat="1" applyFill="1" applyBorder="1"/>
    <xf numFmtId="167" fontId="21" fillId="0" borderId="38" xfId="849" applyNumberFormat="1" applyFill="1" applyBorder="1"/>
    <xf numFmtId="167" fontId="21" fillId="0" borderId="30" xfId="849" applyNumberFormat="1" applyFill="1" applyBorder="1"/>
    <xf numFmtId="167" fontId="21" fillId="0" borderId="81" xfId="849" applyNumberFormat="1" applyFill="1" applyBorder="1"/>
    <xf numFmtId="167" fontId="21" fillId="0" borderId="82" xfId="849" applyNumberFormat="1" applyFont="1" applyBorder="1"/>
    <xf numFmtId="167" fontId="21" fillId="0" borderId="83" xfId="849" applyNumberFormat="1" applyFill="1" applyBorder="1"/>
    <xf numFmtId="167" fontId="21" fillId="0" borderId="84" xfId="849" applyNumberFormat="1" applyBorder="1"/>
    <xf numFmtId="167" fontId="21" fillId="0" borderId="47" xfId="849" applyNumberFormat="1" applyBorder="1"/>
    <xf numFmtId="167" fontId="21" fillId="0" borderId="80" xfId="849" applyNumberFormat="1" applyBorder="1"/>
    <xf numFmtId="167" fontId="21" fillId="0" borderId="38" xfId="849" applyNumberFormat="1" applyBorder="1"/>
    <xf numFmtId="167" fontId="21" fillId="0" borderId="74" xfId="849" applyNumberFormat="1" applyBorder="1"/>
    <xf numFmtId="167" fontId="21" fillId="0" borderId="85" xfId="849" applyNumberFormat="1" applyBorder="1"/>
    <xf numFmtId="167" fontId="21" fillId="0" borderId="51" xfId="849" applyNumberFormat="1" applyBorder="1"/>
    <xf numFmtId="167" fontId="21" fillId="0" borderId="30" xfId="849" applyNumberFormat="1" applyBorder="1"/>
    <xf numFmtId="167" fontId="0" fillId="0" borderId="85" xfId="0" applyNumberFormat="1" applyBorder="1"/>
    <xf numFmtId="167" fontId="0" fillId="0" borderId="51" xfId="0" applyNumberFormat="1" applyBorder="1"/>
    <xf numFmtId="167" fontId="0" fillId="0" borderId="30" xfId="0" applyNumberFormat="1" applyBorder="1"/>
    <xf numFmtId="167" fontId="68" fillId="0" borderId="75" xfId="849" applyNumberFormat="1" applyFont="1" applyBorder="1"/>
    <xf numFmtId="167" fontId="0" fillId="0" borderId="5" xfId="0" applyNumberFormat="1" applyBorder="1"/>
    <xf numFmtId="167" fontId="68" fillId="0" borderId="75" xfId="0" applyNumberFormat="1" applyFont="1" applyBorder="1"/>
    <xf numFmtId="167" fontId="68" fillId="0" borderId="61" xfId="0" applyNumberFormat="1" applyFont="1" applyBorder="1"/>
    <xf numFmtId="167" fontId="21" fillId="0" borderId="48" xfId="849" applyNumberFormat="1" applyBorder="1"/>
    <xf numFmtId="167" fontId="64" fillId="0" borderId="65" xfId="849" applyNumberFormat="1" applyFont="1" applyBorder="1"/>
    <xf numFmtId="167" fontId="21" fillId="0" borderId="66" xfId="849" applyNumberFormat="1" applyBorder="1"/>
    <xf numFmtId="167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167" fontId="21" fillId="0" borderId="88" xfId="849" applyNumberFormat="1" applyFont="1" applyBorder="1" applyAlignment="1">
      <alignment horizontal="centerContinuous"/>
    </xf>
    <xf numFmtId="167" fontId="21" fillId="0" borderId="89" xfId="849" applyNumberFormat="1" applyBorder="1" applyAlignment="1">
      <alignment horizontal="centerContinuous"/>
    </xf>
    <xf numFmtId="167" fontId="21" fillId="0" borderId="90" xfId="849" applyNumberFormat="1" applyBorder="1" applyAlignment="1">
      <alignment horizontal="centerContinuous"/>
    </xf>
    <xf numFmtId="167" fontId="21" fillId="0" borderId="88" xfId="849" applyNumberFormat="1" applyFont="1" applyFill="1" applyBorder="1" applyAlignment="1">
      <alignment horizontal="centerContinuous"/>
    </xf>
    <xf numFmtId="167" fontId="21" fillId="0" borderId="89" xfId="849" applyNumberFormat="1" applyFill="1" applyBorder="1" applyAlignment="1">
      <alignment horizontal="centerContinuous"/>
    </xf>
    <xf numFmtId="167" fontId="21" fillId="0" borderId="90" xfId="849" applyNumberFormat="1" applyFill="1" applyBorder="1" applyAlignment="1">
      <alignment horizontal="centerContinuous"/>
    </xf>
    <xf numFmtId="167" fontId="21" fillId="0" borderId="94" xfId="849" applyNumberFormat="1" applyBorder="1"/>
    <xf numFmtId="167" fontId="21" fillId="0" borderId="95" xfId="849" applyNumberFormat="1" applyBorder="1"/>
    <xf numFmtId="167" fontId="21" fillId="0" borderId="96" xfId="849" applyNumberFormat="1" applyBorder="1"/>
    <xf numFmtId="167" fontId="21" fillId="0" borderId="97" xfId="849" applyNumberFormat="1" applyBorder="1"/>
    <xf numFmtId="167" fontId="21" fillId="0" borderId="98" xfId="849" applyNumberFormat="1" applyBorder="1"/>
    <xf numFmtId="167" fontId="21" fillId="0" borderId="64" xfId="849" applyNumberFormat="1" applyBorder="1"/>
    <xf numFmtId="167" fontId="21" fillId="0" borderId="68" xfId="849" applyNumberFormat="1" applyBorder="1"/>
    <xf numFmtId="167" fontId="21" fillId="0" borderId="67" xfId="849" applyNumberFormat="1" applyBorder="1"/>
    <xf numFmtId="167" fontId="21" fillId="0" borderId="99" xfId="849" applyNumberFormat="1" applyBorder="1"/>
    <xf numFmtId="167" fontId="21" fillId="0" borderId="35" xfId="849" applyNumberFormat="1" applyBorder="1"/>
    <xf numFmtId="167" fontId="21" fillId="0" borderId="43" xfId="849" applyNumberFormat="1" applyBorder="1"/>
    <xf numFmtId="167" fontId="21" fillId="0" borderId="100" xfId="849" applyNumberFormat="1" applyBorder="1"/>
    <xf numFmtId="167" fontId="21" fillId="0" borderId="71" xfId="849" applyNumberFormat="1" applyBorder="1"/>
    <xf numFmtId="167" fontId="21" fillId="0" borderId="44" xfId="849" applyNumberFormat="1" applyBorder="1"/>
    <xf numFmtId="167" fontId="21" fillId="0" borderId="101" xfId="849" applyNumberFormat="1" applyBorder="1"/>
    <xf numFmtId="167" fontId="21" fillId="0" borderId="52" xfId="849" applyNumberFormat="1" applyBorder="1"/>
    <xf numFmtId="167" fontId="21" fillId="0" borderId="102" xfId="849" applyNumberFormat="1" applyBorder="1"/>
    <xf numFmtId="167" fontId="21" fillId="0" borderId="103" xfId="849" applyNumberFormat="1" applyBorder="1"/>
    <xf numFmtId="167" fontId="21" fillId="0" borderId="104" xfId="849" applyNumberFormat="1" applyBorder="1"/>
    <xf numFmtId="167" fontId="21" fillId="0" borderId="105" xfId="849" applyNumberFormat="1" applyBorder="1"/>
    <xf numFmtId="167" fontId="21" fillId="0" borderId="106" xfId="849" applyNumberFormat="1" applyBorder="1"/>
    <xf numFmtId="167" fontId="21" fillId="0" borderId="28" xfId="849" applyNumberFormat="1" applyBorder="1"/>
    <xf numFmtId="167" fontId="21" fillId="0" borderId="107" xfId="849" applyNumberFormat="1" applyBorder="1"/>
    <xf numFmtId="167" fontId="21" fillId="0" borderId="71" xfId="849" applyNumberFormat="1" applyFont="1" applyFill="1" applyBorder="1"/>
    <xf numFmtId="167" fontId="21" fillId="36" borderId="44" xfId="849" applyNumberFormat="1" applyFill="1" applyBorder="1"/>
    <xf numFmtId="167" fontId="21" fillId="0" borderId="108" xfId="849" applyNumberFormat="1" applyBorder="1"/>
    <xf numFmtId="167" fontId="21" fillId="0" borderId="109" xfId="849" applyNumberFormat="1" applyBorder="1"/>
    <xf numFmtId="167" fontId="21" fillId="0" borderId="110" xfId="849" applyNumberFormat="1" applyBorder="1"/>
    <xf numFmtId="167" fontId="21" fillId="0" borderId="111" xfId="849" applyNumberFormat="1" applyBorder="1"/>
    <xf numFmtId="167" fontId="21" fillId="0" borderId="0" xfId="849" applyNumberFormat="1" applyBorder="1"/>
    <xf numFmtId="167" fontId="21" fillId="37" borderId="8" xfId="849" applyNumberFormat="1" applyFill="1" applyBorder="1"/>
    <xf numFmtId="167" fontId="21" fillId="0" borderId="31" xfId="0" applyNumberFormat="1" applyFont="1" applyBorder="1"/>
    <xf numFmtId="169" fontId="21" fillId="0" borderId="58" xfId="0" applyNumberFormat="1" applyFont="1" applyBorder="1"/>
    <xf numFmtId="167" fontId="21" fillId="0" borderId="0" xfId="0" applyNumberFormat="1" applyFont="1" applyFill="1" applyAlignment="1">
      <alignment horizontal="center" wrapText="1"/>
    </xf>
    <xf numFmtId="167" fontId="21" fillId="0" borderId="8" xfId="0" applyNumberFormat="1" applyFont="1" applyFill="1" applyBorder="1"/>
    <xf numFmtId="0" fontId="68" fillId="0" borderId="8" xfId="0" applyFont="1" applyFill="1" applyBorder="1"/>
    <xf numFmtId="167" fontId="21" fillId="0" borderId="56" xfId="0" applyNumberFormat="1" applyFont="1" applyFill="1" applyBorder="1"/>
    <xf numFmtId="167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72" fontId="21" fillId="0" borderId="22" xfId="173" applyNumberFormat="1" applyFont="1" applyBorder="1"/>
    <xf numFmtId="172" fontId="21" fillId="0" borderId="8" xfId="173" applyNumberFormat="1" applyFont="1" applyBorder="1"/>
    <xf numFmtId="172" fontId="21" fillId="0" borderId="113" xfId="173" applyNumberFormat="1" applyFont="1" applyBorder="1"/>
    <xf numFmtId="172" fontId="21" fillId="0" borderId="28" xfId="173" applyNumberFormat="1" applyFont="1" applyBorder="1"/>
    <xf numFmtId="172" fontId="21" fillId="0" borderId="107" xfId="173" applyNumberFormat="1" applyFont="1" applyBorder="1"/>
    <xf numFmtId="172" fontId="21" fillId="0" borderId="114" xfId="173" applyNumberFormat="1" applyFont="1" applyBorder="1"/>
    <xf numFmtId="172" fontId="21" fillId="0" borderId="115" xfId="173" applyNumberFormat="1" applyFont="1" applyBorder="1"/>
    <xf numFmtId="172" fontId="21" fillId="0" borderId="116" xfId="173" applyNumberFormat="1" applyFont="1" applyBorder="1"/>
    <xf numFmtId="172" fontId="21" fillId="0" borderId="117" xfId="173" applyNumberFormat="1" applyFont="1" applyBorder="1"/>
    <xf numFmtId="172" fontId="21" fillId="0" borderId="118" xfId="173" applyNumberFormat="1" applyFont="1" applyBorder="1"/>
    <xf numFmtId="167" fontId="21" fillId="0" borderId="46" xfId="849" applyNumberFormat="1" applyBorder="1"/>
    <xf numFmtId="167" fontId="21" fillId="0" borderId="49" xfId="849" applyNumberFormat="1" applyBorder="1"/>
    <xf numFmtId="167" fontId="21" fillId="0" borderId="18" xfId="0" applyNumberFormat="1" applyFont="1" applyFill="1" applyBorder="1" applyAlignment="1">
      <alignment wrapText="1"/>
    </xf>
    <xf numFmtId="167" fontId="68" fillId="0" borderId="18" xfId="0" applyNumberFormat="1" applyFont="1" applyFill="1" applyBorder="1" applyAlignment="1">
      <alignment wrapText="1"/>
    </xf>
    <xf numFmtId="167" fontId="21" fillId="0" borderId="22" xfId="0" applyNumberFormat="1" applyFont="1" applyFill="1" applyBorder="1" applyAlignment="1">
      <alignment wrapText="1"/>
    </xf>
    <xf numFmtId="211" fontId="21" fillId="0" borderId="0" xfId="0" applyNumberFormat="1" applyFont="1" applyFill="1"/>
    <xf numFmtId="212" fontId="21" fillId="0" borderId="0" xfId="0" applyNumberFormat="1" applyFont="1" applyFill="1"/>
    <xf numFmtId="172" fontId="21" fillId="0" borderId="19" xfId="173" applyNumberFormat="1" applyFont="1" applyFill="1" applyBorder="1" applyAlignment="1">
      <alignment horizontal="center" vertical="center"/>
    </xf>
    <xf numFmtId="167" fontId="21" fillId="0" borderId="20" xfId="0" applyNumberFormat="1" applyFont="1" applyBorder="1" applyAlignment="1">
      <alignment horizontal="center" vertical="center"/>
    </xf>
    <xf numFmtId="167" fontId="21" fillId="0" borderId="119" xfId="0" applyNumberFormat="1" applyFont="1" applyBorder="1"/>
    <xf numFmtId="169" fontId="21" fillId="0" borderId="31" xfId="0" applyNumberFormat="1" applyFont="1" applyBorder="1"/>
    <xf numFmtId="169" fontId="21" fillId="0" borderId="6" xfId="0" applyNumberFormat="1" applyFont="1" applyBorder="1"/>
    <xf numFmtId="169" fontId="21" fillId="36" borderId="22" xfId="0" applyNumberFormat="1" applyFont="1" applyFill="1" applyBorder="1"/>
    <xf numFmtId="167" fontId="21" fillId="0" borderId="22" xfId="0" applyNumberFormat="1" applyFont="1" applyBorder="1"/>
    <xf numFmtId="213" fontId="21" fillId="0" borderId="0" xfId="0" applyNumberFormat="1" applyFont="1"/>
    <xf numFmtId="167" fontId="21" fillId="0" borderId="63" xfId="849" applyNumberFormat="1" applyFont="1" applyBorder="1"/>
    <xf numFmtId="167" fontId="21" fillId="0" borderId="120" xfId="0" applyNumberFormat="1" applyFont="1" applyFill="1" applyBorder="1"/>
    <xf numFmtId="0" fontId="21" fillId="0" borderId="56" xfId="0" applyFont="1" applyFill="1" applyBorder="1"/>
    <xf numFmtId="167" fontId="21" fillId="0" borderId="1" xfId="0" applyNumberFormat="1" applyFont="1" applyFill="1" applyBorder="1"/>
    <xf numFmtId="172" fontId="21" fillId="0" borderId="20" xfId="173" applyNumberFormat="1" applyFont="1" applyFill="1" applyBorder="1" applyAlignment="1">
      <alignment horizontal="center"/>
    </xf>
    <xf numFmtId="167" fontId="21" fillId="0" borderId="54" xfId="0" applyNumberFormat="1" applyFont="1" applyFill="1" applyBorder="1"/>
    <xf numFmtId="9" fontId="21" fillId="0" borderId="54" xfId="231" applyFont="1" applyFill="1" applyBorder="1"/>
    <xf numFmtId="167" fontId="21" fillId="33" borderId="54" xfId="0" applyNumberFormat="1" applyFont="1" applyFill="1" applyBorder="1" applyAlignment="1">
      <alignment horizontal="center" vertical="center"/>
    </xf>
    <xf numFmtId="169" fontId="21" fillId="36" borderId="54" xfId="0" applyNumberFormat="1" applyFont="1" applyFill="1" applyBorder="1"/>
    <xf numFmtId="169" fontId="21" fillId="36" borderId="121" xfId="0" applyNumberFormat="1" applyFont="1" applyFill="1" applyBorder="1"/>
    <xf numFmtId="169" fontId="21" fillId="36" borderId="31" xfId="0" applyNumberFormat="1" applyFont="1" applyFill="1" applyBorder="1"/>
    <xf numFmtId="169" fontId="21" fillId="0" borderId="101" xfId="849" applyNumberFormat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70" fontId="21" fillId="36" borderId="0" xfId="0" applyNumberFormat="1" applyFont="1" applyFill="1"/>
    <xf numFmtId="167" fontId="21" fillId="0" borderId="122" xfId="0" applyNumberFormat="1" applyFont="1" applyFill="1" applyBorder="1"/>
    <xf numFmtId="167" fontId="21" fillId="36" borderId="0" xfId="0" applyNumberFormat="1" applyFont="1" applyFill="1"/>
    <xf numFmtId="172" fontId="21" fillId="0" borderId="18" xfId="0" applyNumberFormat="1" applyFont="1" applyFill="1" applyBorder="1"/>
    <xf numFmtId="169" fontId="21" fillId="0" borderId="38" xfId="849" applyNumberFormat="1" applyFill="1" applyBorder="1"/>
    <xf numFmtId="169" fontId="21" fillId="0" borderId="71" xfId="849" applyNumberFormat="1" applyFill="1" applyBorder="1"/>
    <xf numFmtId="169" fontId="21" fillId="0" borderId="38" xfId="853" applyNumberFormat="1" applyFill="1" applyBorder="1"/>
    <xf numFmtId="169" fontId="21" fillId="0" borderId="44" xfId="849" applyNumberFormat="1" applyFill="1" applyBorder="1"/>
    <xf numFmtId="167" fontId="21" fillId="33" borderId="60" xfId="0" applyNumberFormat="1" applyFont="1" applyFill="1" applyBorder="1" applyAlignment="1">
      <alignment horizontal="center" vertical="center"/>
    </xf>
    <xf numFmtId="9" fontId="21" fillId="0" borderId="123" xfId="0" applyNumberFormat="1" applyFont="1" applyBorder="1"/>
    <xf numFmtId="169" fontId="21" fillId="36" borderId="124" xfId="0" applyNumberFormat="1" applyFont="1" applyFill="1" applyBorder="1"/>
    <xf numFmtId="169" fontId="21" fillId="0" borderId="124" xfId="0" applyNumberFormat="1" applyFont="1" applyBorder="1"/>
    <xf numFmtId="169" fontId="21" fillId="0" borderId="125" xfId="0" applyNumberFormat="1" applyFont="1" applyBorder="1"/>
    <xf numFmtId="169" fontId="21" fillId="0" borderId="37" xfId="849" applyNumberFormat="1" applyFill="1" applyBorder="1"/>
    <xf numFmtId="169" fontId="21" fillId="0" borderId="39" xfId="849" applyNumberFormat="1" applyFill="1" applyBorder="1"/>
    <xf numFmtId="169" fontId="21" fillId="0" borderId="79" xfId="849" applyNumberFormat="1" applyFont="1" applyFill="1" applyBorder="1"/>
    <xf numFmtId="167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9" fontId="21" fillId="0" borderId="54" xfId="0" applyNumberFormat="1" applyFont="1" applyBorder="1"/>
    <xf numFmtId="169" fontId="21" fillId="0" borderId="121" xfId="0" applyNumberFormat="1" applyFont="1" applyBorder="1"/>
    <xf numFmtId="169" fontId="21" fillId="0" borderId="124" xfId="849" applyNumberFormat="1" applyFill="1" applyBorder="1"/>
    <xf numFmtId="169" fontId="21" fillId="0" borderId="19" xfId="849" applyNumberFormat="1" applyFill="1" applyBorder="1"/>
    <xf numFmtId="167" fontId="21" fillId="33" borderId="1" xfId="0" applyNumberFormat="1" applyFont="1" applyFill="1" applyBorder="1" applyAlignment="1">
      <alignment horizontal="center" vertical="center"/>
    </xf>
    <xf numFmtId="9" fontId="21" fillId="0" borderId="126" xfId="0" applyNumberFormat="1" applyFont="1" applyBorder="1"/>
    <xf numFmtId="169" fontId="21" fillId="36" borderId="122" xfId="0" applyNumberFormat="1" applyFont="1" applyFill="1" applyBorder="1"/>
    <xf numFmtId="169" fontId="21" fillId="0" borderId="122" xfId="849" applyNumberFormat="1" applyFill="1" applyBorder="1"/>
    <xf numFmtId="169" fontId="21" fillId="0" borderId="122" xfId="0" applyNumberFormat="1" applyFont="1" applyBorder="1"/>
    <xf numFmtId="169" fontId="21" fillId="0" borderId="127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167" fontId="21" fillId="36" borderId="0" xfId="0" applyNumberFormat="1" applyFont="1" applyFill="1" applyBorder="1"/>
    <xf numFmtId="171" fontId="21" fillId="0" borderId="27" xfId="0" applyNumberFormat="1" applyFont="1" applyBorder="1"/>
    <xf numFmtId="175" fontId="21" fillId="0" borderId="50" xfId="0" applyNumberFormat="1" applyFont="1" applyBorder="1"/>
    <xf numFmtId="174" fontId="21" fillId="0" borderId="51" xfId="0" applyNumberFormat="1" applyFont="1" applyBorder="1"/>
    <xf numFmtId="174" fontId="21" fillId="0" borderId="45" xfId="0" applyNumberFormat="1" applyFont="1" applyBorder="1"/>
    <xf numFmtId="175" fontId="21" fillId="0" borderId="27" xfId="173" applyNumberFormat="1" applyFont="1" applyBorder="1"/>
    <xf numFmtId="175" fontId="21" fillId="0" borderId="51" xfId="0" applyNumberFormat="1" applyFont="1" applyBorder="1"/>
    <xf numFmtId="175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167" fontId="21" fillId="0" borderId="123" xfId="0" applyNumberFormat="1" applyFont="1" applyBorder="1"/>
    <xf numFmtId="167" fontId="21" fillId="0" borderId="128" xfId="0" applyNumberFormat="1" applyFont="1" applyBorder="1"/>
    <xf numFmtId="169" fontId="21" fillId="0" borderId="54" xfId="849" applyNumberFormat="1" applyFont="1" applyFill="1" applyBorder="1"/>
    <xf numFmtId="175" fontId="21" fillId="0" borderId="19" xfId="0" applyNumberFormat="1" applyFont="1" applyBorder="1"/>
    <xf numFmtId="175" fontId="21" fillId="0" borderId="124" xfId="0" applyNumberFormat="1" applyFont="1" applyBorder="1"/>
    <xf numFmtId="175" fontId="21" fillId="0" borderId="0" xfId="0" applyNumberFormat="1" applyFont="1"/>
    <xf numFmtId="175" fontId="21" fillId="0" borderId="0" xfId="0" applyNumberFormat="1" applyFont="1" applyBorder="1"/>
    <xf numFmtId="175" fontId="21" fillId="0" borderId="27" xfId="0" applyNumberFormat="1" applyFont="1" applyBorder="1"/>
    <xf numFmtId="175" fontId="21" fillId="0" borderId="125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72" fontId="21" fillId="0" borderId="19" xfId="0" applyNumberFormat="1" applyFont="1" applyFill="1" applyBorder="1" applyAlignment="1">
      <alignment horizontal="center"/>
    </xf>
    <xf numFmtId="168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168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72" fontId="15" fillId="0" borderId="19" xfId="0" applyNumberFormat="1" applyFont="1" applyFill="1" applyBorder="1"/>
    <xf numFmtId="214" fontId="21" fillId="36" borderId="19" xfId="173" applyNumberFormat="1" applyFont="1" applyFill="1" applyBorder="1"/>
    <xf numFmtId="164" fontId="68" fillId="0" borderId="0" xfId="0" applyNumberFormat="1" applyFont="1" applyFill="1"/>
    <xf numFmtId="0" fontId="20" fillId="32" borderId="0" xfId="0" applyFont="1" applyFill="1" applyAlignment="1">
      <alignment horizontal="left" vertical="center"/>
    </xf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left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  <xf numFmtId="167" fontId="21" fillId="38" borderId="91" xfId="849" applyNumberFormat="1" applyFont="1" applyFill="1" applyBorder="1" applyAlignment="1">
      <alignment horizontal="center"/>
    </xf>
    <xf numFmtId="167" fontId="21" fillId="38" borderId="92" xfId="849" applyNumberFormat="1" applyFill="1" applyBorder="1" applyAlignment="1">
      <alignment horizontal="center"/>
    </xf>
    <xf numFmtId="167" fontId="21" fillId="38" borderId="93" xfId="849" applyNumberFormat="1" applyFill="1" applyBorder="1" applyAlignment="1">
      <alignment horizont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7</xdr:col>
      <xdr:colOff>795338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>
      <selection activeCell="C22" sqref="C22"/>
    </sheetView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97" t="s">
        <v>93</v>
      </c>
      <c r="C9" s="397"/>
    </row>
    <row r="12" spans="1:3" ht="11.25" thickBot="1"/>
    <row r="13" spans="1:3" ht="15.75" thickBot="1">
      <c r="B13" s="20" t="s">
        <v>83</v>
      </c>
      <c r="C13" s="24" t="s">
        <v>92</v>
      </c>
    </row>
    <row r="14" spans="1:3" ht="16.5" thickTop="1" thickBot="1">
      <c r="B14" s="21" t="s">
        <v>84</v>
      </c>
      <c r="C14" s="159">
        <v>1</v>
      </c>
    </row>
    <row r="15" spans="1:3" ht="15.75" thickBot="1">
      <c r="B15" s="22" t="s">
        <v>85</v>
      </c>
      <c r="C15" s="160">
        <v>2</v>
      </c>
    </row>
    <row r="16" spans="1:3" ht="15.75" thickBot="1">
      <c r="B16" s="23" t="s">
        <v>86</v>
      </c>
      <c r="C16" s="159">
        <v>3</v>
      </c>
    </row>
    <row r="17" spans="2:14" ht="15.75" thickBot="1">
      <c r="B17" s="22" t="s">
        <v>87</v>
      </c>
      <c r="C17" s="160">
        <v>4</v>
      </c>
    </row>
    <row r="18" spans="2:14" ht="15.75" thickBot="1">
      <c r="B18" s="23" t="s">
        <v>98</v>
      </c>
      <c r="C18" s="159">
        <v>5</v>
      </c>
    </row>
    <row r="19" spans="2:14" ht="15.75" thickBot="1">
      <c r="B19" s="22" t="s">
        <v>88</v>
      </c>
      <c r="C19" s="160">
        <v>6</v>
      </c>
    </row>
    <row r="20" spans="2:14" ht="15.75" thickBot="1">
      <c r="B20" s="23" t="s">
        <v>89</v>
      </c>
      <c r="C20" s="159">
        <v>7</v>
      </c>
    </row>
    <row r="21" spans="2:14" ht="15.75" thickBot="1">
      <c r="B21" s="22" t="s">
        <v>90</v>
      </c>
      <c r="C21" s="160">
        <v>8</v>
      </c>
    </row>
    <row r="22" spans="2:14" ht="15.75" thickBot="1">
      <c r="B22" s="23" t="s">
        <v>91</v>
      </c>
      <c r="C22" s="159">
        <v>9</v>
      </c>
    </row>
    <row r="24" spans="2:14">
      <c r="N24" s="16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K47"/>
  <sheetViews>
    <sheetView showGridLines="0" view="pageBreakPreview" zoomScale="80" zoomScaleNormal="80" zoomScaleSheetLayoutView="80" workbookViewId="0">
      <pane xSplit="2" ySplit="9" topLeftCell="Z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Z28" sqref="Z28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42578125" style="2" customWidth="1"/>
    <col min="15" max="15" width="0" style="2" hidden="1" customWidth="1"/>
    <col min="16" max="18" width="14.42578125" style="2" hidden="1" customWidth="1"/>
    <col min="19" max="19" width="14.42578125" style="2" customWidth="1"/>
    <col min="20" max="20" width="0.42578125" style="2" customWidth="1"/>
    <col min="21" max="24" width="0" style="2" hidden="1" customWidth="1"/>
    <col min="25" max="25" width="14.42578125" style="2"/>
    <col min="26" max="26" width="1.42578125" style="2" customWidth="1"/>
    <col min="27" max="31" width="15.28515625" style="2" bestFit="1" customWidth="1"/>
    <col min="32" max="32" width="0.42578125" style="2" customWidth="1"/>
    <col min="33" max="35" width="15.28515625" style="2" bestFit="1" customWidth="1"/>
    <col min="36" max="36" width="15.28515625" style="2" customWidth="1"/>
    <col min="37" max="37" width="15.28515625" style="2" bestFit="1" customWidth="1"/>
    <col min="38" max="16384" width="14.42578125" style="2"/>
  </cols>
  <sheetData>
    <row r="1" spans="2:37">
      <c r="B1" s="49"/>
      <c r="K1" s="2" t="s">
        <v>277</v>
      </c>
      <c r="O1" s="52"/>
      <c r="P1" s="52"/>
      <c r="U1" s="52"/>
      <c r="V1" s="52"/>
      <c r="W1" s="52"/>
      <c r="X1" s="52"/>
      <c r="Y1" s="52"/>
      <c r="AA1" s="52"/>
      <c r="AB1" s="52"/>
      <c r="AC1" s="52"/>
      <c r="AD1" s="52"/>
      <c r="AE1" s="52"/>
      <c r="AG1" s="52"/>
      <c r="AH1" s="52"/>
      <c r="AI1" s="52"/>
      <c r="AJ1" s="52"/>
      <c r="AK1" s="52"/>
    </row>
    <row r="2" spans="2:37">
      <c r="O2" s="52"/>
      <c r="P2" s="52"/>
      <c r="Q2" s="52"/>
      <c r="R2" s="52"/>
      <c r="U2" s="365"/>
      <c r="V2" s="384"/>
      <c r="W2" s="384"/>
      <c r="X2" s="384"/>
      <c r="AB2" s="384"/>
      <c r="AC2" s="52"/>
      <c r="AD2" s="52"/>
      <c r="AH2" s="52"/>
      <c r="AI2" s="52"/>
      <c r="AJ2" s="52"/>
      <c r="AK2" s="161" t="s">
        <v>94</v>
      </c>
    </row>
    <row r="3" spans="2:37">
      <c r="O3" s="52"/>
      <c r="P3" s="52"/>
      <c r="U3" s="52"/>
      <c r="V3" s="52"/>
      <c r="W3" s="52"/>
      <c r="X3" s="52"/>
      <c r="Y3" s="52"/>
      <c r="AA3" s="52"/>
      <c r="AB3" s="52"/>
      <c r="AC3" s="52"/>
      <c r="AD3" s="52"/>
      <c r="AE3" s="52"/>
      <c r="AG3" s="52"/>
      <c r="AH3" s="52"/>
      <c r="AI3" s="52"/>
      <c r="AJ3" s="52"/>
      <c r="AK3" s="52"/>
    </row>
    <row r="6" spans="2:37">
      <c r="B6" s="26" t="s">
        <v>59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2:37" s="5" customFormat="1">
      <c r="B7" s="4"/>
    </row>
    <row r="8" spans="2:37">
      <c r="B8" s="6"/>
    </row>
    <row r="9" spans="2:37" s="7" customFormat="1">
      <c r="B9" s="154" t="s">
        <v>228</v>
      </c>
      <c r="C9" s="156" t="s">
        <v>115</v>
      </c>
      <c r="D9" s="156" t="s">
        <v>116</v>
      </c>
      <c r="E9" s="156" t="s">
        <v>117</v>
      </c>
      <c r="F9" s="156" t="s">
        <v>118</v>
      </c>
      <c r="G9" s="156" t="s">
        <v>119</v>
      </c>
      <c r="I9" s="156" t="s">
        <v>132</v>
      </c>
      <c r="J9" s="156" t="s">
        <v>133</v>
      </c>
      <c r="K9" s="156" t="s">
        <v>134</v>
      </c>
      <c r="L9" s="156" t="s">
        <v>135</v>
      </c>
      <c r="M9" s="156" t="s">
        <v>136</v>
      </c>
      <c r="O9" s="156" t="s">
        <v>310</v>
      </c>
      <c r="P9" s="156" t="s">
        <v>311</v>
      </c>
      <c r="Q9" s="156" t="s">
        <v>312</v>
      </c>
      <c r="R9" s="156" t="s">
        <v>313</v>
      </c>
      <c r="S9" s="156" t="s">
        <v>314</v>
      </c>
      <c r="U9" s="156" t="s">
        <v>334</v>
      </c>
      <c r="V9" s="156" t="s">
        <v>337</v>
      </c>
      <c r="W9" s="156" t="s">
        <v>346</v>
      </c>
      <c r="X9" s="156" t="s">
        <v>349</v>
      </c>
      <c r="Y9" s="156" t="s">
        <v>336</v>
      </c>
      <c r="AA9" s="156" t="s">
        <v>364</v>
      </c>
      <c r="AB9" s="156" t="s">
        <v>369</v>
      </c>
      <c r="AC9" s="156" t="s">
        <v>375</v>
      </c>
      <c r="AD9" s="156" t="s">
        <v>379</v>
      </c>
      <c r="AE9" s="156" t="s">
        <v>368</v>
      </c>
      <c r="AG9" s="156" t="s">
        <v>386</v>
      </c>
      <c r="AH9" s="156" t="s">
        <v>390</v>
      </c>
      <c r="AI9" s="156" t="s">
        <v>391</v>
      </c>
      <c r="AJ9" s="156" t="s">
        <v>392</v>
      </c>
      <c r="AK9" s="156" t="s">
        <v>389</v>
      </c>
    </row>
    <row r="10" spans="2:37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  <c r="V10" s="8"/>
      <c r="W10" s="8"/>
      <c r="X10" s="8"/>
      <c r="Y10" s="8"/>
      <c r="AA10" s="8"/>
      <c r="AB10" s="8"/>
      <c r="AC10" s="8"/>
      <c r="AD10" s="8"/>
      <c r="AE10" s="8"/>
      <c r="AG10" s="8"/>
      <c r="AH10" s="8"/>
      <c r="AI10" s="8"/>
      <c r="AJ10" s="8"/>
      <c r="AK10" s="8"/>
    </row>
    <row r="11" spans="2:37" s="3" customFormat="1">
      <c r="B11" s="17" t="s">
        <v>76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  <c r="V11" s="19">
        <v>0.18359706360018352</v>
      </c>
      <c r="W11" s="19">
        <v>0.23876775643286907</v>
      </c>
      <c r="X11" s="19">
        <v>0.26081760042150454</v>
      </c>
      <c r="Y11" s="19">
        <v>0.81726547272252725</v>
      </c>
      <c r="AA11" s="19">
        <f>IF(AA32&gt;0,SUM(AA$28)*1000/AA32,0)</f>
        <v>0.23478754538882665</v>
      </c>
      <c r="AB11" s="19">
        <v>0.29595820483182095</v>
      </c>
      <c r="AC11" s="19">
        <v>0.31983090407623005</v>
      </c>
      <c r="AD11" s="19">
        <v>0.28434281105831666</v>
      </c>
      <c r="AE11" s="19">
        <v>1.1351955522979367</v>
      </c>
      <c r="AG11" s="19">
        <f>IF(AG32&gt;0,SUM(AG$28)*1000/AG32,0)</f>
        <v>0.2463255155551814</v>
      </c>
      <c r="AH11" s="19">
        <v>0.30266356310493309</v>
      </c>
      <c r="AI11" s="19">
        <v>0.30697446854799176</v>
      </c>
      <c r="AJ11" s="19">
        <v>0.31015016347715263</v>
      </c>
      <c r="AK11" s="19">
        <v>1.1656225405332168</v>
      </c>
    </row>
    <row r="12" spans="2:37" s="3" customFormat="1">
      <c r="B12" s="17" t="s">
        <v>77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  <c r="V12" s="19">
        <v>0.17810396635603404</v>
      </c>
      <c r="W12" s="19">
        <v>0.2322285325919313</v>
      </c>
      <c r="X12" s="19">
        <v>0.25379039682816246</v>
      </c>
      <c r="Y12" s="19">
        <v>0.79042676691968938</v>
      </c>
      <c r="AA12" s="19">
        <f>IF(AA28&gt;0,IF(AA33&gt;0,SUM(AA$28)*1000/AA33,0),AA11)</f>
        <v>0.22815995543270312</v>
      </c>
      <c r="AB12" s="19">
        <v>0.28784890764062676</v>
      </c>
      <c r="AC12" s="19">
        <v>0.31114755634945568</v>
      </c>
      <c r="AD12" s="19">
        <v>0.27514251813753438</v>
      </c>
      <c r="AE12" s="19">
        <v>1.0970476269464695</v>
      </c>
      <c r="AG12" s="19">
        <f>IF(AG28&gt;0,IF(AG33&gt;0,SUM(AG$28)*1000/AG33,0),AG11)</f>
        <v>0.23865302447708414</v>
      </c>
      <c r="AH12" s="19">
        <v>0.29341500318246089</v>
      </c>
      <c r="AI12" s="19">
        <v>0.29749846680897929</v>
      </c>
      <c r="AJ12" s="19">
        <v>0.29799457455056583</v>
      </c>
      <c r="AK12" s="19">
        <v>1.1163472389008426</v>
      </c>
    </row>
    <row r="13" spans="2:37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  <c r="V13" s="9"/>
      <c r="W13" s="9"/>
      <c r="X13" s="9"/>
      <c r="Y13" s="9"/>
      <c r="AA13" s="9"/>
      <c r="AB13" s="9"/>
      <c r="AC13" s="9"/>
      <c r="AD13" s="9"/>
      <c r="AE13" s="9"/>
      <c r="AG13" s="9"/>
      <c r="AH13" s="9"/>
      <c r="AI13" s="9"/>
      <c r="AJ13" s="9"/>
      <c r="AK13" s="9"/>
    </row>
    <row r="15" spans="2:37" ht="38.25">
      <c r="B15" s="158" t="s">
        <v>233</v>
      </c>
      <c r="C15" s="156" t="s">
        <v>115</v>
      </c>
      <c r="D15" s="156" t="s">
        <v>116</v>
      </c>
      <c r="E15" s="156" t="s">
        <v>117</v>
      </c>
      <c r="F15" s="156" t="s">
        <v>118</v>
      </c>
      <c r="G15" s="156" t="s">
        <v>119</v>
      </c>
      <c r="H15" s="7"/>
      <c r="I15" s="156" t="s">
        <v>132</v>
      </c>
      <c r="J15" s="156" t="s">
        <v>133</v>
      </c>
      <c r="K15" s="156" t="s">
        <v>134</v>
      </c>
      <c r="L15" s="156" t="s">
        <v>135</v>
      </c>
      <c r="M15" s="156" t="s">
        <v>136</v>
      </c>
      <c r="N15" s="7"/>
      <c r="O15" s="156" t="s">
        <v>310</v>
      </c>
      <c r="P15" s="156" t="s">
        <v>311</v>
      </c>
      <c r="Q15" s="156" t="s">
        <v>312</v>
      </c>
      <c r="R15" s="156" t="s">
        <v>313</v>
      </c>
      <c r="S15" s="156" t="s">
        <v>314</v>
      </c>
      <c r="T15" s="7"/>
      <c r="U15" s="156" t="s">
        <v>334</v>
      </c>
      <c r="V15" s="156" t="s">
        <v>337</v>
      </c>
      <c r="W15" s="156" t="s">
        <v>346</v>
      </c>
      <c r="X15" s="156" t="s">
        <v>349</v>
      </c>
      <c r="Y15" s="156" t="s">
        <v>336</v>
      </c>
      <c r="Z15" s="7"/>
      <c r="AA15" s="156" t="s">
        <v>364</v>
      </c>
      <c r="AB15" s="156" t="s">
        <v>369</v>
      </c>
      <c r="AC15" s="156" t="s">
        <v>375</v>
      </c>
      <c r="AD15" s="156" t="s">
        <v>379</v>
      </c>
      <c r="AE15" s="156" t="s">
        <v>368</v>
      </c>
      <c r="AF15" s="7"/>
      <c r="AG15" s="156" t="s">
        <v>386</v>
      </c>
      <c r="AH15" s="156" t="s">
        <v>390</v>
      </c>
      <c r="AI15" s="156" t="s">
        <v>391</v>
      </c>
      <c r="AJ15" s="156" t="s">
        <v>392</v>
      </c>
      <c r="AK15" s="156" t="s">
        <v>389</v>
      </c>
    </row>
    <row r="16" spans="2:37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  <c r="V16" s="8"/>
      <c r="W16" s="8"/>
      <c r="X16" s="8"/>
      <c r="Y16" s="8"/>
      <c r="AA16" s="8"/>
      <c r="AB16" s="8"/>
      <c r="AC16" s="8"/>
      <c r="AD16" s="8"/>
      <c r="AE16" s="8"/>
      <c r="AG16" s="8"/>
      <c r="AH16" s="8"/>
      <c r="AI16" s="8"/>
      <c r="AJ16" s="8"/>
      <c r="AK16" s="8"/>
    </row>
    <row r="17" spans="2:37">
      <c r="B17" s="17" t="s">
        <v>76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  <c r="V17" s="19">
        <v>0.337699443904313</v>
      </c>
      <c r="W17" s="19">
        <v>0.38803682162773062</v>
      </c>
      <c r="X17" s="19">
        <v>0.408524960228558</v>
      </c>
      <c r="Y17" s="19">
        <v>1.4201887501944583</v>
      </c>
      <c r="AA17" s="19">
        <f t="shared" ref="AA17:AA18" si="4">IF(AA32&gt;0,AA$29*1000/AA32,0)</f>
        <v>0.3967254493698113</v>
      </c>
      <c r="AB17" s="19">
        <v>0.46331693969325377</v>
      </c>
      <c r="AC17" s="19">
        <v>0.48603071526957792</v>
      </c>
      <c r="AD17" s="19">
        <v>0.44137767183819215</v>
      </c>
      <c r="AE17" s="19">
        <v>1.7877148941373411</v>
      </c>
      <c r="AG17" s="19">
        <f t="shared" ref="AG17:AG18" si="5">IF(AG32&gt;0,AG$29*1000/AG32,0)</f>
        <v>0.43713507477246771</v>
      </c>
      <c r="AH17" s="19">
        <v>0.52834979379518665</v>
      </c>
      <c r="AI17" s="19">
        <v>0.51551756582783059</v>
      </c>
      <c r="AJ17" s="19">
        <v>0.52463101126232503</v>
      </c>
      <c r="AK17" s="19">
        <v>2.0049415444013059</v>
      </c>
    </row>
    <row r="18" spans="2:37">
      <c r="B18" s="17" t="s">
        <v>77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  <c r="V18" s="19">
        <v>0.32759570995407272</v>
      </c>
      <c r="W18" s="19">
        <v>0.37740950882361174</v>
      </c>
      <c r="X18" s="19">
        <v>0.3975180800799461</v>
      </c>
      <c r="Y18" s="19">
        <v>1.3735502596144091</v>
      </c>
      <c r="AA18" s="19">
        <f t="shared" si="4"/>
        <v>0.38552667134592772</v>
      </c>
      <c r="AB18" s="19">
        <v>0.45062198920244984</v>
      </c>
      <c r="AC18" s="19">
        <v>0.472835074533207</v>
      </c>
      <c r="AD18" s="19">
        <v>0.42709630543230315</v>
      </c>
      <c r="AE18" s="19">
        <v>1.7276392409221684</v>
      </c>
      <c r="AG18" s="19">
        <f t="shared" si="5"/>
        <v>0.42351929098508412</v>
      </c>
      <c r="AH18" s="19">
        <v>0.51220488795382346</v>
      </c>
      <c r="AI18" s="19">
        <v>0.49960404255215696</v>
      </c>
      <c r="AJ18" s="19">
        <v>0.50406936190013096</v>
      </c>
      <c r="AK18" s="19">
        <v>1.9201850336783246</v>
      </c>
    </row>
    <row r="19" spans="2:37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  <c r="V19" s="9"/>
      <c r="W19" s="9"/>
      <c r="X19" s="9"/>
      <c r="Y19" s="9"/>
      <c r="AA19" s="9"/>
      <c r="AB19" s="9"/>
      <c r="AC19" s="9"/>
      <c r="AD19" s="9"/>
      <c r="AE19" s="9"/>
      <c r="AG19" s="9"/>
      <c r="AH19" s="9"/>
      <c r="AI19" s="9"/>
      <c r="AJ19" s="9"/>
      <c r="AK19" s="9"/>
    </row>
    <row r="21" spans="2:37" ht="51">
      <c r="B21" s="158" t="s">
        <v>248</v>
      </c>
      <c r="C21" s="156" t="s">
        <v>115</v>
      </c>
      <c r="D21" s="156" t="s">
        <v>116</v>
      </c>
      <c r="E21" s="156" t="s">
        <v>117</v>
      </c>
      <c r="F21" s="156" t="s">
        <v>118</v>
      </c>
      <c r="G21" s="156" t="s">
        <v>119</v>
      </c>
      <c r="H21" s="7"/>
      <c r="I21" s="156" t="s">
        <v>132</v>
      </c>
      <c r="J21" s="156" t="s">
        <v>133</v>
      </c>
      <c r="K21" s="156" t="s">
        <v>134</v>
      </c>
      <c r="L21" s="156" t="s">
        <v>135</v>
      </c>
      <c r="M21" s="156" t="s">
        <v>136</v>
      </c>
      <c r="N21" s="7"/>
      <c r="O21" s="156" t="s">
        <v>310</v>
      </c>
      <c r="P21" s="156" t="s">
        <v>311</v>
      </c>
      <c r="Q21" s="156" t="s">
        <v>312</v>
      </c>
      <c r="R21" s="156" t="s">
        <v>313</v>
      </c>
      <c r="S21" s="156" t="s">
        <v>314</v>
      </c>
      <c r="T21" s="7"/>
      <c r="U21" s="156" t="s">
        <v>334</v>
      </c>
      <c r="V21" s="156" t="s">
        <v>337</v>
      </c>
      <c r="W21" s="156" t="s">
        <v>346</v>
      </c>
      <c r="X21" s="156" t="s">
        <v>349</v>
      </c>
      <c r="Y21" s="156" t="s">
        <v>336</v>
      </c>
      <c r="Z21" s="7"/>
      <c r="AA21" s="156" t="s">
        <v>364</v>
      </c>
      <c r="AB21" s="156" t="s">
        <v>369</v>
      </c>
      <c r="AC21" s="156" t="s">
        <v>375</v>
      </c>
      <c r="AD21" s="156" t="s">
        <v>379</v>
      </c>
      <c r="AE21" s="156" t="s">
        <v>368</v>
      </c>
      <c r="AF21" s="7"/>
      <c r="AG21" s="156" t="s">
        <v>386</v>
      </c>
      <c r="AH21" s="156" t="s">
        <v>390</v>
      </c>
      <c r="AI21" s="156" t="s">
        <v>391</v>
      </c>
      <c r="AJ21" s="156" t="s">
        <v>392</v>
      </c>
      <c r="AK21" s="156" t="s">
        <v>389</v>
      </c>
    </row>
    <row r="22" spans="2:37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  <c r="V22" s="8"/>
      <c r="W22" s="8"/>
      <c r="X22" s="8"/>
      <c r="Y22" s="8"/>
      <c r="AA22" s="8"/>
      <c r="AB22" s="8"/>
      <c r="AC22" s="8"/>
      <c r="AD22" s="8"/>
      <c r="AE22" s="8"/>
      <c r="AG22" s="8"/>
      <c r="AH22" s="8"/>
      <c r="AI22" s="8"/>
      <c r="AJ22" s="8"/>
      <c r="AK22" s="8"/>
    </row>
    <row r="23" spans="2:37">
      <c r="B23" s="17" t="s">
        <v>76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  <c r="V23" s="19">
        <v>0.36242867679627977</v>
      </c>
      <c r="W23" s="19">
        <v>0.3930149458865122</v>
      </c>
      <c r="X23" s="19">
        <v>0.40410398485319049</v>
      </c>
      <c r="Y23" s="19">
        <v>1.4707048157057609</v>
      </c>
      <c r="AA23" s="19">
        <v>0.37931352357554443</v>
      </c>
      <c r="AB23" s="19">
        <v>0.4754521289352201</v>
      </c>
      <c r="AC23" s="19">
        <v>0.49968083358978177</v>
      </c>
      <c r="AD23" s="19">
        <v>0.44966058115941659</v>
      </c>
      <c r="AE23" s="19">
        <v>1.8044902310173396</v>
      </c>
      <c r="AG23" s="19">
        <v>0.4865003431770018</v>
      </c>
      <c r="AH23" s="19">
        <v>0.51957044804902075</v>
      </c>
      <c r="AI23" s="19">
        <v>0.50907201708765115</v>
      </c>
      <c r="AJ23" s="19">
        <v>0.49999644479689398</v>
      </c>
      <c r="AK23" s="19">
        <v>2.0149730310006375</v>
      </c>
    </row>
    <row r="24" spans="2:37">
      <c r="B24" s="17" t="s">
        <v>77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  <c r="V24" s="19">
        <v>0.35158506129028322</v>
      </c>
      <c r="W24" s="19">
        <v>0.38225129528987678</v>
      </c>
      <c r="X24" s="19">
        <v>0.39321621895911374</v>
      </c>
      <c r="Y24" s="19">
        <v>1.4224073956030217</v>
      </c>
      <c r="AA24" s="19">
        <v>0.36860624992136559</v>
      </c>
      <c r="AB24" s="19">
        <v>0.46242467252152614</v>
      </c>
      <c r="AC24" s="19">
        <v>0.48611459475805707</v>
      </c>
      <c r="AD24" s="19">
        <v>0.43511121011606929</v>
      </c>
      <c r="AE24" s="19">
        <v>1.7438508473525995</v>
      </c>
      <c r="AG24" s="19">
        <v>0.47134694124824134</v>
      </c>
      <c r="AH24" s="19">
        <v>0.50369381468942098</v>
      </c>
      <c r="AI24" s="19">
        <v>0.49335746160027516</v>
      </c>
      <c r="AJ24" s="19">
        <v>0.48040028795606859</v>
      </c>
      <c r="AK24" s="19">
        <v>1.9297924511550937</v>
      </c>
    </row>
    <row r="25" spans="2:37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  <c r="V25" s="9"/>
      <c r="W25" s="9"/>
      <c r="X25" s="9"/>
      <c r="Y25" s="9"/>
      <c r="AA25" s="9"/>
      <c r="AB25" s="9"/>
      <c r="AC25" s="9"/>
      <c r="AD25" s="9"/>
      <c r="AE25" s="9"/>
      <c r="AG25" s="9"/>
      <c r="AH25" s="9"/>
      <c r="AI25" s="9"/>
      <c r="AJ25" s="9"/>
      <c r="AK25" s="9"/>
    </row>
    <row r="27" spans="2:37">
      <c r="B27" s="10" t="s">
        <v>57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  <c r="V27" s="11"/>
      <c r="W27" s="11"/>
      <c r="X27" s="11"/>
      <c r="Y27" s="11"/>
      <c r="AA27" s="11"/>
      <c r="AB27" s="11"/>
      <c r="AC27" s="11"/>
      <c r="AD27" s="11"/>
      <c r="AE27" s="11"/>
      <c r="AG27" s="11"/>
      <c r="AH27" s="11"/>
      <c r="AI27" s="11"/>
      <c r="AJ27" s="11"/>
      <c r="AK27" s="11"/>
    </row>
    <row r="28" spans="2:37">
      <c r="B28" s="41" t="s">
        <v>247</v>
      </c>
      <c r="C28" s="163">
        <v>-5835.1546939328346</v>
      </c>
      <c r="D28" s="163">
        <v>5984.7081331591971</v>
      </c>
      <c r="E28" s="163">
        <v>8964.1104305166409</v>
      </c>
      <c r="F28" s="163">
        <v>8799.185579529536</v>
      </c>
      <c r="G28" s="163">
        <f>SUM(C28:F28)</f>
        <v>17912.849449272537</v>
      </c>
      <c r="H28" s="163">
        <v>0</v>
      </c>
      <c r="I28" s="163">
        <v>659.55522050024138</v>
      </c>
      <c r="J28" s="163">
        <v>3427.4176529215056</v>
      </c>
      <c r="K28" s="163">
        <v>4046.4426663265449</v>
      </c>
      <c r="L28" s="163">
        <v>4399.8938919649445</v>
      </c>
      <c r="M28" s="163">
        <f>SUM(H28:L28)</f>
        <v>12533.309431713236</v>
      </c>
      <c r="N28" s="163" t="e">
        <v>#REF!</v>
      </c>
      <c r="O28" s="163">
        <v>2840.5872448233367</v>
      </c>
      <c r="P28" s="163">
        <v>4318.0394108883993</v>
      </c>
      <c r="Q28" s="163">
        <v>6068.3387819630279</v>
      </c>
      <c r="R28" s="163">
        <v>8172.1328454872773</v>
      </c>
      <c r="S28" s="163">
        <v>21399.098283162002</v>
      </c>
      <c r="T28" s="163" t="e">
        <v>#REF!</v>
      </c>
      <c r="U28" s="163">
        <v>6744.7555509114773</v>
      </c>
      <c r="V28" s="163">
        <v>9336.0814612684044</v>
      </c>
      <c r="W28" s="163">
        <v>12193.342274943221</v>
      </c>
      <c r="X28" s="163">
        <v>13372.740623547703</v>
      </c>
      <c r="Y28" s="163">
        <v>41646.919910670804</v>
      </c>
      <c r="Z28" s="163"/>
      <c r="AA28" s="163">
        <v>12069.101509699409</v>
      </c>
      <c r="AB28" s="386">
        <v>15265.175013146865</v>
      </c>
      <c r="AC28" s="386">
        <v>16541.018931297524</v>
      </c>
      <c r="AD28" s="386">
        <v>14738.841776491219</v>
      </c>
      <c r="AE28" s="163">
        <v>58614.137230635009</v>
      </c>
      <c r="AF28" s="163" t="e">
        <v>#REF!</v>
      </c>
      <c r="AG28" s="163">
        <v>12761.895878184483</v>
      </c>
      <c r="AH28" s="163">
        <v>15504.02447294808</v>
      </c>
      <c r="AI28" s="386">
        <v>15720.683923804128</v>
      </c>
      <c r="AJ28" s="386">
        <v>15893.892927142575</v>
      </c>
      <c r="AK28" s="386">
        <v>59880.497202079263</v>
      </c>
    </row>
    <row r="29" spans="2:37">
      <c r="B29" s="41" t="s">
        <v>100</v>
      </c>
      <c r="C29" s="163">
        <v>2187.8093242368736</v>
      </c>
      <c r="D29" s="163">
        <v>14502.922105224538</v>
      </c>
      <c r="E29" s="163">
        <v>18003.004050559062</v>
      </c>
      <c r="F29" s="163">
        <v>18247.00394109328</v>
      </c>
      <c r="G29" s="163">
        <f>SUM(C29:F29)</f>
        <v>52940.739421113758</v>
      </c>
      <c r="H29" s="3">
        <v>1.0493219994211693</v>
      </c>
      <c r="I29" s="163">
        <v>9964.6799025845012</v>
      </c>
      <c r="J29" s="163">
        <v>12036.532585257886</v>
      </c>
      <c r="K29" s="163">
        <v>12141.387448994608</v>
      </c>
      <c r="L29" s="163">
        <v>13174.931986582622</v>
      </c>
      <c r="M29" s="163">
        <f>SUM(H29:L29)</f>
        <v>47318.581245419045</v>
      </c>
      <c r="N29" s="3" t="e">
        <v>#REF!</v>
      </c>
      <c r="O29" s="163">
        <v>11106.885625895844</v>
      </c>
      <c r="P29" s="163">
        <v>12219.913882593955</v>
      </c>
      <c r="Q29" s="163">
        <v>13979.20692072466</v>
      </c>
      <c r="R29" s="163">
        <v>15786.272633632048</v>
      </c>
      <c r="S29" s="163">
        <v>53092.279062846508</v>
      </c>
      <c r="T29" s="3" t="e">
        <v>#REF!</v>
      </c>
      <c r="U29" s="163">
        <v>14436.640945586674</v>
      </c>
      <c r="V29" s="163">
        <v>17172.330841747484</v>
      </c>
      <c r="W29" s="163">
        <v>19816.18394407575</v>
      </c>
      <c r="X29" s="163">
        <v>20946.049356150783</v>
      </c>
      <c r="Y29" s="163">
        <v>72371.205087560695</v>
      </c>
      <c r="Z29" s="3"/>
      <c r="AA29" s="163">
        <v>20393.414446221421</v>
      </c>
      <c r="AB29" s="386">
        <v>23897.341095821834</v>
      </c>
      <c r="AC29" s="386">
        <v>25136.542966936067</v>
      </c>
      <c r="AD29" s="386">
        <v>22878.706321732778</v>
      </c>
      <c r="AE29" s="163">
        <v>92306.004830712103</v>
      </c>
      <c r="AF29" s="3" t="e">
        <v>#REF!</v>
      </c>
      <c r="AG29" s="163">
        <v>22647.561688342012</v>
      </c>
      <c r="AH29" s="163">
        <v>27064.863868128206</v>
      </c>
      <c r="AI29" s="386">
        <v>26400.530141421859</v>
      </c>
      <c r="AJ29" s="386">
        <v>26885.135335020317</v>
      </c>
      <c r="AK29" s="386">
        <v>102998.09103291239</v>
      </c>
    </row>
    <row r="30" spans="2:37">
      <c r="B30" s="336"/>
      <c r="C30" s="163"/>
      <c r="D30" s="163"/>
      <c r="E30" s="163"/>
      <c r="F30" s="163"/>
      <c r="G30" s="12"/>
      <c r="I30" s="163"/>
      <c r="J30" s="163"/>
      <c r="K30" s="163"/>
      <c r="L30" s="163"/>
      <c r="M30" s="163"/>
      <c r="O30" s="163"/>
      <c r="P30" s="163"/>
      <c r="Q30" s="163"/>
      <c r="R30" s="163"/>
      <c r="S30" s="12"/>
      <c r="U30" s="163"/>
      <c r="V30" s="163"/>
      <c r="W30" s="163"/>
      <c r="X30" s="163"/>
      <c r="Y30" s="163"/>
      <c r="AA30" s="163"/>
      <c r="AB30" s="163"/>
      <c r="AC30" s="163"/>
      <c r="AD30" s="163"/>
      <c r="AE30" s="163"/>
      <c r="AG30" s="163"/>
      <c r="AH30" s="163"/>
      <c r="AI30" s="163"/>
      <c r="AJ30" s="163"/>
      <c r="AK30" s="163"/>
    </row>
    <row r="31" spans="2:37">
      <c r="B31" s="13" t="s">
        <v>58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  <c r="V31" s="14"/>
      <c r="W31" s="14"/>
      <c r="X31" s="14"/>
      <c r="Y31" s="14"/>
      <c r="AA31" s="14"/>
      <c r="AB31" s="14"/>
      <c r="AC31" s="14"/>
      <c r="AD31" s="14"/>
      <c r="AE31" s="14"/>
      <c r="AG31" s="14"/>
      <c r="AH31" s="14"/>
      <c r="AI31" s="393"/>
      <c r="AJ31" s="393"/>
      <c r="AK31" s="393"/>
    </row>
    <row r="32" spans="2:37">
      <c r="B32" s="59" t="s">
        <v>81</v>
      </c>
      <c r="C32" s="163">
        <v>43979924</v>
      </c>
      <c r="D32" s="163">
        <v>44253773.858695649</v>
      </c>
      <c r="E32" s="163">
        <v>44381410</v>
      </c>
      <c r="F32" s="163">
        <v>44428423.98888889</v>
      </c>
      <c r="G32" s="163">
        <v>44260712.580821916</v>
      </c>
      <c r="H32" s="2">
        <v>0</v>
      </c>
      <c r="I32" s="163">
        <v>44470148.483516484</v>
      </c>
      <c r="J32" s="163">
        <v>44543249.228260867</v>
      </c>
      <c r="K32" s="315">
        <v>44643494</v>
      </c>
      <c r="L32" s="163">
        <v>47403435.835164838</v>
      </c>
      <c r="M32" s="163">
        <v>45261411.338797815</v>
      </c>
      <c r="N32" s="2" t="e">
        <v>#REF!</v>
      </c>
      <c r="O32" s="163">
        <v>50100467</v>
      </c>
      <c r="P32" s="163">
        <v>50240539.097826086</v>
      </c>
      <c r="Q32" s="163">
        <v>50237476.265454546</v>
      </c>
      <c r="R32" s="163">
        <v>50528111</v>
      </c>
      <c r="S32" s="163">
        <v>50309140</v>
      </c>
      <c r="T32" s="2" t="e">
        <v>#REF!</v>
      </c>
      <c r="U32" s="163">
        <v>50647781</v>
      </c>
      <c r="V32" s="163">
        <v>50850930.173913047</v>
      </c>
      <c r="W32" s="163">
        <v>51067792.641304351</v>
      </c>
      <c r="X32" s="163">
        <v>51272385.766666666</v>
      </c>
      <c r="Y32" s="163">
        <v>50958863.797260277</v>
      </c>
      <c r="AA32" s="163">
        <v>51404351.494505495</v>
      </c>
      <c r="AB32" s="163">
        <v>51578820.130434781</v>
      </c>
      <c r="AC32" s="163">
        <v>51718013.239130437</v>
      </c>
      <c r="AD32" s="163">
        <v>51834761.43333333</v>
      </c>
      <c r="AE32" s="163">
        <v>51633515.575342469</v>
      </c>
      <c r="AF32" s="2" t="e">
        <v>#REF!</v>
      </c>
      <c r="AG32" s="163">
        <v>51809070</v>
      </c>
      <c r="AH32" s="163">
        <v>51225275.728260867</v>
      </c>
      <c r="AI32" s="386">
        <v>51211698.478260867</v>
      </c>
      <c r="AJ32" s="386">
        <v>51245798.967032969</v>
      </c>
      <c r="AK32" s="386">
        <v>51372116.718579233</v>
      </c>
    </row>
    <row r="33" spans="2:37">
      <c r="B33" s="60" t="s">
        <v>82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16">
        <v>45753214.938659266</v>
      </c>
      <c r="L33" s="18">
        <v>48749434.751499802</v>
      </c>
      <c r="M33" s="18">
        <v>46504281.688325226</v>
      </c>
      <c r="N33" s="2" t="e">
        <v>#REF!</v>
      </c>
      <c r="O33" s="327">
        <v>51530072</v>
      </c>
      <c r="P33" s="327">
        <v>51608045.318394467</v>
      </c>
      <c r="Q33" s="327">
        <v>51848055.349725664</v>
      </c>
      <c r="R33" s="327">
        <v>51888505</v>
      </c>
      <c r="S33" s="327">
        <v>51711532</v>
      </c>
      <c r="T33" s="2" t="e">
        <v>#REF!</v>
      </c>
      <c r="U33" s="327">
        <v>52274903.912629381</v>
      </c>
      <c r="V33" s="327">
        <v>52419278.76331152</v>
      </c>
      <c r="W33" s="327">
        <v>52505788.754085571</v>
      </c>
      <c r="X33" s="327">
        <v>52692067.117898785</v>
      </c>
      <c r="Y33" s="327">
        <v>52689156.862652525</v>
      </c>
      <c r="AA33" s="327">
        <v>52897545</v>
      </c>
      <c r="AB33" s="327">
        <v>53031901.834434308</v>
      </c>
      <c r="AC33" s="327">
        <v>53161333.244475156</v>
      </c>
      <c r="AD33" s="327">
        <v>53568026.7675815</v>
      </c>
      <c r="AE33" s="327">
        <v>53428981.377756618</v>
      </c>
      <c r="AF33" s="2" t="e">
        <v>#REF!</v>
      </c>
      <c r="AG33" s="327">
        <v>53474687.388300419</v>
      </c>
      <c r="AH33" s="327">
        <v>52839917.198463306</v>
      </c>
      <c r="AI33" s="327">
        <v>52842907.368320048</v>
      </c>
      <c r="AJ33" s="327">
        <v>53336182.214436889</v>
      </c>
      <c r="AK33" s="327">
        <v>53639669.733082063</v>
      </c>
    </row>
    <row r="37" spans="2:37">
      <c r="B37" s="26" t="s">
        <v>78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  <c r="V37" s="26"/>
      <c r="W37" s="26"/>
      <c r="X37" s="26"/>
      <c r="Y37" s="26"/>
      <c r="AA37" s="26"/>
      <c r="AB37" s="26"/>
      <c r="AC37" s="26"/>
      <c r="AD37" s="26"/>
      <c r="AE37" s="26"/>
      <c r="AG37" s="26"/>
      <c r="AH37" s="26"/>
      <c r="AI37" s="26"/>
      <c r="AJ37" s="26"/>
      <c r="AK37" s="26"/>
    </row>
    <row r="39" spans="2:37" ht="15" customHeight="1">
      <c r="B39" s="158"/>
      <c r="C39" s="156" t="s">
        <v>115</v>
      </c>
      <c r="D39" s="156" t="s">
        <v>116</v>
      </c>
      <c r="E39" s="156" t="s">
        <v>117</v>
      </c>
      <c r="F39" s="156" t="s">
        <v>118</v>
      </c>
      <c r="G39" s="156" t="s">
        <v>119</v>
      </c>
      <c r="I39" s="156" t="str">
        <f>I9</f>
        <v>QE Jun-11</v>
      </c>
      <c r="J39" s="156" t="str">
        <f t="shared" ref="J39:M39" si="6">J9</f>
        <v>QE Sep-11</v>
      </c>
      <c r="K39" s="156" t="str">
        <f t="shared" si="6"/>
        <v>QE Dec-11</v>
      </c>
      <c r="L39" s="156" t="str">
        <f t="shared" si="6"/>
        <v>QE Mar-12</v>
      </c>
      <c r="M39" s="156" t="str">
        <f t="shared" si="6"/>
        <v>FY 2011-12</v>
      </c>
      <c r="O39" s="156" t="s">
        <v>310</v>
      </c>
      <c r="P39" s="156" t="s">
        <v>311</v>
      </c>
      <c r="Q39" s="156" t="s">
        <v>312</v>
      </c>
      <c r="R39" s="156" t="s">
        <v>313</v>
      </c>
      <c r="S39" s="156" t="s">
        <v>314</v>
      </c>
      <c r="U39" s="156" t="s">
        <v>334</v>
      </c>
      <c r="V39" s="156" t="s">
        <v>337</v>
      </c>
      <c r="W39" s="156" t="s">
        <v>346</v>
      </c>
      <c r="X39" s="156" t="s">
        <v>349</v>
      </c>
      <c r="Y39" s="156" t="s">
        <v>336</v>
      </c>
      <c r="AA39" s="156" t="s">
        <v>364</v>
      </c>
      <c r="AB39" s="156" t="s">
        <v>369</v>
      </c>
      <c r="AC39" s="156" t="s">
        <v>375</v>
      </c>
      <c r="AD39" s="156" t="s">
        <v>379</v>
      </c>
      <c r="AE39" s="156" t="s">
        <v>368</v>
      </c>
      <c r="AG39" s="156" t="s">
        <v>386</v>
      </c>
      <c r="AH39" s="156" t="s">
        <v>390</v>
      </c>
      <c r="AI39" s="156" t="s">
        <v>391</v>
      </c>
      <c r="AJ39" s="156" t="s">
        <v>392</v>
      </c>
      <c r="AK39" s="156" t="s">
        <v>389</v>
      </c>
    </row>
    <row r="40" spans="2:37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  <c r="V40" s="8"/>
      <c r="W40" s="8"/>
      <c r="X40" s="8"/>
      <c r="Y40" s="8"/>
      <c r="AA40" s="8"/>
      <c r="AB40" s="8"/>
      <c r="AC40" s="8"/>
      <c r="AD40" s="8"/>
      <c r="AE40" s="8"/>
      <c r="AG40" s="8"/>
      <c r="AH40" s="8"/>
      <c r="AI40" s="8"/>
      <c r="AJ40" s="8"/>
      <c r="AK40" s="152"/>
    </row>
    <row r="41" spans="2:37" s="49" customFormat="1">
      <c r="B41" s="193" t="s">
        <v>60</v>
      </c>
      <c r="C41" s="194">
        <v>35.508514398233402</v>
      </c>
      <c r="D41" s="194">
        <v>41.28729612183664</v>
      </c>
      <c r="E41" s="194">
        <v>47.095502692837968</v>
      </c>
      <c r="F41" s="194">
        <v>44.349453953957997</v>
      </c>
      <c r="G41" s="194">
        <f>F41</f>
        <v>44.349453953957997</v>
      </c>
      <c r="I41" s="194">
        <v>39</v>
      </c>
      <c r="J41" s="194">
        <v>35</v>
      </c>
      <c r="K41" s="194">
        <v>36</v>
      </c>
      <c r="L41" s="194">
        <v>35</v>
      </c>
      <c r="M41" s="194">
        <v>35</v>
      </c>
      <c r="O41" s="194">
        <v>33</v>
      </c>
      <c r="P41" s="194">
        <v>38</v>
      </c>
      <c r="Q41" s="194">
        <v>32</v>
      </c>
      <c r="R41" s="194">
        <v>33</v>
      </c>
      <c r="S41" s="194">
        <v>33</v>
      </c>
      <c r="U41" s="194">
        <v>31</v>
      </c>
      <c r="V41" s="194">
        <v>30</v>
      </c>
      <c r="W41" s="194">
        <v>31</v>
      </c>
      <c r="X41" s="194">
        <v>30</v>
      </c>
      <c r="Y41" s="194">
        <v>30</v>
      </c>
      <c r="AA41" s="194">
        <v>32</v>
      </c>
      <c r="AB41" s="194">
        <v>30</v>
      </c>
      <c r="AC41" s="194">
        <v>28</v>
      </c>
      <c r="AD41" s="194">
        <v>28</v>
      </c>
      <c r="AE41" s="194">
        <f>AD41</f>
        <v>28</v>
      </c>
      <c r="AG41" s="194">
        <v>28</v>
      </c>
      <c r="AH41" s="194">
        <v>27</v>
      </c>
      <c r="AI41" s="194">
        <v>28</v>
      </c>
      <c r="AJ41" s="194">
        <v>28</v>
      </c>
      <c r="AK41" s="194">
        <v>28</v>
      </c>
    </row>
    <row r="42" spans="2:37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G42" s="9"/>
      <c r="AH42" s="9"/>
      <c r="AI42" s="9"/>
      <c r="AJ42" s="9"/>
      <c r="AK42" s="60"/>
    </row>
    <row r="43" spans="2:37">
      <c r="O43" s="5"/>
      <c r="U43" s="5"/>
      <c r="V43" s="5"/>
      <c r="W43" s="5"/>
      <c r="X43" s="5"/>
      <c r="Y43" s="5"/>
      <c r="AA43" s="5"/>
      <c r="AB43" s="5"/>
      <c r="AC43" s="5"/>
      <c r="AD43" s="5"/>
      <c r="AE43" s="5"/>
      <c r="AG43" s="5"/>
      <c r="AH43" s="5"/>
      <c r="AI43" s="5"/>
      <c r="AJ43" s="5"/>
      <c r="AK43" s="5"/>
    </row>
    <row r="44" spans="2:37">
      <c r="O44" s="5"/>
      <c r="U44" s="5"/>
      <c r="V44" s="5"/>
      <c r="W44" s="5"/>
      <c r="X44" s="5"/>
      <c r="Y44" s="5"/>
      <c r="AA44" s="5"/>
      <c r="AB44" s="5"/>
      <c r="AC44" s="5"/>
      <c r="AD44" s="5"/>
      <c r="AE44" s="5"/>
      <c r="AG44" s="5"/>
      <c r="AH44" s="5"/>
      <c r="AI44" s="5"/>
      <c r="AJ44" s="5"/>
      <c r="AK44" s="5"/>
    </row>
    <row r="46" spans="2:37">
      <c r="C46" s="7"/>
      <c r="I46" s="7"/>
    </row>
    <row r="47" spans="2:37">
      <c r="C47" s="7"/>
      <c r="I47" s="7"/>
    </row>
  </sheetData>
  <phoneticPr fontId="21" type="noConversion"/>
  <hyperlinks>
    <hyperlink ref="AK2" location="Contents!A1" display="Back"/>
  </hyperlinks>
  <printOptions horizontalCentered="1" verticalCentered="1"/>
  <pageMargins left="0" right="0" top="0" bottom="0" header="0.3" footer="0.3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Q60"/>
  <sheetViews>
    <sheetView showGridLines="0" view="pageBreakPreview" zoomScale="85" zoomScaleNormal="100" zoomScaleSheetLayoutView="85" workbookViewId="0">
      <pane xSplit="2" ySplit="7" topLeftCell="AF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Q29" sqref="AQ29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6" width="14.42578125" style="2" hidden="1" customWidth="1"/>
    <col min="7" max="7" width="0.85546875" style="2" customWidth="1"/>
    <col min="8" max="8" width="14.85546875" style="2" customWidth="1"/>
    <col min="9" max="9" width="0.85546875" style="2" customWidth="1"/>
    <col min="10" max="13" width="14.42578125" style="2" hidden="1" customWidth="1"/>
    <col min="14" max="14" width="0.85546875" style="2" hidden="1" customWidth="1"/>
    <col min="15" max="15" width="14.85546875" style="2" customWidth="1"/>
    <col min="16" max="16" width="0.85546875" style="2" customWidth="1"/>
    <col min="17" max="17" width="0" style="2" hidden="1" customWidth="1"/>
    <col min="18" max="20" width="14.42578125" style="2" hidden="1" customWidth="1"/>
    <col min="21" max="21" width="0.85546875" style="2" hidden="1" customWidth="1"/>
    <col min="22" max="22" width="14.42578125" style="2" customWidth="1"/>
    <col min="23" max="23" width="0.85546875" style="2" customWidth="1"/>
    <col min="24" max="27" width="0" style="2" hidden="1" customWidth="1"/>
    <col min="28" max="28" width="0.85546875" style="2" hidden="1" customWidth="1"/>
    <col min="29" max="29" width="14.42578125" style="2" customWidth="1"/>
    <col min="30" max="30" width="0.85546875" style="2" customWidth="1"/>
    <col min="31" max="34" width="14.42578125" style="2"/>
    <col min="35" max="35" width="0.85546875" style="2" customWidth="1"/>
    <col min="36" max="36" width="14.42578125" style="2" customWidth="1"/>
    <col min="37" max="37" width="0.85546875" style="2" customWidth="1"/>
    <col min="38" max="41" width="14.42578125" style="2"/>
    <col min="42" max="42" width="0.85546875" style="2" customWidth="1"/>
    <col min="43" max="16384" width="14.42578125" style="2"/>
  </cols>
  <sheetData>
    <row r="2" spans="2:43" ht="15" customHeight="1">
      <c r="AQ2" s="161" t="s">
        <v>94</v>
      </c>
    </row>
    <row r="4" spans="2:43" ht="15" customHeight="1">
      <c r="B4" s="25"/>
    </row>
    <row r="5" spans="2:43" ht="15" customHeight="1">
      <c r="B5" s="26" t="s">
        <v>70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2:43" ht="15" customHeight="1">
      <c r="B6" s="27" t="s">
        <v>235</v>
      </c>
    </row>
    <row r="7" spans="2:43" s="29" customFormat="1" ht="15" customHeight="1" thickBot="1">
      <c r="B7" s="154" t="s">
        <v>0</v>
      </c>
      <c r="C7" s="155" t="s">
        <v>115</v>
      </c>
      <c r="D7" s="155" t="s">
        <v>116</v>
      </c>
      <c r="E7" s="155" t="s">
        <v>117</v>
      </c>
      <c r="F7" s="155" t="s">
        <v>118</v>
      </c>
      <c r="G7" s="28"/>
      <c r="H7" s="155" t="s">
        <v>119</v>
      </c>
      <c r="J7" s="155" t="s">
        <v>132</v>
      </c>
      <c r="K7" s="155" t="s">
        <v>133</v>
      </c>
      <c r="L7" s="155" t="s">
        <v>134</v>
      </c>
      <c r="M7" s="155" t="s">
        <v>135</v>
      </c>
      <c r="N7" s="28"/>
      <c r="O7" s="155" t="s">
        <v>136</v>
      </c>
      <c r="Q7" s="155" t="s">
        <v>310</v>
      </c>
      <c r="R7" s="155" t="s">
        <v>311</v>
      </c>
      <c r="S7" s="155" t="s">
        <v>312</v>
      </c>
      <c r="T7" s="155" t="s">
        <v>313</v>
      </c>
      <c r="U7" s="28"/>
      <c r="V7" s="155" t="s">
        <v>314</v>
      </c>
      <c r="X7" s="155" t="s">
        <v>334</v>
      </c>
      <c r="Y7" s="155" t="s">
        <v>337</v>
      </c>
      <c r="Z7" s="155" t="s">
        <v>346</v>
      </c>
      <c r="AA7" s="155" t="s">
        <v>349</v>
      </c>
      <c r="AB7" s="28"/>
      <c r="AC7" s="155" t="s">
        <v>336</v>
      </c>
      <c r="AE7" s="155" t="s">
        <v>364</v>
      </c>
      <c r="AF7" s="155" t="s">
        <v>369</v>
      </c>
      <c r="AG7" s="155" t="s">
        <v>375</v>
      </c>
      <c r="AH7" s="155" t="s">
        <v>379</v>
      </c>
      <c r="AI7" s="28"/>
      <c r="AJ7" s="155" t="s">
        <v>368</v>
      </c>
      <c r="AL7" s="155" t="s">
        <v>386</v>
      </c>
      <c r="AM7" s="155" t="s">
        <v>390</v>
      </c>
      <c r="AN7" s="155" t="s">
        <v>391</v>
      </c>
      <c r="AO7" s="155" t="s">
        <v>392</v>
      </c>
      <c r="AQ7" s="155" t="s">
        <v>389</v>
      </c>
    </row>
    <row r="8" spans="2:43" ht="15" customHeight="1">
      <c r="B8" s="8" t="s">
        <v>0</v>
      </c>
      <c r="C8" s="12">
        <v>149964.06928283541</v>
      </c>
      <c r="D8" s="32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  <c r="Y8" s="12">
        <v>123079.19822547289</v>
      </c>
      <c r="Z8" s="12">
        <v>127142.40889077466</v>
      </c>
      <c r="AA8" s="12">
        <v>130253.14526915217</v>
      </c>
      <c r="AB8" s="30"/>
      <c r="AC8" s="12">
        <f>SUM(X8:AA8)</f>
        <v>502621.01257342089</v>
      </c>
      <c r="AE8" s="12">
        <v>131004.46452694193</v>
      </c>
      <c r="AF8" s="12">
        <v>134075.49298960774</v>
      </c>
      <c r="AG8" s="12">
        <v>135955.24992375501</v>
      </c>
      <c r="AH8" s="12">
        <v>132857.92530802923</v>
      </c>
      <c r="AI8" s="30"/>
      <c r="AJ8" s="12">
        <f>SUM(AE8:AH8)</f>
        <v>533893.13274833397</v>
      </c>
      <c r="AL8" s="12">
        <v>134131.46181409073</v>
      </c>
      <c r="AM8" s="12">
        <v>141038.81784249938</v>
      </c>
      <c r="AN8" s="12">
        <v>144359.69068824625</v>
      </c>
      <c r="AO8" s="12">
        <v>142649.3252022611</v>
      </c>
      <c r="AQ8" s="12">
        <f>SUM(AL8:AO8)</f>
        <v>562179.29554709746</v>
      </c>
    </row>
    <row r="9" spans="2:43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  <c r="Y9" s="12">
        <v>79688.556642519907</v>
      </c>
      <c r="Z9" s="12">
        <v>81668.463863203913</v>
      </c>
      <c r="AA9" s="12">
        <v>81925.744735453758</v>
      </c>
      <c r="AB9" s="30"/>
      <c r="AC9" s="32">
        <f>SUM(X9:AA9)</f>
        <v>327680.19316314737</v>
      </c>
      <c r="AE9" s="12">
        <v>86239.375548186639</v>
      </c>
      <c r="AF9" s="12">
        <v>84544.941295638215</v>
      </c>
      <c r="AG9" s="12">
        <v>85112.952877123418</v>
      </c>
      <c r="AH9" s="12">
        <v>86817.876262317775</v>
      </c>
      <c r="AI9" s="30"/>
      <c r="AJ9" s="32">
        <f>SUM(AE9:AH9)</f>
        <v>342715.14598326606</v>
      </c>
      <c r="AL9" s="12">
        <v>88799.716369691625</v>
      </c>
      <c r="AM9" s="12">
        <v>90493.079791198237</v>
      </c>
      <c r="AN9" s="12">
        <v>93817.906983966284</v>
      </c>
      <c r="AO9" s="12">
        <v>92249.187912387075</v>
      </c>
      <c r="AQ9" s="12">
        <f>SUM(AL9:AO9)</f>
        <v>365359.89105724322</v>
      </c>
    </row>
    <row r="10" spans="2:43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:AA10" si="6">X8-X9</f>
        <v>37748.832266051395</v>
      </c>
      <c r="Y10" s="34">
        <f t="shared" ref="Y10" si="7">Y8-Y9</f>
        <v>43390.641582952987</v>
      </c>
      <c r="Z10" s="34">
        <f t="shared" si="6"/>
        <v>45473.94502757075</v>
      </c>
      <c r="AA10" s="34">
        <f t="shared" si="6"/>
        <v>48327.400533698412</v>
      </c>
      <c r="AB10" s="35"/>
      <c r="AC10" s="34">
        <f>AC8-AC9</f>
        <v>174940.81941027351</v>
      </c>
      <c r="AE10" s="34">
        <f t="shared" ref="AE10:AF10" si="8">AE8-AE9</f>
        <v>44765.088978755288</v>
      </c>
      <c r="AF10" s="34">
        <f t="shared" si="8"/>
        <v>49530.551693969523</v>
      </c>
      <c r="AG10" s="34">
        <f t="shared" ref="AG10:AH10" si="9">AG8-AG9</f>
        <v>50842.297046631589</v>
      </c>
      <c r="AH10" s="34">
        <f t="shared" si="9"/>
        <v>46040.04904571145</v>
      </c>
      <c r="AI10" s="35"/>
      <c r="AJ10" s="34">
        <f>AJ8-AJ9</f>
        <v>191177.98676506791</v>
      </c>
      <c r="AL10" s="34">
        <f t="shared" ref="AL10:AM10" si="10">AL8-AL9</f>
        <v>45331.745444399101</v>
      </c>
      <c r="AM10" s="34">
        <f t="shared" si="10"/>
        <v>50545.738051301145</v>
      </c>
      <c r="AN10" s="34">
        <v>50541.783704279966</v>
      </c>
      <c r="AO10" s="34">
        <f t="shared" ref="AO10" si="11">AO8-AO9</f>
        <v>50400.137289874023</v>
      </c>
      <c r="AQ10" s="34">
        <f t="shared" ref="AQ10" si="12">AQ8-AQ9</f>
        <v>196819.40448985423</v>
      </c>
    </row>
    <row r="11" spans="2:43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  <c r="Y11" s="37"/>
      <c r="Z11" s="37"/>
      <c r="AA11" s="37"/>
      <c r="AB11" s="30"/>
      <c r="AC11" s="12"/>
      <c r="AE11" s="37"/>
      <c r="AF11" s="37"/>
      <c r="AG11" s="37"/>
      <c r="AH11" s="37"/>
      <c r="AI11" s="30"/>
      <c r="AJ11" s="12"/>
      <c r="AL11" s="37"/>
      <c r="AM11" s="37"/>
      <c r="AN11" s="37"/>
      <c r="AO11" s="37"/>
      <c r="AQ11" s="37"/>
    </row>
    <row r="12" spans="2:43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  <c r="Y12" s="39"/>
      <c r="Z12" s="39"/>
      <c r="AA12" s="39"/>
      <c r="AB12" s="40"/>
      <c r="AC12" s="39"/>
      <c r="AE12" s="39"/>
      <c r="AF12" s="39"/>
      <c r="AG12" s="39"/>
      <c r="AH12" s="39"/>
      <c r="AI12" s="40"/>
      <c r="AJ12" s="39"/>
      <c r="AL12" s="39"/>
      <c r="AM12" s="39"/>
      <c r="AN12" s="39"/>
      <c r="AO12" s="39"/>
      <c r="AQ12" s="39"/>
    </row>
    <row r="13" spans="2:43" ht="15" customHeight="1">
      <c r="B13" s="41" t="s">
        <v>230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  <c r="Y13" s="12">
        <v>9041.7651396262827</v>
      </c>
      <c r="Z13" s="12">
        <v>8863.4372412508656</v>
      </c>
      <c r="AA13" s="12">
        <v>9484.9037157983967</v>
      </c>
      <c r="AB13" s="30"/>
      <c r="AC13" s="42">
        <f t="shared" ref="AC13:AC16" si="13">SUM(X13:AA13)</f>
        <v>35235.22260357059</v>
      </c>
      <c r="AE13" s="12">
        <v>7658.0372563556002</v>
      </c>
      <c r="AF13" s="12">
        <v>8222.4217857806343</v>
      </c>
      <c r="AG13" s="12">
        <v>7672.6404445930102</v>
      </c>
      <c r="AH13" s="12">
        <v>7520.2790986693353</v>
      </c>
      <c r="AI13" s="30"/>
      <c r="AJ13" s="42">
        <f>SUM(AE13:AH13)</f>
        <v>31073.378585398579</v>
      </c>
      <c r="AL13" s="12">
        <v>7434.8584895851536</v>
      </c>
      <c r="AM13" s="12">
        <v>8027.993163948132</v>
      </c>
      <c r="AN13" s="12">
        <v>7935.1051550008378</v>
      </c>
      <c r="AO13" s="12">
        <v>7446.3579519758787</v>
      </c>
      <c r="AQ13" s="12">
        <f t="shared" ref="AQ13:AQ16" si="14">SUM(AL13:AO13)</f>
        <v>30844.314760510002</v>
      </c>
    </row>
    <row r="14" spans="2:43" ht="15" customHeight="1">
      <c r="B14" s="41" t="s">
        <v>231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  <c r="Y14" s="12">
        <v>13029.306661857912</v>
      </c>
      <c r="Z14" s="12">
        <v>13134.215817295502</v>
      </c>
      <c r="AA14" s="12">
        <v>14243.513866393596</v>
      </c>
      <c r="AB14" s="30"/>
      <c r="AC14" s="42">
        <f t="shared" si="13"/>
        <v>55385.015753631713</v>
      </c>
      <c r="AE14" s="12">
        <v>16206.976144986937</v>
      </c>
      <c r="AF14" s="12">
        <v>17044.797046905489</v>
      </c>
      <c r="AG14" s="12">
        <v>18842.802427051756</v>
      </c>
      <c r="AH14" s="12">
        <v>17917.970943389148</v>
      </c>
      <c r="AI14" s="30"/>
      <c r="AJ14" s="42">
        <f>SUM(AE14:AH14)</f>
        <v>70012.546562333329</v>
      </c>
      <c r="AL14" s="12">
        <v>18042.694455238227</v>
      </c>
      <c r="AM14" s="12">
        <v>20382.664735087263</v>
      </c>
      <c r="AN14" s="12">
        <v>19710.397360347382</v>
      </c>
      <c r="AO14" s="12">
        <v>20766.658666527928</v>
      </c>
      <c r="AQ14" s="12">
        <f t="shared" si="14"/>
        <v>78902.415217200803</v>
      </c>
    </row>
    <row r="15" spans="2:43" ht="15" customHeight="1">
      <c r="B15" s="41" t="s">
        <v>374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  <c r="Y15" s="12">
        <v>4608.9461819277949</v>
      </c>
      <c r="Z15" s="12">
        <v>3280.0237115585151</v>
      </c>
      <c r="AA15" s="12">
        <v>2740.6753778216189</v>
      </c>
      <c r="AB15" s="30"/>
      <c r="AC15" s="42">
        <f t="shared" si="13"/>
        <v>11172.844988394414</v>
      </c>
      <c r="AE15" s="12">
        <v>1304.8635462132179</v>
      </c>
      <c r="AF15" s="12">
        <v>-703.96403428909377</v>
      </c>
      <c r="AG15" s="12">
        <v>-1772.6179174362076</v>
      </c>
      <c r="AH15" s="12">
        <v>-3379.4905033337764</v>
      </c>
      <c r="AI15" s="30"/>
      <c r="AJ15" s="42">
        <f>SUM(AE15:AH15)</f>
        <v>-4551.2089088458597</v>
      </c>
      <c r="AL15" s="12">
        <v>-1752.8833978693594</v>
      </c>
      <c r="AM15" s="12">
        <v>-3608.8334547020318</v>
      </c>
      <c r="AN15" s="12">
        <v>-2762.6973240976763</v>
      </c>
      <c r="AO15" s="12">
        <v>-2844.9856351488056</v>
      </c>
      <c r="AQ15" s="12">
        <f t="shared" si="14"/>
        <v>-10969.399811817873</v>
      </c>
    </row>
    <row r="16" spans="2:43" ht="15" customHeight="1">
      <c r="B16" s="31" t="s">
        <v>232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  <c r="Y16" s="12">
        <v>5813.6007022781168</v>
      </c>
      <c r="Z16" s="12">
        <v>5823.0641555845177</v>
      </c>
      <c r="AA16" s="12">
        <v>5945.8559470199834</v>
      </c>
      <c r="AB16" s="30"/>
      <c r="AC16" s="42">
        <f t="shared" si="13"/>
        <v>23789.134176666576</v>
      </c>
      <c r="AE16" s="12">
        <v>6099.9779257033633</v>
      </c>
      <c r="AF16" s="12">
        <v>6048.3434995052867</v>
      </c>
      <c r="AG16" s="12">
        <v>6025.5195718909763</v>
      </c>
      <c r="AH16" s="12">
        <v>6018.5658231785592</v>
      </c>
      <c r="AI16" s="30"/>
      <c r="AJ16" s="42">
        <f>SUM(AE16:AH16)</f>
        <v>24192.406820278189</v>
      </c>
      <c r="AL16" s="12">
        <v>6171.8816531354623</v>
      </c>
      <c r="AM16" s="12">
        <v>6466.2181941201807</v>
      </c>
      <c r="AN16" s="12">
        <v>6338.7376479051673</v>
      </c>
      <c r="AO16" s="12">
        <v>6221.5029073272008</v>
      </c>
      <c r="AQ16" s="12">
        <f t="shared" si="14"/>
        <v>25198.340402488011</v>
      </c>
    </row>
    <row r="17" spans="2:43" s="36" customFormat="1" ht="15" customHeight="1">
      <c r="B17" s="33" t="s">
        <v>257</v>
      </c>
      <c r="C17" s="34">
        <f t="shared" ref="C17:D17" si="15">C10-C13-C14-C15-C16</f>
        <v>3116.4211253824169</v>
      </c>
      <c r="D17" s="34">
        <f t="shared" si="15"/>
        <v>8102.5110887885376</v>
      </c>
      <c r="E17" s="34">
        <f t="shared" ref="E17:H17" si="16">E10-E13-E14-E15-E16</f>
        <v>9637.959446992787</v>
      </c>
      <c r="F17" s="34">
        <f t="shared" si="16"/>
        <v>8869.1637499514618</v>
      </c>
      <c r="G17" s="35"/>
      <c r="H17" s="34">
        <f t="shared" si="16"/>
        <v>29726.055411115172</v>
      </c>
      <c r="J17" s="34">
        <f t="shared" ref="J17:L17" si="17">J10-J13-J14-J15-J16</f>
        <v>4360.4780125195239</v>
      </c>
      <c r="K17" s="34">
        <f t="shared" si="17"/>
        <v>6850.5105175395984</v>
      </c>
      <c r="L17" s="34">
        <f t="shared" si="17"/>
        <v>8097.6682761481034</v>
      </c>
      <c r="M17" s="34">
        <f t="shared" ref="M17" si="18">M10-M13-M14-M15-M16</f>
        <v>8654.4495397326173</v>
      </c>
      <c r="N17" s="35"/>
      <c r="O17" s="34">
        <f t="shared" ref="O17" si="19">O10-O13-O14-O15-O16</f>
        <v>27963.106345939821</v>
      </c>
      <c r="Q17" s="34">
        <f t="shared" ref="Q17:R17" si="20">Q10-Q13-Q14-Q15-Q16</f>
        <v>5241.0197037343023</v>
      </c>
      <c r="R17" s="34">
        <f t="shared" si="20"/>
        <v>6804.0968014466162</v>
      </c>
      <c r="S17" s="34">
        <f t="shared" ref="S17:T17" si="21">S10-S13-S14-S15-S16</f>
        <v>7845.9731857409179</v>
      </c>
      <c r="T17" s="34">
        <f t="shared" si="21"/>
        <v>10237.489567172095</v>
      </c>
      <c r="U17" s="35"/>
      <c r="V17" s="34">
        <f t="shared" ref="V17" si="22">V10-V13-V14-V15-V16</f>
        <v>30128.579258093887</v>
      </c>
      <c r="X17" s="34">
        <f t="shared" ref="X17:AA17" si="23">X10-X13-X14-X15-X16</f>
        <v>8175.9232622012078</v>
      </c>
      <c r="Y17" s="34">
        <f t="shared" ref="Y17" si="24">Y10-Y13-Y14-Y15-Y16</f>
        <v>10897.022897262887</v>
      </c>
      <c r="Z17" s="34">
        <f t="shared" si="23"/>
        <v>14373.204101881347</v>
      </c>
      <c r="AA17" s="34">
        <f t="shared" si="23"/>
        <v>15912.451626664817</v>
      </c>
      <c r="AB17" s="35"/>
      <c r="AC17" s="34">
        <f t="shared" ref="AC17:AF17" si="25">AC10-AC13-AC14-AC15-AC16</f>
        <v>49358.601888010235</v>
      </c>
      <c r="AE17" s="34">
        <f t="shared" si="25"/>
        <v>13495.234105496169</v>
      </c>
      <c r="AF17" s="34">
        <f t="shared" si="25"/>
        <v>18918.953396067205</v>
      </c>
      <c r="AG17" s="34">
        <f t="shared" ref="AG17:AH17" si="26">AG10-AG13-AG14-AG15-AG16</f>
        <v>20073.952520532053</v>
      </c>
      <c r="AH17" s="34">
        <f t="shared" si="26"/>
        <v>17962.723683808184</v>
      </c>
      <c r="AI17" s="35"/>
      <c r="AJ17" s="34">
        <f t="shared" ref="AJ17" si="27">AJ10-AJ13-AJ14-AJ15-AJ16</f>
        <v>70450.86370590367</v>
      </c>
      <c r="AL17" s="34">
        <f t="shared" ref="AL17:AM17" si="28">AL10-AL13-AL14-AL15-AL16</f>
        <v>15435.194244309618</v>
      </c>
      <c r="AM17" s="34">
        <f t="shared" si="28"/>
        <v>19277.695412847603</v>
      </c>
      <c r="AN17" s="34">
        <v>19320.240865124251</v>
      </c>
      <c r="AO17" s="34">
        <f t="shared" ref="AO17" si="29">AO10-AO13-AO14-AO15-AO16</f>
        <v>18810.603399191819</v>
      </c>
      <c r="AQ17" s="34">
        <f t="shared" ref="AQ17" si="30">AQ10-AQ13-AQ14-AQ15-AQ16</f>
        <v>72843.733921473293</v>
      </c>
    </row>
    <row r="18" spans="2:43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  <c r="Y18" s="12"/>
      <c r="Z18" s="12"/>
      <c r="AA18" s="12"/>
      <c r="AB18" s="30"/>
      <c r="AC18" s="12"/>
      <c r="AE18" s="12"/>
      <c r="AF18" s="12"/>
      <c r="AG18" s="12"/>
      <c r="AH18" s="12"/>
      <c r="AI18" s="30"/>
      <c r="AJ18" s="12"/>
      <c r="AL18" s="12"/>
      <c r="AM18" s="12"/>
      <c r="AN18" s="12"/>
      <c r="AO18" s="12"/>
      <c r="AQ18" s="12"/>
    </row>
    <row r="19" spans="2:43" ht="15" customHeight="1">
      <c r="B19" s="41" t="s">
        <v>139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  <c r="Y19" s="12">
        <v>755.2122203321187</v>
      </c>
      <c r="Z19" s="12">
        <v>743.76298058264149</v>
      </c>
      <c r="AA19" s="12">
        <v>654.69035242964139</v>
      </c>
      <c r="AB19" s="30"/>
      <c r="AC19" s="12">
        <f>SUM(X19:AA19)</f>
        <v>2947.7370538101754</v>
      </c>
      <c r="AE19" s="12">
        <v>474.98300160343291</v>
      </c>
      <c r="AF19" s="12">
        <v>346.54364784723799</v>
      </c>
      <c r="AG19" s="12">
        <v>319.78256808442251</v>
      </c>
      <c r="AH19" s="12">
        <v>190.8792510943301</v>
      </c>
      <c r="AI19" s="30"/>
      <c r="AJ19" s="12">
        <f>SUM(AE19:AH19)</f>
        <v>1332.1884686294236</v>
      </c>
      <c r="AL19" s="12">
        <v>111.98009145680535</v>
      </c>
      <c r="AM19" s="12">
        <v>70.878027145062575</v>
      </c>
      <c r="AN19" s="12">
        <v>50.839866248637435</v>
      </c>
      <c r="AO19" s="12">
        <v>44.209415589326994</v>
      </c>
      <c r="AQ19" s="12">
        <f t="shared" ref="AQ19:AQ20" si="31">SUM(AL19:AO19)</f>
        <v>277.90740043983237</v>
      </c>
    </row>
    <row r="20" spans="2:43" ht="15" customHeight="1">
      <c r="B20" s="31" t="s">
        <v>140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  <c r="Y20" s="12">
        <v>-1830.1945983823314</v>
      </c>
      <c r="Z20" s="12">
        <v>-2456.6460924849434</v>
      </c>
      <c r="AA20" s="12">
        <v>-3064.9586394362896</v>
      </c>
      <c r="AB20" s="30"/>
      <c r="AC20" s="12">
        <f>SUM(X20:AA20)</f>
        <v>-9525.433036017328</v>
      </c>
      <c r="AE20" s="12">
        <v>-3078.1607674893876</v>
      </c>
      <c r="AF20" s="12">
        <v>-2933.7048801228116</v>
      </c>
      <c r="AG20" s="12">
        <v>-3055.9143365378304</v>
      </c>
      <c r="AH20" s="12">
        <v>-2844.4236939253433</v>
      </c>
      <c r="AI20" s="30"/>
      <c r="AJ20" s="12">
        <f>SUM(AE20:AH20)</f>
        <v>-11912.203678075373</v>
      </c>
      <c r="AL20" s="12">
        <v>-2160.5080829980111</v>
      </c>
      <c r="AM20" s="12">
        <v>-1807.5755629096739</v>
      </c>
      <c r="AN20" s="12">
        <v>-1896.5987515537888</v>
      </c>
      <c r="AO20" s="12">
        <v>-2629.964179365933</v>
      </c>
      <c r="AQ20" s="12">
        <f t="shared" si="31"/>
        <v>-8494.6465768274065</v>
      </c>
    </row>
    <row r="21" spans="2:43" s="36" customFormat="1" ht="15" customHeight="1">
      <c r="B21" s="33" t="s">
        <v>229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  <c r="Y21" s="34">
        <f>Y17-Y19-Y20</f>
        <v>11972.005275313099</v>
      </c>
      <c r="Z21" s="34">
        <f>Z17-Z19-Z20</f>
        <v>16086.087213783649</v>
      </c>
      <c r="AA21" s="34">
        <f>AA17-AA19-AA20</f>
        <v>18322.719913671466</v>
      </c>
      <c r="AB21" s="35"/>
      <c r="AC21" s="34">
        <f>AC17-AC19-AC20</f>
        <v>55936.297870217386</v>
      </c>
      <c r="AE21" s="34">
        <f>AE17-AE19-AE20</f>
        <v>16098.411871382124</v>
      </c>
      <c r="AF21" s="34">
        <f>AF17-AF19-AF20</f>
        <v>21506.114628342781</v>
      </c>
      <c r="AG21" s="34">
        <f>AG17-AG19-AG20</f>
        <v>22810.084288985461</v>
      </c>
      <c r="AH21" s="34">
        <f>AH17-AH19-AH20</f>
        <v>20616.268126639196</v>
      </c>
      <c r="AI21" s="35"/>
      <c r="AJ21" s="34">
        <f>AJ17-AJ19-AJ20</f>
        <v>81030.878915349618</v>
      </c>
      <c r="AL21" s="34">
        <f>AL17-AL19-AL20</f>
        <v>17483.722235850822</v>
      </c>
      <c r="AM21" s="34">
        <f>AM17-AM19-AM20</f>
        <v>21014.392948612214</v>
      </c>
      <c r="AN21" s="34">
        <v>21165.999750429404</v>
      </c>
      <c r="AO21" s="34">
        <f>AO17-AO19-AO20</f>
        <v>21396.358162968423</v>
      </c>
      <c r="AQ21" s="34">
        <f>AQ17-AQ19-AQ20</f>
        <v>81060.473097860871</v>
      </c>
    </row>
    <row r="22" spans="2:43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  <c r="Y22" s="12"/>
      <c r="Z22" s="12"/>
      <c r="AA22" s="12"/>
      <c r="AB22" s="30"/>
      <c r="AC22" s="12"/>
      <c r="AD22" s="2"/>
      <c r="AE22" s="12"/>
      <c r="AF22" s="12"/>
      <c r="AG22" s="12"/>
      <c r="AH22" s="12"/>
      <c r="AI22" s="30"/>
      <c r="AJ22" s="12"/>
      <c r="AK22" s="2"/>
      <c r="AL22" s="12"/>
      <c r="AM22" s="12"/>
      <c r="AN22" s="12"/>
      <c r="AO22" s="12"/>
      <c r="AP22" s="2"/>
      <c r="AQ22" s="12"/>
    </row>
    <row r="23" spans="2:43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  <c r="Y23" s="12">
        <v>2635.9238140446946</v>
      </c>
      <c r="Z23" s="12">
        <v>3892.7449388404275</v>
      </c>
      <c r="AA23" s="12">
        <v>4949.9792901237643</v>
      </c>
      <c r="AB23" s="30"/>
      <c r="AC23" s="42">
        <f>SUM(X23:AA23)</f>
        <v>14289.377959546608</v>
      </c>
      <c r="AD23" s="2"/>
      <c r="AE23" s="12">
        <v>4029.3103616827166</v>
      </c>
      <c r="AF23" s="12">
        <v>6240.9396151959154</v>
      </c>
      <c r="AG23" s="12">
        <v>6269.0653576879386</v>
      </c>
      <c r="AH23" s="12">
        <v>5877.4263501479772</v>
      </c>
      <c r="AI23" s="30"/>
      <c r="AJ23" s="42">
        <f>SUM(AE23:AH23)</f>
        <v>22416.741684714547</v>
      </c>
      <c r="AK23" s="2"/>
      <c r="AL23" s="12">
        <v>4721.8263576663394</v>
      </c>
      <c r="AM23" s="12">
        <v>5510.3684756641351</v>
      </c>
      <c r="AN23" s="12">
        <v>5445.3158266252767</v>
      </c>
      <c r="AO23" s="12">
        <v>5502.4652358258481</v>
      </c>
      <c r="AP23" s="2"/>
      <c r="AQ23" s="12">
        <f>SUM(AL23:AO23)</f>
        <v>21179.975895781601</v>
      </c>
    </row>
    <row r="24" spans="2:43" s="36" customFormat="1" ht="15" customHeight="1">
      <c r="B24" s="33" t="s">
        <v>228</v>
      </c>
      <c r="C24" s="34">
        <f t="shared" ref="C24:D24" si="32">C21-C23</f>
        <v>-5835.1546939328346</v>
      </c>
      <c r="D24" s="34">
        <f t="shared" si="32"/>
        <v>5984.7081331591971</v>
      </c>
      <c r="E24" s="34">
        <f t="shared" ref="E24:F24" si="33">E21-E23</f>
        <v>8964.1104305166409</v>
      </c>
      <c r="F24" s="34">
        <f t="shared" si="33"/>
        <v>8799.185579529536</v>
      </c>
      <c r="G24" s="35"/>
      <c r="H24" s="34">
        <f>H21-H23</f>
        <v>17912.849449272508</v>
      </c>
      <c r="J24" s="34">
        <f t="shared" ref="J24:L24" si="34">J21-J23</f>
        <v>659.55522050024138</v>
      </c>
      <c r="K24" s="34">
        <f t="shared" si="34"/>
        <v>3427.4176529215056</v>
      </c>
      <c r="L24" s="34">
        <f t="shared" si="34"/>
        <v>4046.4426663265449</v>
      </c>
      <c r="M24" s="34">
        <f t="shared" ref="M24" si="35">M21-M23</f>
        <v>4399.8938919649445</v>
      </c>
      <c r="N24" s="35"/>
      <c r="O24" s="34">
        <f t="shared" ref="O24" si="36">O21-O23</f>
        <v>12533.309431713213</v>
      </c>
      <c r="Q24" s="34">
        <f t="shared" ref="Q24:R24" si="37">Q21-Q23</f>
        <v>2840.5872448233367</v>
      </c>
      <c r="R24" s="34">
        <f t="shared" si="37"/>
        <v>4318.0394108883993</v>
      </c>
      <c r="S24" s="34">
        <f t="shared" ref="S24:T24" si="38">S21-S23</f>
        <v>6068.3387819630279</v>
      </c>
      <c r="T24" s="34">
        <f t="shared" si="38"/>
        <v>8172.1328454872773</v>
      </c>
      <c r="U24" s="35"/>
      <c r="V24" s="34">
        <f t="shared" ref="V24" si="39">V21-V23</f>
        <v>21399.098283162002</v>
      </c>
      <c r="X24" s="34">
        <f t="shared" ref="X24:AA24" si="40">X21-X23</f>
        <v>6744.7555509114773</v>
      </c>
      <c r="Y24" s="34">
        <f t="shared" ref="Y24" si="41">Y21-Y23</f>
        <v>9336.0814612684044</v>
      </c>
      <c r="Z24" s="34">
        <f t="shared" si="40"/>
        <v>12193.342274943221</v>
      </c>
      <c r="AA24" s="34">
        <f t="shared" si="40"/>
        <v>13372.740623547703</v>
      </c>
      <c r="AB24" s="35"/>
      <c r="AC24" s="34">
        <f t="shared" ref="AC24:AF24" si="42">AC21-AC23</f>
        <v>41646.919910670782</v>
      </c>
      <c r="AE24" s="34">
        <f t="shared" si="42"/>
        <v>12069.101509699409</v>
      </c>
      <c r="AF24" s="34">
        <f t="shared" si="42"/>
        <v>15265.175013146865</v>
      </c>
      <c r="AG24" s="34">
        <f t="shared" ref="AG24:AH24" si="43">AG21-AG23</f>
        <v>16541.018931297524</v>
      </c>
      <c r="AH24" s="34">
        <f t="shared" si="43"/>
        <v>14738.841776491219</v>
      </c>
      <c r="AI24" s="35"/>
      <c r="AJ24" s="34">
        <f t="shared" ref="AJ24" si="44">AJ21-AJ23</f>
        <v>58614.137230635068</v>
      </c>
      <c r="AL24" s="34">
        <f t="shared" ref="AL24:AM24" si="45">AL21-AL23</f>
        <v>12761.895878184483</v>
      </c>
      <c r="AM24" s="34">
        <f t="shared" si="45"/>
        <v>15504.02447294808</v>
      </c>
      <c r="AN24" s="34">
        <v>15720.683923804128</v>
      </c>
      <c r="AO24" s="34">
        <f t="shared" ref="AO24" si="46">AO21-AO23</f>
        <v>15893.892927142575</v>
      </c>
      <c r="AQ24" s="34">
        <f t="shared" ref="AQ24" si="47">AQ21-AQ23</f>
        <v>59880.49720207927</v>
      </c>
    </row>
    <row r="25" spans="2:43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  <c r="Y25" s="7"/>
      <c r="Z25" s="7"/>
      <c r="AA25" s="7"/>
      <c r="AB25" s="44"/>
      <c r="AC25" s="7"/>
      <c r="AE25" s="7"/>
      <c r="AF25" s="7"/>
      <c r="AG25" s="7"/>
      <c r="AH25" s="7"/>
      <c r="AI25" s="44"/>
      <c r="AJ25" s="7"/>
      <c r="AL25" s="7"/>
      <c r="AM25" s="7"/>
      <c r="AN25" s="7"/>
      <c r="AO25" s="7"/>
      <c r="AQ25" s="7"/>
    </row>
    <row r="27" spans="2:43" ht="15" customHeight="1">
      <c r="B27" s="27" t="s">
        <v>236</v>
      </c>
      <c r="E27" s="7"/>
      <c r="H27" s="7"/>
      <c r="L27" s="7"/>
      <c r="O27" s="7"/>
      <c r="S27" s="7"/>
      <c r="T27" s="7"/>
      <c r="V27" s="7"/>
      <c r="X27" s="7"/>
      <c r="Y27" s="7"/>
      <c r="Z27" s="7"/>
      <c r="AA27" s="7"/>
      <c r="AC27" s="7"/>
      <c r="AE27" s="7"/>
      <c r="AF27" s="7"/>
      <c r="AG27" s="7"/>
      <c r="AH27" s="7"/>
      <c r="AJ27" s="7"/>
      <c r="AL27" s="7"/>
      <c r="AM27" s="7"/>
      <c r="AN27" s="7"/>
      <c r="AO27" s="7"/>
      <c r="AQ27" s="7"/>
    </row>
    <row r="28" spans="2:43" ht="15" hidden="1" customHeight="1">
      <c r="B28" s="46"/>
    </row>
    <row r="29" spans="2:43" s="29" customFormat="1" ht="15" customHeight="1">
      <c r="B29" s="154" t="s">
        <v>15</v>
      </c>
      <c r="C29" s="155" t="s">
        <v>115</v>
      </c>
      <c r="D29" s="155" t="s">
        <v>116</v>
      </c>
      <c r="E29" s="155" t="s">
        <v>117</v>
      </c>
      <c r="F29" s="155" t="s">
        <v>118</v>
      </c>
      <c r="G29" s="28"/>
      <c r="H29" s="155" t="s">
        <v>119</v>
      </c>
      <c r="J29" s="155" t="s">
        <v>132</v>
      </c>
      <c r="K29" s="155" t="s">
        <v>133</v>
      </c>
      <c r="L29" s="155" t="s">
        <v>134</v>
      </c>
      <c r="M29" s="155" t="s">
        <v>135</v>
      </c>
      <c r="N29" s="28"/>
      <c r="O29" s="155" t="s">
        <v>136</v>
      </c>
      <c r="Q29" s="155" t="s">
        <v>310</v>
      </c>
      <c r="R29" s="155" t="s">
        <v>311</v>
      </c>
      <c r="S29" s="155" t="s">
        <v>312</v>
      </c>
      <c r="T29" s="155" t="s">
        <v>313</v>
      </c>
      <c r="U29" s="28"/>
      <c r="V29" s="155" t="s">
        <v>314</v>
      </c>
      <c r="X29" s="155" t="str">
        <f>X7</f>
        <v>QE Jun-13</v>
      </c>
      <c r="Y29" s="155" t="str">
        <f>Y7</f>
        <v>QE Sep-13</v>
      </c>
      <c r="Z29" s="155" t="str">
        <f>Z7</f>
        <v>QE Dec-13</v>
      </c>
      <c r="AA29" s="155" t="s">
        <v>349</v>
      </c>
      <c r="AB29" s="28"/>
      <c r="AC29" s="155" t="s">
        <v>336</v>
      </c>
      <c r="AE29" s="155" t="str">
        <f>AE7</f>
        <v>QE Jun-14</v>
      </c>
      <c r="AF29" s="155" t="s">
        <v>369</v>
      </c>
      <c r="AG29" s="155" t="s">
        <v>375</v>
      </c>
      <c r="AH29" s="155" t="s">
        <v>379</v>
      </c>
      <c r="AI29" s="28"/>
      <c r="AJ29" s="155" t="s">
        <v>368</v>
      </c>
      <c r="AL29" s="155" t="str">
        <f>AL7</f>
        <v>QE Jun-15</v>
      </c>
      <c r="AM29" s="155" t="str">
        <f>AM7</f>
        <v>QE Sep-15</v>
      </c>
      <c r="AN29" s="155" t="str">
        <f>AN7</f>
        <v>QE Dec-15</v>
      </c>
      <c r="AO29" s="155" t="s">
        <v>392</v>
      </c>
      <c r="AQ29" s="155" t="str">
        <f>AQ7</f>
        <v>FY 2015-16</v>
      </c>
    </row>
    <row r="30" spans="2:43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  <c r="Y30" s="12">
        <v>115377.21386920288</v>
      </c>
      <c r="Z30" s="12">
        <v>119638.06754396454</v>
      </c>
      <c r="AA30" s="12">
        <v>122730.07342914635</v>
      </c>
      <c r="AB30" s="30"/>
      <c r="AC30" s="12">
        <f>SUM(X30:AA30)</f>
        <v>471521.52795987029</v>
      </c>
      <c r="AE30" s="12">
        <v>122063.15945797124</v>
      </c>
      <c r="AF30" s="12">
        <v>126531.10589629012</v>
      </c>
      <c r="AG30" s="12">
        <v>128370.16560363803</v>
      </c>
      <c r="AH30" s="12">
        <v>126051.21559397184</v>
      </c>
      <c r="AI30" s="30"/>
      <c r="AJ30" s="12">
        <f>SUM(AE30:AH30)</f>
        <v>503015.64655187121</v>
      </c>
      <c r="AL30" s="12">
        <v>126482.95040721218</v>
      </c>
      <c r="AM30" s="12">
        <v>133306.98025636797</v>
      </c>
      <c r="AN30" s="12">
        <v>135901.64310887019</v>
      </c>
      <c r="AO30" s="12">
        <v>135317.87613893382</v>
      </c>
      <c r="AQ30" s="12">
        <f t="shared" ref="AQ30:AQ31" si="48">SUM(AL30:AO30)</f>
        <v>531009.44991138414</v>
      </c>
    </row>
    <row r="31" spans="2:43" ht="15" customHeight="1">
      <c r="B31" s="31" t="s">
        <v>51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  <c r="Y31" s="12">
        <v>71986.572286249895</v>
      </c>
      <c r="Z31" s="12">
        <v>74164.122516393792</v>
      </c>
      <c r="AA31" s="12">
        <v>74402.672895447933</v>
      </c>
      <c r="AB31" s="30"/>
      <c r="AC31" s="32">
        <f>SUM(X31:AA31)</f>
        <v>296580.70854959672</v>
      </c>
      <c r="AE31" s="12">
        <v>77298.070479215952</v>
      </c>
      <c r="AF31" s="12">
        <v>77000.554202320593</v>
      </c>
      <c r="AG31" s="12">
        <v>77527.868557006441</v>
      </c>
      <c r="AH31" s="12">
        <v>80011.166548260386</v>
      </c>
      <c r="AI31" s="30"/>
      <c r="AJ31" s="32">
        <f>SUM(AE31:AH31)</f>
        <v>311837.65978680336</v>
      </c>
      <c r="AL31" s="12">
        <v>81151.204962813077</v>
      </c>
      <c r="AM31" s="12">
        <v>82761.242205066825</v>
      </c>
      <c r="AN31" s="12">
        <v>85359.859404590228</v>
      </c>
      <c r="AO31" s="12">
        <v>84917.73884905981</v>
      </c>
      <c r="AQ31" s="12">
        <f t="shared" si="48"/>
        <v>334190.04542152991</v>
      </c>
    </row>
    <row r="32" spans="2:43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  <c r="Y32" s="34">
        <f>Y30-Y31</f>
        <v>43390.641582952987</v>
      </c>
      <c r="Z32" s="34">
        <f>Z30-Z31</f>
        <v>45473.94502757075</v>
      </c>
      <c r="AA32" s="34">
        <f>AA30-AA31</f>
        <v>48327.400533698412</v>
      </c>
      <c r="AB32" s="35"/>
      <c r="AC32" s="34">
        <f>AC30-AC31</f>
        <v>174940.81941027357</v>
      </c>
      <c r="AE32" s="34">
        <f>AE30-AE31</f>
        <v>44765.088978755288</v>
      </c>
      <c r="AF32" s="34">
        <f>AF30-AF31</f>
        <v>49530.551693969523</v>
      </c>
      <c r="AG32" s="34">
        <f>AG30-AG31</f>
        <v>50842.297046631589</v>
      </c>
      <c r="AH32" s="34">
        <f>AH30-AH31</f>
        <v>46040.04904571145</v>
      </c>
      <c r="AI32" s="35"/>
      <c r="AJ32" s="34">
        <f>AJ30-AJ31</f>
        <v>191177.98676506785</v>
      </c>
      <c r="AL32" s="34">
        <f>AL30-AL31</f>
        <v>45331.745444399101</v>
      </c>
      <c r="AM32" s="34">
        <f>AM30-AM31</f>
        <v>50545.738051301145</v>
      </c>
      <c r="AN32" s="34">
        <v>50541.783704279966</v>
      </c>
      <c r="AO32" s="34">
        <f>AO30-AO31</f>
        <v>50400.137289874008</v>
      </c>
      <c r="AQ32" s="34">
        <f>AQ30-AQ31</f>
        <v>196819.40448985423</v>
      </c>
    </row>
    <row r="33" spans="2:43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  <c r="Y33" s="12"/>
      <c r="Z33" s="12"/>
      <c r="AA33" s="12"/>
      <c r="AB33" s="30"/>
      <c r="AC33" s="12"/>
      <c r="AE33" s="12"/>
      <c r="AF33" s="12"/>
      <c r="AG33" s="12"/>
      <c r="AH33" s="12"/>
      <c r="AI33" s="30"/>
      <c r="AJ33" s="12"/>
      <c r="AL33" s="12"/>
      <c r="AM33" s="12"/>
      <c r="AN33" s="12"/>
      <c r="AO33" s="12"/>
      <c r="AQ33" s="12"/>
    </row>
    <row r="34" spans="2:43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  <c r="Y34" s="39"/>
      <c r="Z34" s="39"/>
      <c r="AA34" s="39"/>
      <c r="AB34" s="40"/>
      <c r="AC34" s="39"/>
      <c r="AE34" s="39"/>
      <c r="AF34" s="39"/>
      <c r="AG34" s="39"/>
      <c r="AH34" s="39"/>
      <c r="AI34" s="40"/>
      <c r="AJ34" s="39"/>
      <c r="AL34" s="39"/>
      <c r="AM34" s="39"/>
      <c r="AN34" s="39"/>
      <c r="AO34" s="39"/>
      <c r="AQ34" s="39"/>
    </row>
    <row r="35" spans="2:43" ht="15" customHeight="1">
      <c r="B35" s="41" t="s">
        <v>230</v>
      </c>
      <c r="C35" s="42">
        <f t="shared" ref="C35:F36" si="49">C13</f>
        <v>5055.4557654062801</v>
      </c>
      <c r="D35" s="42">
        <f t="shared" si="49"/>
        <v>6385.0152236607901</v>
      </c>
      <c r="E35" s="42">
        <f t="shared" si="49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50">J13</f>
        <v>6629.0066032350596</v>
      </c>
      <c r="K35" s="42">
        <f t="shared" si="50"/>
        <v>6988.2900821884205</v>
      </c>
      <c r="L35" s="42">
        <f t="shared" si="50"/>
        <v>6446.3171395960062</v>
      </c>
      <c r="M35" s="42">
        <f t="shared" ref="M35" si="51">M13</f>
        <v>6273.2976409998837</v>
      </c>
      <c r="N35" s="30"/>
      <c r="O35" s="42">
        <f>SUM(J35:M35)</f>
        <v>26336.91146601937</v>
      </c>
      <c r="Q35" s="42">
        <f t="shared" ref="Q35:R35" si="52">Q13</f>
        <v>7447.7784525884845</v>
      </c>
      <c r="R35" s="42">
        <f t="shared" si="52"/>
        <v>7218.5383590121</v>
      </c>
      <c r="S35" s="42">
        <f t="shared" ref="S35:T35" si="53">S13</f>
        <v>7772.7370663162656</v>
      </c>
      <c r="T35" s="42">
        <f t="shared" si="53"/>
        <v>7751.9978281375279</v>
      </c>
      <c r="U35" s="30"/>
      <c r="V35" s="42">
        <f>SUM(Q35:T35)</f>
        <v>30191.051706054379</v>
      </c>
      <c r="X35" s="42">
        <f t="shared" ref="X35:X38" si="54">X13</f>
        <v>7845.116506895044</v>
      </c>
      <c r="Y35" s="42">
        <v>9041.7651396262827</v>
      </c>
      <c r="Z35" s="42">
        <v>8863.4372412508656</v>
      </c>
      <c r="AA35" s="42">
        <v>9484.9037157983967</v>
      </c>
      <c r="AB35" s="30"/>
      <c r="AC35" s="42">
        <f>SUM(X35:AA35)</f>
        <v>35235.22260357059</v>
      </c>
      <c r="AE35" s="42">
        <f t="shared" ref="AE35:AE38" si="55">AE13</f>
        <v>7658.0372563556002</v>
      </c>
      <c r="AF35" s="42">
        <v>8222.4217857806343</v>
      </c>
      <c r="AG35" s="42">
        <v>7672.6404445930102</v>
      </c>
      <c r="AH35" s="42">
        <v>7520.2790986693353</v>
      </c>
      <c r="AI35" s="30"/>
      <c r="AJ35" s="42">
        <f>SUM(AE35:AH35)</f>
        <v>31073.378585398579</v>
      </c>
      <c r="AL35" s="42">
        <f t="shared" ref="AL35:AM38" si="56">AL13</f>
        <v>7434.8584895851536</v>
      </c>
      <c r="AM35" s="42">
        <f t="shared" si="56"/>
        <v>8027.993163948132</v>
      </c>
      <c r="AN35" s="12">
        <v>7935.1051550008378</v>
      </c>
      <c r="AO35" s="12">
        <v>7446.3579519758787</v>
      </c>
      <c r="AQ35" s="12">
        <f t="shared" ref="AQ35:AQ38" si="57">SUM(AL35:AO35)</f>
        <v>30844.314760510002</v>
      </c>
    </row>
    <row r="36" spans="2:43" ht="15" customHeight="1">
      <c r="B36" s="41" t="s">
        <v>231</v>
      </c>
      <c r="C36" s="42">
        <f t="shared" si="49"/>
        <v>14106.613897595675</v>
      </c>
      <c r="D36" s="42">
        <f t="shared" si="49"/>
        <v>12985.185662148126</v>
      </c>
      <c r="E36" s="42">
        <f t="shared" si="49"/>
        <v>14003.579092483104</v>
      </c>
      <c r="F36" s="42">
        <f t="shared" si="49"/>
        <v>15266.731088342398</v>
      </c>
      <c r="G36" s="30"/>
      <c r="H36" s="42">
        <f>SUM(C36:F36)</f>
        <v>56362.1097405693</v>
      </c>
      <c r="J36" s="42">
        <f t="shared" ref="J36:L36" si="58">J14</f>
        <v>12749.005979214699</v>
      </c>
      <c r="K36" s="42">
        <f t="shared" si="58"/>
        <v>13118.246696746499</v>
      </c>
      <c r="L36" s="42">
        <f t="shared" si="58"/>
        <v>12521.055980832018</v>
      </c>
      <c r="M36" s="42">
        <f t="shared" ref="M36" si="59">M14</f>
        <v>12955.766665274537</v>
      </c>
      <c r="N36" s="30"/>
      <c r="O36" s="42">
        <f>SUM(J36:M36)</f>
        <v>51344.075322067758</v>
      </c>
      <c r="Q36" s="42">
        <f t="shared" ref="Q36:R36" si="60">Q14</f>
        <v>12648.971155018238</v>
      </c>
      <c r="R36" s="42">
        <f t="shared" si="60"/>
        <v>15180.434165566539</v>
      </c>
      <c r="S36" s="42">
        <f t="shared" ref="S36:T36" si="61">S14</f>
        <v>15081.023784599523</v>
      </c>
      <c r="T36" s="42">
        <f t="shared" si="61"/>
        <v>14180.979908634155</v>
      </c>
      <c r="U36" s="30"/>
      <c r="V36" s="42">
        <f>SUM(Q36:T36)</f>
        <v>57091.409013818455</v>
      </c>
      <c r="X36" s="42">
        <f t="shared" si="54"/>
        <v>14977.9794080847</v>
      </c>
      <c r="Y36" s="42">
        <v>13029.306661857912</v>
      </c>
      <c r="Z36" s="42">
        <v>13134.215817295502</v>
      </c>
      <c r="AA36" s="42">
        <v>14243.513866393596</v>
      </c>
      <c r="AB36" s="30"/>
      <c r="AC36" s="42">
        <f>SUM(X36:AA36)</f>
        <v>55385.015753631713</v>
      </c>
      <c r="AE36" s="42">
        <f t="shared" si="55"/>
        <v>16206.976144986937</v>
      </c>
      <c r="AF36" s="42">
        <v>17044.797046905489</v>
      </c>
      <c r="AG36" s="42">
        <v>18842.802427051756</v>
      </c>
      <c r="AH36" s="42">
        <v>17917.970943389148</v>
      </c>
      <c r="AI36" s="30"/>
      <c r="AJ36" s="42">
        <f>SUM(AE36:AH36)</f>
        <v>70012.546562333329</v>
      </c>
      <c r="AL36" s="42">
        <f t="shared" si="56"/>
        <v>18042.694455238227</v>
      </c>
      <c r="AM36" s="42">
        <f t="shared" si="56"/>
        <v>20382.664735087263</v>
      </c>
      <c r="AN36" s="12">
        <v>19710.397360347382</v>
      </c>
      <c r="AO36" s="12">
        <v>20766.658666527928</v>
      </c>
      <c r="AQ36" s="12">
        <f t="shared" si="57"/>
        <v>78902.415217200803</v>
      </c>
    </row>
    <row r="37" spans="2:43" ht="15" customHeight="1">
      <c r="B37" s="41" t="s">
        <v>374</v>
      </c>
      <c r="C37" s="42">
        <f t="shared" ref="C37:F38" si="62">C15</f>
        <v>-3034.3460656505986</v>
      </c>
      <c r="D37" s="42">
        <f t="shared" si="62"/>
        <v>-1631.7681070434278</v>
      </c>
      <c r="E37" s="42">
        <f t="shared" si="62"/>
        <v>-6172.512481034657</v>
      </c>
      <c r="F37" s="42">
        <f t="shared" si="62"/>
        <v>-4284.0755676408507</v>
      </c>
      <c r="G37" s="30"/>
      <c r="H37" s="42">
        <f>SUM(C37:F37)</f>
        <v>-15122.702221369535</v>
      </c>
      <c r="J37" s="42">
        <f t="shared" ref="J37:L38" si="63">J15</f>
        <v>-1325.25240528874</v>
      </c>
      <c r="K37" s="42">
        <f t="shared" si="63"/>
        <v>-1837.6931114088788</v>
      </c>
      <c r="L37" s="42">
        <f t="shared" si="63"/>
        <v>1059.5095169727797</v>
      </c>
      <c r="M37" s="42">
        <f t="shared" ref="M37" si="64">M15</f>
        <v>156.16456991344131</v>
      </c>
      <c r="N37" s="30"/>
      <c r="O37" s="42">
        <f>SUM(J37:M37)</f>
        <v>-1947.2714298113976</v>
      </c>
      <c r="Q37" s="42">
        <f t="shared" ref="Q37:R37" si="65">Q15</f>
        <v>2439.6274748060109</v>
      </c>
      <c r="R37" s="42">
        <f t="shared" si="65"/>
        <v>2042.7113038517543</v>
      </c>
      <c r="S37" s="42">
        <f t="shared" ref="S37:T37" si="66">S15</f>
        <v>2067.8023143325877</v>
      </c>
      <c r="T37" s="42">
        <f t="shared" si="66"/>
        <v>-1054.0660006019073</v>
      </c>
      <c r="U37" s="30"/>
      <c r="V37" s="42">
        <f>SUM(Q37:T37)</f>
        <v>5496.0750923884452</v>
      </c>
      <c r="X37" s="42">
        <f t="shared" si="54"/>
        <v>543.19971708648495</v>
      </c>
      <c r="Y37" s="42">
        <v>4608.9461819277949</v>
      </c>
      <c r="Z37" s="42">
        <v>3280.0237115585151</v>
      </c>
      <c r="AA37" s="42">
        <v>2740.6753778216189</v>
      </c>
      <c r="AB37" s="30"/>
      <c r="AC37" s="42">
        <f>SUM(X37:AA37)</f>
        <v>11172.844988394414</v>
      </c>
      <c r="AE37" s="42">
        <f t="shared" si="55"/>
        <v>1304.8635462132179</v>
      </c>
      <c r="AF37" s="42">
        <v>-703.96403428909377</v>
      </c>
      <c r="AG37" s="42">
        <v>-1772.6179174362076</v>
      </c>
      <c r="AH37" s="42">
        <v>-3379.4905033337764</v>
      </c>
      <c r="AI37" s="30"/>
      <c r="AJ37" s="42">
        <f>SUM(AE37:AH37)</f>
        <v>-4551.2089088458597</v>
      </c>
      <c r="AL37" s="42">
        <f t="shared" si="56"/>
        <v>-1752.8833978693594</v>
      </c>
      <c r="AM37" s="42">
        <f t="shared" si="56"/>
        <v>-3608.8334547020318</v>
      </c>
      <c r="AN37" s="12">
        <v>-2762.6973240976763</v>
      </c>
      <c r="AO37" s="12">
        <v>-2844.9856351488056</v>
      </c>
      <c r="AQ37" s="12">
        <f t="shared" si="57"/>
        <v>-10969.399811817873</v>
      </c>
    </row>
    <row r="38" spans="2:43" ht="15" customHeight="1">
      <c r="B38" s="31" t="s">
        <v>232</v>
      </c>
      <c r="C38" s="32">
        <f t="shared" si="62"/>
        <v>7980.0496881697081</v>
      </c>
      <c r="D38" s="32">
        <f t="shared" si="62"/>
        <v>7921.8298516319528</v>
      </c>
      <c r="E38" s="42">
        <f t="shared" si="62"/>
        <v>7951.299244958941</v>
      </c>
      <c r="F38" s="32">
        <f t="shared" si="62"/>
        <v>7956.6611787127031</v>
      </c>
      <c r="G38" s="30"/>
      <c r="H38" s="32">
        <f>SUM(C38:F38)</f>
        <v>31809.839963473307</v>
      </c>
      <c r="J38" s="32">
        <f t="shared" si="63"/>
        <v>7840.0981965792498</v>
      </c>
      <c r="K38" s="32">
        <f t="shared" si="63"/>
        <v>7547.790851260077</v>
      </c>
      <c r="L38" s="42">
        <f t="shared" si="63"/>
        <v>7005.003688851727</v>
      </c>
      <c r="M38" s="42">
        <f t="shared" ref="M38" si="67">M16</f>
        <v>7082.0727550153288</v>
      </c>
      <c r="N38" s="30"/>
      <c r="O38" s="32">
        <f>SUM(J38:M38)</f>
        <v>29474.965491706382</v>
      </c>
      <c r="Q38" s="32">
        <f t="shared" ref="Q38:R38" si="68">Q16</f>
        <v>6598.9777713077274</v>
      </c>
      <c r="R38" s="32">
        <f t="shared" si="68"/>
        <v>6504.7060611540437</v>
      </c>
      <c r="S38" s="32">
        <f t="shared" ref="S38:T38" si="69">S16</f>
        <v>6574.3583947913421</v>
      </c>
      <c r="T38" s="32">
        <f t="shared" si="69"/>
        <v>6671.9579316722084</v>
      </c>
      <c r="U38" s="30"/>
      <c r="V38" s="32">
        <f>SUM(Q38:T38)</f>
        <v>26350.000158925322</v>
      </c>
      <c r="X38" s="32">
        <f t="shared" si="54"/>
        <v>6206.6133717839584</v>
      </c>
      <c r="Y38" s="32">
        <v>5813.6007022781168</v>
      </c>
      <c r="Z38" s="32">
        <v>5823.0641555845177</v>
      </c>
      <c r="AA38" s="32">
        <v>5945.8559470199834</v>
      </c>
      <c r="AB38" s="30"/>
      <c r="AC38" s="42">
        <f>SUM(X38:AA38)</f>
        <v>23789.134176666576</v>
      </c>
      <c r="AE38" s="32">
        <f t="shared" si="55"/>
        <v>6099.9779257033633</v>
      </c>
      <c r="AF38" s="32">
        <v>6048.3434995052867</v>
      </c>
      <c r="AG38" s="32">
        <v>6025.5195718909763</v>
      </c>
      <c r="AH38" s="32">
        <v>6018.5658231785592</v>
      </c>
      <c r="AI38" s="30"/>
      <c r="AJ38" s="42">
        <f>SUM(AE38:AH38)</f>
        <v>24192.406820278189</v>
      </c>
      <c r="AL38" s="32">
        <f t="shared" si="56"/>
        <v>6171.8816531354623</v>
      </c>
      <c r="AM38" s="32">
        <f t="shared" si="56"/>
        <v>6466.2181941201807</v>
      </c>
      <c r="AN38" s="12">
        <v>6338.7376479051673</v>
      </c>
      <c r="AO38" s="12">
        <v>6221.5029073272008</v>
      </c>
      <c r="AQ38" s="12">
        <f t="shared" si="57"/>
        <v>25198.340402488011</v>
      </c>
    </row>
    <row r="39" spans="2:43" s="36" customFormat="1" ht="15" customHeight="1">
      <c r="B39" s="33" t="s">
        <v>257</v>
      </c>
      <c r="C39" s="34">
        <f t="shared" ref="C39:H39" si="70">C32-C35-C36-C37-C38</f>
        <v>3116.4211253824096</v>
      </c>
      <c r="D39" s="34">
        <f t="shared" si="70"/>
        <v>8102.4110887885463</v>
      </c>
      <c r="E39" s="34">
        <f t="shared" si="70"/>
        <v>9637.9594469927943</v>
      </c>
      <c r="F39" s="34">
        <f t="shared" si="70"/>
        <v>8869.3637499514589</v>
      </c>
      <c r="G39" s="35"/>
      <c r="H39" s="34">
        <f t="shared" si="70"/>
        <v>29726.155411115178</v>
      </c>
      <c r="J39" s="34">
        <f t="shared" ref="J39:L39" si="71">J32-J35-J36-J37-J38</f>
        <v>4360.4780125195239</v>
      </c>
      <c r="K39" s="34">
        <f t="shared" si="71"/>
        <v>6850.5105175395984</v>
      </c>
      <c r="L39" s="34">
        <f t="shared" si="71"/>
        <v>8097.6682761481034</v>
      </c>
      <c r="M39" s="34">
        <f t="shared" ref="M39" si="72">M32-M35-M36-M37-M38</f>
        <v>8654.4495397326173</v>
      </c>
      <c r="N39" s="35"/>
      <c r="O39" s="34">
        <f t="shared" ref="O39" si="73">O32-O35-O36-O37-O38</f>
        <v>27963.10634593985</v>
      </c>
      <c r="Q39" s="34">
        <f t="shared" ref="Q39:R39" si="74">Q32-Q35-Q36-Q37-Q38</f>
        <v>5241.0197037343023</v>
      </c>
      <c r="R39" s="34">
        <f t="shared" si="74"/>
        <v>6804.0968014466162</v>
      </c>
      <c r="S39" s="34">
        <f t="shared" ref="S39:T39" si="75">S32-S35-S36-S37-S38</f>
        <v>7845.9731857409179</v>
      </c>
      <c r="T39" s="34">
        <f t="shared" si="75"/>
        <v>10237.489567172095</v>
      </c>
      <c r="U39" s="35"/>
      <c r="V39" s="34">
        <f t="shared" ref="V39" si="76">V32-V35-V36-V37-V38</f>
        <v>30128.579258093887</v>
      </c>
      <c r="X39" s="34">
        <f t="shared" ref="X39:AA39" si="77">X32-X35-X36-X37-X38</f>
        <v>8175.9232622012223</v>
      </c>
      <c r="Y39" s="34">
        <f t="shared" ref="Y39" si="78">Y32-Y35-Y36-Y37-Y38</f>
        <v>10897.022897262887</v>
      </c>
      <c r="Z39" s="34">
        <f t="shared" si="77"/>
        <v>14373.204101881347</v>
      </c>
      <c r="AA39" s="34">
        <f t="shared" si="77"/>
        <v>15912.451626664817</v>
      </c>
      <c r="AB39" s="35"/>
      <c r="AC39" s="34">
        <f t="shared" ref="AC39:AF39" si="79">AC32-AC35-AC36-AC37-AC38</f>
        <v>49358.601888010293</v>
      </c>
      <c r="AE39" s="34">
        <f t="shared" si="79"/>
        <v>13495.234105496169</v>
      </c>
      <c r="AF39" s="34">
        <f t="shared" si="79"/>
        <v>18918.953396067205</v>
      </c>
      <c r="AG39" s="34">
        <f t="shared" ref="AG39:AH39" si="80">AG32-AG35-AG36-AG37-AG38</f>
        <v>20073.952520532053</v>
      </c>
      <c r="AH39" s="34">
        <f t="shared" si="80"/>
        <v>17962.723683808184</v>
      </c>
      <c r="AI39" s="35"/>
      <c r="AJ39" s="34">
        <f t="shared" ref="AJ39" si="81">AJ32-AJ35-AJ36-AJ37-AJ38</f>
        <v>70450.863705903612</v>
      </c>
      <c r="AL39" s="34">
        <f t="shared" ref="AL39:AM39" si="82">AL32-AL35-AL36-AL37-AL38</f>
        <v>15435.194244309618</v>
      </c>
      <c r="AM39" s="34">
        <f t="shared" si="82"/>
        <v>19277.695412847603</v>
      </c>
      <c r="AN39" s="34">
        <v>19320.240865124251</v>
      </c>
      <c r="AO39" s="34">
        <f t="shared" ref="AO39" si="83">AO32-AO35-AO36-AO37-AO38</f>
        <v>18810.603399191805</v>
      </c>
      <c r="AQ39" s="34">
        <f t="shared" ref="AQ39" si="84">AQ32-AQ35-AQ36-AQ37-AQ38</f>
        <v>72843.733921473293</v>
      </c>
    </row>
    <row r="40" spans="2:43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  <c r="Y40" s="12"/>
      <c r="Z40" s="12"/>
      <c r="AA40" s="12"/>
      <c r="AB40" s="30"/>
      <c r="AC40" s="12"/>
      <c r="AE40" s="12"/>
      <c r="AF40" s="12"/>
      <c r="AG40" s="12"/>
      <c r="AH40" s="12"/>
      <c r="AI40" s="30"/>
      <c r="AJ40" s="12"/>
      <c r="AL40" s="12"/>
      <c r="AM40" s="12"/>
      <c r="AN40" s="12"/>
      <c r="AO40" s="12"/>
      <c r="AQ40" s="12"/>
    </row>
    <row r="41" spans="2:43" ht="15" customHeight="1">
      <c r="B41" s="41" t="s">
        <v>139</v>
      </c>
      <c r="C41" s="42">
        <f t="shared" ref="C41:F42" si="85">C19</f>
        <v>7544.4784690246079</v>
      </c>
      <c r="D41" s="42">
        <f t="shared" si="85"/>
        <v>1541.7786058215704</v>
      </c>
      <c r="E41" s="42">
        <f t="shared" si="85"/>
        <v>1179.7195473079234</v>
      </c>
      <c r="F41" s="42">
        <f t="shared" si="85"/>
        <v>1179.6843256886918</v>
      </c>
      <c r="G41" s="30"/>
      <c r="H41" s="42">
        <f>SUM(C41:F41)</f>
        <v>11445.660947842793</v>
      </c>
      <c r="J41" s="42">
        <f t="shared" ref="J41:L41" si="86">J19</f>
        <v>1176.29818298949</v>
      </c>
      <c r="K41" s="42">
        <f t="shared" si="86"/>
        <v>930.82986493356623</v>
      </c>
      <c r="L41" s="42">
        <f t="shared" si="86"/>
        <v>971.67642402701267</v>
      </c>
      <c r="M41" s="42">
        <f t="shared" ref="M41" si="87">M19</f>
        <v>937.55479999607428</v>
      </c>
      <c r="N41" s="30"/>
      <c r="O41" s="42">
        <f>SUM(J41:M41)</f>
        <v>4016.3592719461431</v>
      </c>
      <c r="Q41" s="42">
        <f t="shared" ref="Q41:R41" si="88">Q19</f>
        <v>1005.2911805238342</v>
      </c>
      <c r="R41" s="42">
        <f t="shared" si="88"/>
        <v>898.93448151340613</v>
      </c>
      <c r="S41" s="42">
        <f t="shared" ref="S41:T41" si="89">S19</f>
        <v>859.19772152217104</v>
      </c>
      <c r="T41" s="42">
        <f t="shared" si="89"/>
        <v>869.79181794206613</v>
      </c>
      <c r="U41" s="30"/>
      <c r="V41" s="42">
        <f>SUM(Q41:T41)</f>
        <v>3633.2152015014776</v>
      </c>
      <c r="X41" s="42">
        <f t="shared" ref="X41:X42" si="90">X19</f>
        <v>794.07150046577397</v>
      </c>
      <c r="Y41" s="42">
        <v>755.2122203321187</v>
      </c>
      <c r="Z41" s="42">
        <v>743.76298058264149</v>
      </c>
      <c r="AA41" s="42">
        <v>654.69035242964139</v>
      </c>
      <c r="AB41" s="30"/>
      <c r="AC41" s="12">
        <f>SUM(X41:AA41)</f>
        <v>2947.7370538101754</v>
      </c>
      <c r="AE41" s="42">
        <f t="shared" ref="AE41:AE42" si="91">AE19</f>
        <v>474.98300160343291</v>
      </c>
      <c r="AF41" s="42">
        <v>346.54364784723799</v>
      </c>
      <c r="AG41" s="42">
        <v>319.78256808442251</v>
      </c>
      <c r="AH41" s="42">
        <v>190.8792510943301</v>
      </c>
      <c r="AI41" s="30"/>
      <c r="AJ41" s="12">
        <f>SUM(AE41:AH41)</f>
        <v>1332.1884686294236</v>
      </c>
      <c r="AL41" s="42">
        <f t="shared" ref="AL41:AM42" si="92">AL19</f>
        <v>111.98009145680535</v>
      </c>
      <c r="AM41" s="42">
        <f t="shared" si="92"/>
        <v>70.878027145062575</v>
      </c>
      <c r="AN41" s="12">
        <v>50.839866248637435</v>
      </c>
      <c r="AO41" s="12">
        <v>44.209415589326994</v>
      </c>
      <c r="AQ41" s="12">
        <f t="shared" ref="AQ41:AQ42" si="93">SUM(AL41:AO41)</f>
        <v>277.90740043983237</v>
      </c>
    </row>
    <row r="42" spans="2:43" ht="15" customHeight="1">
      <c r="B42" s="31" t="s">
        <v>140</v>
      </c>
      <c r="C42" s="32">
        <f t="shared" si="85"/>
        <v>-175.39447064791293</v>
      </c>
      <c r="D42" s="32">
        <f t="shared" si="85"/>
        <v>-165.97565019223001</v>
      </c>
      <c r="E42" s="32">
        <f t="shared" si="85"/>
        <v>-271.87053083177705</v>
      </c>
      <c r="F42" s="32">
        <f t="shared" si="85"/>
        <v>-511.70615526676551</v>
      </c>
      <c r="G42" s="30"/>
      <c r="H42" s="32">
        <f>SUM(C42:F42)</f>
        <v>-1124.9468069386855</v>
      </c>
      <c r="J42" s="32">
        <f t="shared" ref="J42:L42" si="94">J20</f>
        <v>-204.071760390257</v>
      </c>
      <c r="K42" s="32">
        <f t="shared" si="94"/>
        <v>88.360222451605836</v>
      </c>
      <c r="L42" s="32">
        <f t="shared" si="94"/>
        <v>-161.47546932767705</v>
      </c>
      <c r="M42" s="32">
        <f t="shared" ref="M42" si="95">M20</f>
        <v>234.74511041497439</v>
      </c>
      <c r="N42" s="30"/>
      <c r="O42" s="32">
        <f>SUM(J42:M42)</f>
        <v>-42.441896851353846</v>
      </c>
      <c r="Q42" s="32">
        <f t="shared" ref="Q42:R42" si="96">Q20</f>
        <v>-990.85953961987423</v>
      </c>
      <c r="R42" s="32">
        <f t="shared" si="96"/>
        <v>-954.02165202288893</v>
      </c>
      <c r="S42" s="32">
        <f t="shared" ref="S42:T42" si="97">S20</f>
        <v>-1255.0345953624715</v>
      </c>
      <c r="T42" s="32">
        <f t="shared" si="97"/>
        <v>-1567.375409856392</v>
      </c>
      <c r="U42" s="30"/>
      <c r="V42" s="32">
        <f>SUM(Q42:T42)</f>
        <v>-4767.2911968616263</v>
      </c>
      <c r="X42" s="32">
        <f t="shared" si="90"/>
        <v>-2173.6337057137639</v>
      </c>
      <c r="Y42" s="32">
        <v>-1830.1945983823314</v>
      </c>
      <c r="Z42" s="32">
        <v>-2456.6460924849434</v>
      </c>
      <c r="AA42" s="32">
        <v>-3064.9586394362896</v>
      </c>
      <c r="AB42" s="30"/>
      <c r="AC42" s="12">
        <f>SUM(X42:AA42)</f>
        <v>-9525.433036017328</v>
      </c>
      <c r="AE42" s="32">
        <f t="shared" si="91"/>
        <v>-3078.1607674893876</v>
      </c>
      <c r="AF42" s="32">
        <v>-2933.7048801228116</v>
      </c>
      <c r="AG42" s="32">
        <v>-3055.9143365378304</v>
      </c>
      <c r="AH42" s="32">
        <v>-2844.4236939253433</v>
      </c>
      <c r="AI42" s="30"/>
      <c r="AJ42" s="12">
        <f>SUM(AE42:AH42)</f>
        <v>-11912.203678075373</v>
      </c>
      <c r="AL42" s="32">
        <f t="shared" si="92"/>
        <v>-2160.5080829980111</v>
      </c>
      <c r="AM42" s="32">
        <f t="shared" si="92"/>
        <v>-1807.5755629096739</v>
      </c>
      <c r="AN42" s="12">
        <v>-1896.5987515537888</v>
      </c>
      <c r="AO42" s="12">
        <v>-2629.964179365933</v>
      </c>
      <c r="AQ42" s="12">
        <f t="shared" si="93"/>
        <v>-8494.6465768274065</v>
      </c>
    </row>
    <row r="43" spans="2:43" s="36" customFormat="1" ht="15" customHeight="1">
      <c r="B43" s="33" t="s">
        <v>229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  <c r="Y43" s="34">
        <f>Y39-Y41-Y42</f>
        <v>11972.005275313099</v>
      </c>
      <c r="Z43" s="34">
        <f>Z39-Z41-Z42</f>
        <v>16086.087213783649</v>
      </c>
      <c r="AA43" s="34">
        <f>AA39-AA41-AA42</f>
        <v>18322.719913671466</v>
      </c>
      <c r="AB43" s="35"/>
      <c r="AC43" s="34">
        <f>AC39-AC41-AC42</f>
        <v>55936.297870217444</v>
      </c>
      <c r="AE43" s="34">
        <f>AE39-AE41-AE42</f>
        <v>16098.411871382124</v>
      </c>
      <c r="AF43" s="34">
        <f>AF39-AF41-AF42</f>
        <v>21506.114628342781</v>
      </c>
      <c r="AG43" s="34">
        <f>AG39-AG41-AG42</f>
        <v>22810.084288985461</v>
      </c>
      <c r="AH43" s="34">
        <f>AH39-AH41-AH42</f>
        <v>20616.268126639196</v>
      </c>
      <c r="AI43" s="35"/>
      <c r="AJ43" s="34">
        <f>AJ39-AJ41-AJ42</f>
        <v>81030.87891534956</v>
      </c>
      <c r="AL43" s="34">
        <f>AL39-AL41-AL42</f>
        <v>17483.722235850822</v>
      </c>
      <c r="AM43" s="34">
        <f>AM39-AM41-AM42</f>
        <v>21014.392948612214</v>
      </c>
      <c r="AN43" s="34">
        <v>21165.999750429404</v>
      </c>
      <c r="AO43" s="34">
        <f>AO39-AO41-AO42</f>
        <v>21396.358162968409</v>
      </c>
      <c r="AQ43" s="34">
        <f>AQ39-AQ41-AQ42</f>
        <v>81060.473097860871</v>
      </c>
    </row>
    <row r="44" spans="2:43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  <c r="Y44" s="43"/>
      <c r="Z44" s="43"/>
      <c r="AA44" s="43"/>
      <c r="AB44" s="40"/>
      <c r="AC44" s="12"/>
      <c r="AE44" s="43"/>
      <c r="AF44" s="43"/>
      <c r="AG44" s="43"/>
      <c r="AH44" s="43"/>
      <c r="AI44" s="40"/>
      <c r="AJ44" s="12"/>
      <c r="AL44" s="43"/>
      <c r="AM44" s="43"/>
      <c r="AN44" s="43"/>
      <c r="AO44" s="43"/>
      <c r="AQ44" s="43"/>
    </row>
    <row r="45" spans="2:43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  <c r="Y45" s="32">
        <v>2635.9238140446946</v>
      </c>
      <c r="Z45" s="32">
        <v>3892.7449388404275</v>
      </c>
      <c r="AA45" s="32">
        <v>4949.9792901237643</v>
      </c>
      <c r="AB45" s="30"/>
      <c r="AC45" s="42">
        <f>SUM(X45:AA45)</f>
        <v>14289.377959546608</v>
      </c>
      <c r="AE45" s="32">
        <f>AE23</f>
        <v>4029.3103616827166</v>
      </c>
      <c r="AF45" s="32">
        <v>6240.9396151959154</v>
      </c>
      <c r="AG45" s="32">
        <v>6269.0653576879386</v>
      </c>
      <c r="AH45" s="32">
        <v>5877.4263501479772</v>
      </c>
      <c r="AI45" s="30"/>
      <c r="AJ45" s="42">
        <f>SUM(AE45:AH45)</f>
        <v>22416.741684714547</v>
      </c>
      <c r="AL45" s="32">
        <f>AL23</f>
        <v>4721.8263576663394</v>
      </c>
      <c r="AM45" s="32">
        <f>AM23</f>
        <v>5510.3684756641351</v>
      </c>
      <c r="AN45" s="12">
        <v>5445.3158266252767</v>
      </c>
      <c r="AO45" s="12">
        <v>5502.4652358258481</v>
      </c>
      <c r="AQ45" s="12">
        <f>SUM(AL45:AO45)</f>
        <v>21179.975895781601</v>
      </c>
    </row>
    <row r="46" spans="2:43" s="36" customFormat="1" ht="15" customHeight="1">
      <c r="B46" s="33" t="s">
        <v>228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  <c r="Y46" s="34">
        <f>Y43-Y45</f>
        <v>9336.0814612684044</v>
      </c>
      <c r="Z46" s="34">
        <f>Z43-Z45</f>
        <v>12193.342274943221</v>
      </c>
      <c r="AA46" s="34">
        <f>AA43-AA45</f>
        <v>13372.740623547703</v>
      </c>
      <c r="AB46" s="35"/>
      <c r="AC46" s="34">
        <f t="shared" ref="AC46" si="98">AC43-AC45</f>
        <v>41646.91991067084</v>
      </c>
      <c r="AE46" s="34">
        <f>AE43-AE45</f>
        <v>12069.101509699409</v>
      </c>
      <c r="AF46" s="34">
        <f>AF43-AF45</f>
        <v>15265.175013146865</v>
      </c>
      <c r="AG46" s="34">
        <f>AG43-AG45</f>
        <v>16541.018931297524</v>
      </c>
      <c r="AH46" s="34">
        <f>AH43-AH45</f>
        <v>14738.841776491219</v>
      </c>
      <c r="AI46" s="35"/>
      <c r="AJ46" s="34">
        <f t="shared" ref="AJ46" si="99">AJ43-AJ45</f>
        <v>58614.137230635009</v>
      </c>
      <c r="AL46" s="34">
        <f>AL43-AL45</f>
        <v>12761.895878184483</v>
      </c>
      <c r="AM46" s="34">
        <f>AM43-AM45</f>
        <v>15504.02447294808</v>
      </c>
      <c r="AN46" s="34">
        <v>15720.683923804128</v>
      </c>
      <c r="AO46" s="34">
        <f>AO43-AO45</f>
        <v>15893.89292714256</v>
      </c>
      <c r="AQ46" s="34">
        <f>AQ43-AQ45</f>
        <v>59880.49720207927</v>
      </c>
    </row>
    <row r="47" spans="2:43" ht="15" customHeight="1">
      <c r="B47" s="47"/>
      <c r="C47" s="48"/>
      <c r="D47" s="48"/>
      <c r="E47" s="48"/>
      <c r="F47" s="48"/>
      <c r="G47" s="48"/>
      <c r="H47" s="48"/>
      <c r="J47" s="184"/>
      <c r="K47" s="184"/>
      <c r="L47" s="184"/>
      <c r="M47" s="184"/>
      <c r="N47" s="48"/>
      <c r="O47" s="48"/>
      <c r="Q47" s="184"/>
      <c r="R47" s="184"/>
      <c r="S47" s="184"/>
      <c r="T47" s="184"/>
      <c r="U47" s="48"/>
      <c r="V47" s="48"/>
      <c r="X47" s="184"/>
      <c r="Y47" s="184"/>
      <c r="Z47" s="184"/>
      <c r="AA47" s="184"/>
      <c r="AB47" s="48"/>
      <c r="AC47" s="48"/>
      <c r="AE47" s="184"/>
      <c r="AF47" s="184"/>
      <c r="AG47" s="184"/>
      <c r="AH47" s="184"/>
      <c r="AI47" s="48"/>
      <c r="AJ47" s="48"/>
      <c r="AL47" s="184"/>
      <c r="AM47" s="184"/>
      <c r="AN47" s="184"/>
      <c r="AO47" s="184"/>
      <c r="AQ47" s="184"/>
    </row>
    <row r="48" spans="2:43" ht="15" customHeight="1">
      <c r="B48" s="47"/>
      <c r="C48" s="48"/>
      <c r="D48" s="48"/>
      <c r="E48" s="48"/>
      <c r="F48" s="48"/>
      <c r="G48" s="48"/>
      <c r="H48" s="48"/>
      <c r="J48" s="184"/>
      <c r="K48" s="184"/>
      <c r="L48" s="184"/>
      <c r="M48" s="184"/>
      <c r="N48" s="48"/>
      <c r="O48" s="48"/>
      <c r="Q48" s="184"/>
      <c r="R48" s="184"/>
      <c r="S48" s="184"/>
      <c r="T48" s="184"/>
      <c r="U48" s="48"/>
      <c r="V48" s="48"/>
      <c r="X48" s="184"/>
      <c r="Y48" s="184"/>
      <c r="Z48" s="184"/>
      <c r="AA48" s="184"/>
      <c r="AB48" s="48"/>
      <c r="AC48" s="48"/>
      <c r="AE48" s="184"/>
      <c r="AF48" s="184"/>
      <c r="AG48" s="184"/>
      <c r="AH48" s="184"/>
      <c r="AI48" s="48"/>
      <c r="AJ48" s="48"/>
      <c r="AL48" s="184"/>
      <c r="AM48" s="184"/>
      <c r="AN48" s="184"/>
      <c r="AO48" s="184"/>
      <c r="AQ48" s="184"/>
    </row>
    <row r="49" spans="2:43" ht="15" customHeight="1">
      <c r="B49" s="25" t="s">
        <v>67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  <c r="Y49" s="49"/>
      <c r="Z49" s="49"/>
      <c r="AA49" s="49"/>
      <c r="AE49" s="49"/>
      <c r="AF49" s="49"/>
      <c r="AG49" s="49"/>
      <c r="AH49" s="49"/>
      <c r="AL49" s="49"/>
      <c r="AM49" s="49"/>
      <c r="AN49" s="49"/>
      <c r="AO49" s="49"/>
      <c r="AQ49" s="49"/>
    </row>
    <row r="50" spans="2:43" s="29" customFormat="1" ht="15" customHeight="1">
      <c r="B50" s="154"/>
      <c r="C50" s="155" t="s">
        <v>115</v>
      </c>
      <c r="D50" s="155" t="s">
        <v>116</v>
      </c>
      <c r="E50" s="155" t="s">
        <v>117</v>
      </c>
      <c r="F50" s="155" t="s">
        <v>118</v>
      </c>
      <c r="G50" s="28"/>
      <c r="H50" s="155" t="s">
        <v>119</v>
      </c>
      <c r="J50" s="155" t="s">
        <v>132</v>
      </c>
      <c r="K50" s="155" t="s">
        <v>133</v>
      </c>
      <c r="L50" s="155" t="s">
        <v>134</v>
      </c>
      <c r="M50" s="155" t="s">
        <v>135</v>
      </c>
      <c r="N50" s="28"/>
      <c r="O50" s="155" t="s">
        <v>136</v>
      </c>
      <c r="Q50" s="155" t="s">
        <v>310</v>
      </c>
      <c r="R50" s="155" t="s">
        <v>311</v>
      </c>
      <c r="S50" s="155" t="s">
        <v>312</v>
      </c>
      <c r="T50" s="155" t="s">
        <v>313</v>
      </c>
      <c r="U50" s="28"/>
      <c r="V50" s="155" t="s">
        <v>314</v>
      </c>
      <c r="X50" s="155" t="str">
        <f>X29</f>
        <v>QE Jun-13</v>
      </c>
      <c r="Y50" s="155" t="str">
        <f>Y29</f>
        <v>QE Sep-13</v>
      </c>
      <c r="Z50" s="155" t="str">
        <f>Z29</f>
        <v>QE Dec-13</v>
      </c>
      <c r="AA50" s="155" t="s">
        <v>349</v>
      </c>
      <c r="AB50" s="28"/>
      <c r="AC50" s="155" t="s">
        <v>336</v>
      </c>
      <c r="AE50" s="155" t="str">
        <f>AE29</f>
        <v>QE Jun-14</v>
      </c>
      <c r="AF50" s="155" t="s">
        <v>369</v>
      </c>
      <c r="AG50" s="155" t="s">
        <v>375</v>
      </c>
      <c r="AH50" s="155" t="s">
        <v>379</v>
      </c>
      <c r="AI50" s="28"/>
      <c r="AJ50" s="155" t="s">
        <v>368</v>
      </c>
      <c r="AL50" s="155" t="str">
        <f>AL29</f>
        <v>QE Jun-15</v>
      </c>
      <c r="AM50" s="155" t="str">
        <f>AM29</f>
        <v>QE Sep-15</v>
      </c>
      <c r="AN50" s="155" t="str">
        <f>AN29</f>
        <v>QE Dec-15</v>
      </c>
      <c r="AO50" s="155" t="s">
        <v>392</v>
      </c>
      <c r="AQ50" s="155" t="str">
        <f>AQ29</f>
        <v>FY 2015-16</v>
      </c>
    </row>
    <row r="51" spans="2:43" ht="15" customHeight="1">
      <c r="B51" s="12" t="s">
        <v>101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  <c r="Y51" s="32">
        <v>2022.6486782009626</v>
      </c>
      <c r="Z51" s="32">
        <v>1799.7775135480108</v>
      </c>
      <c r="AA51" s="32">
        <f>((215.431614959868)+205.845443461116)+1206.17572716211</f>
        <v>1627.4527855830938</v>
      </c>
      <c r="AB51" s="30"/>
      <c r="AC51" s="12">
        <f>SUM(X51:AA51)</f>
        <v>6935.1510002233053</v>
      </c>
      <c r="AE51" s="32">
        <v>2224.335010818651</v>
      </c>
      <c r="AF51" s="32">
        <v>2583.8225831696809</v>
      </c>
      <c r="AG51" s="32">
        <v>2570.0044637475667</v>
      </c>
      <c r="AH51" s="32">
        <v>2121.2987220629984</v>
      </c>
      <c r="AI51" s="30"/>
      <c r="AJ51" s="12">
        <f>SUM(AE51:AH51)</f>
        <v>9499.4607797988974</v>
      </c>
      <c r="AL51" s="32">
        <v>3713.7841570220648</v>
      </c>
      <c r="AM51" s="32">
        <v>5094.6212010599438</v>
      </c>
      <c r="AN51" s="32">
        <v>4341.1085697125645</v>
      </c>
      <c r="AO51" s="32">
        <v>4769.7395005505423</v>
      </c>
      <c r="AQ51" s="12">
        <f t="shared" ref="AQ51:AQ52" si="100">SUM(AL51:AO51)</f>
        <v>17919.253428345117</v>
      </c>
    </row>
    <row r="52" spans="2:43" ht="15" customHeight="1">
      <c r="B52" s="16" t="s">
        <v>62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  <c r="Y52" s="32">
        <v>5813.6007022781168</v>
      </c>
      <c r="Z52" s="32">
        <v>5823.0641555845177</v>
      </c>
      <c r="AA52" s="32">
        <v>5945.8559470199834</v>
      </c>
      <c r="AB52" s="30"/>
      <c r="AC52" s="16">
        <f>SUM(X52:AA52)</f>
        <v>23789.134176666576</v>
      </c>
      <c r="AE52" s="32">
        <f>AE38</f>
        <v>6099.9779257033633</v>
      </c>
      <c r="AF52" s="32">
        <v>6048.3434995052867</v>
      </c>
      <c r="AG52" s="32">
        <v>6025.5195718909763</v>
      </c>
      <c r="AH52" s="32">
        <v>6018.5658231785592</v>
      </c>
      <c r="AI52" s="30"/>
      <c r="AJ52" s="16">
        <f>SUM(AE52:AH52)</f>
        <v>24192.406820278189</v>
      </c>
      <c r="AL52" s="32">
        <v>6171.8816531354623</v>
      </c>
      <c r="AM52" s="32">
        <v>6466.2181941201807</v>
      </c>
      <c r="AN52" s="32">
        <v>6338.7376479051673</v>
      </c>
      <c r="AO52" s="32">
        <v>6221.5029073272008</v>
      </c>
      <c r="AQ52" s="12">
        <f t="shared" si="100"/>
        <v>25198.340402488011</v>
      </c>
    </row>
    <row r="53" spans="2:43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  <c r="Y53" s="32"/>
      <c r="Z53" s="32"/>
      <c r="AA53" s="32"/>
      <c r="AB53" s="54"/>
      <c r="AC53" s="53"/>
      <c r="AE53" s="32"/>
      <c r="AF53" s="32"/>
      <c r="AG53" s="32"/>
      <c r="AH53" s="32"/>
      <c r="AI53" s="54"/>
      <c r="AJ53" s="53"/>
      <c r="AL53" s="32"/>
      <c r="AM53" s="32"/>
      <c r="AN53" s="32"/>
      <c r="AO53" s="32"/>
      <c r="AQ53" s="32"/>
    </row>
    <row r="54" spans="2:43" s="36" customFormat="1" ht="15" customHeight="1">
      <c r="B54" s="55"/>
      <c r="C54" s="34">
        <f>SUM(C51:C53)</f>
        <v>8022.9640181697077</v>
      </c>
      <c r="D54" s="34">
        <f t="shared" ref="D54:H54" si="101">SUM(D51:D53)</f>
        <v>8518.2139720653395</v>
      </c>
      <c r="E54" s="34">
        <f t="shared" si="101"/>
        <v>9038.8936200424214</v>
      </c>
      <c r="F54" s="34">
        <f t="shared" si="101"/>
        <v>9447.8183615637445</v>
      </c>
      <c r="G54" s="35"/>
      <c r="H54" s="34">
        <f t="shared" si="101"/>
        <v>35027.889971841214</v>
      </c>
      <c r="J54" s="34">
        <f>SUM(J51:J53)</f>
        <v>9305.1246820842607</v>
      </c>
      <c r="K54" s="34">
        <f t="shared" ref="K54" si="102">SUM(K51:K53)</f>
        <v>8609.1149323363807</v>
      </c>
      <c r="L54" s="34">
        <f t="shared" ref="L54" si="103">SUM(L51:L53)</f>
        <v>8094.9447826680644</v>
      </c>
      <c r="M54" s="34">
        <f t="shared" ref="M54" si="104">SUM(M51:M53)</f>
        <v>8775.0380946176774</v>
      </c>
      <c r="N54" s="35"/>
      <c r="O54" s="34">
        <f t="shared" ref="O54" si="105">SUM(O51:O53)</f>
        <v>34784.22249170638</v>
      </c>
      <c r="Q54" s="34">
        <f>SUM(Q51:Q53)</f>
        <v>8266.2983810725073</v>
      </c>
      <c r="R54" s="34">
        <f t="shared" ref="R54" si="106">SUM(R51:R53)</f>
        <v>7901.874471705557</v>
      </c>
      <c r="S54" s="34">
        <f t="shared" ref="S54:T54" si="107">SUM(S51:S53)</f>
        <v>7910.8681387616343</v>
      </c>
      <c r="T54" s="34">
        <f t="shared" si="107"/>
        <v>7614.1397881447701</v>
      </c>
      <c r="U54" s="35"/>
      <c r="V54" s="34">
        <f t="shared" ref="V54" si="108">SUM(V51:V53)</f>
        <v>31693.18077968447</v>
      </c>
      <c r="X54" s="34">
        <f t="shared" ref="X54:AA54" si="109">SUM(X51:X53)</f>
        <v>7691.8853946751969</v>
      </c>
      <c r="Y54" s="34">
        <f t="shared" ref="Y54" si="110">SUM(Y51:Y53)</f>
        <v>7836.2493804790793</v>
      </c>
      <c r="Z54" s="34">
        <f t="shared" si="109"/>
        <v>7622.8416691325283</v>
      </c>
      <c r="AA54" s="34">
        <f t="shared" si="109"/>
        <v>7573.3087326030773</v>
      </c>
      <c r="AB54" s="35"/>
      <c r="AC54" s="34">
        <f t="shared" ref="AC54" si="111">SUM(AC51:AC53)</f>
        <v>30724.28517688988</v>
      </c>
      <c r="AE54" s="34">
        <f>SUM(AE51:AE53)</f>
        <v>8324.3129365220138</v>
      </c>
      <c r="AF54" s="34">
        <f t="shared" ref="AF54:AH54" si="112">SUM(AF51:AF53)</f>
        <v>8632.1660826749685</v>
      </c>
      <c r="AG54" s="34">
        <f t="shared" ref="AG54" si="113">SUM(AG51:AG53)</f>
        <v>8595.5240356385439</v>
      </c>
      <c r="AH54" s="34">
        <f t="shared" si="112"/>
        <v>8139.8645452415576</v>
      </c>
      <c r="AI54" s="35"/>
      <c r="AJ54" s="34">
        <f t="shared" ref="AJ54" si="114">SUM(AJ51:AJ53)</f>
        <v>33691.867600077087</v>
      </c>
      <c r="AL54" s="34">
        <f>SUM(AL51:AL53)</f>
        <v>9885.6658101575267</v>
      </c>
      <c r="AM54" s="34">
        <f>SUM(AM51:AM53)</f>
        <v>11560.839395180124</v>
      </c>
      <c r="AN54" s="34">
        <v>10679.846217617731</v>
      </c>
      <c r="AO54" s="34">
        <f>SUM(AO51:AO53)</f>
        <v>10991.242407877744</v>
      </c>
      <c r="AQ54" s="34">
        <f>SUM(AQ51:AQ53)</f>
        <v>43117.593830833124</v>
      </c>
    </row>
    <row r="56" spans="2:43" s="36" customFormat="1" ht="38.25">
      <c r="B56" s="297" t="s">
        <v>234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  <c r="Y56" s="34">
        <f>Y17+Y54</f>
        <v>18733.272277741966</v>
      </c>
      <c r="Z56" s="34">
        <f>Z17+Z54</f>
        <v>21996.045771013876</v>
      </c>
      <c r="AA56" s="34">
        <f>AA17+AA54</f>
        <v>23485.760359267893</v>
      </c>
      <c r="AB56" s="35"/>
      <c r="AC56" s="34">
        <f>AC17+AC54</f>
        <v>80082.887064900118</v>
      </c>
      <c r="AE56" s="34">
        <f>AE17+AE54</f>
        <v>21819.547042018181</v>
      </c>
      <c r="AF56" s="34">
        <f>AF17+AF54</f>
        <v>27551.119478742174</v>
      </c>
      <c r="AG56" s="34">
        <f>AG17+AG54</f>
        <v>28669.476556170597</v>
      </c>
      <c r="AH56" s="34">
        <f>AH17+AH54</f>
        <v>26102.588229049743</v>
      </c>
      <c r="AI56" s="35"/>
      <c r="AJ56" s="34">
        <f>AJ17+AJ54</f>
        <v>104142.73130598076</v>
      </c>
      <c r="AL56" s="34">
        <f>AL17+AL54</f>
        <v>25320.860054467143</v>
      </c>
      <c r="AM56" s="34">
        <f>AM17+AM54</f>
        <v>30838.534808027725</v>
      </c>
      <c r="AN56" s="34">
        <v>30000.087082741982</v>
      </c>
      <c r="AO56" s="34">
        <f>AO17+AO54</f>
        <v>29801.845807069563</v>
      </c>
      <c r="AQ56" s="34">
        <f>AQ17+AQ54</f>
        <v>115961.32775230642</v>
      </c>
    </row>
    <row r="57" spans="2:43" ht="15" customHeight="1">
      <c r="B57" s="56" t="s">
        <v>52</v>
      </c>
      <c r="C57" s="111">
        <f>IF(C30&gt;0,C56/C30,0)</f>
        <v>0.12473054619458039</v>
      </c>
      <c r="D57" s="111">
        <f>IF(D30&gt;0,D56/D30,0)</f>
        <v>0.17850556001781115</v>
      </c>
      <c r="E57" s="111">
        <f>IF(E30&gt;0,E56/E30,0)</f>
        <v>0.20152693343202102</v>
      </c>
      <c r="F57" s="111">
        <f>IF(F30&gt;0,F56/F30,0)</f>
        <v>0.19422944308577128</v>
      </c>
      <c r="G57" s="45"/>
      <c r="H57" s="57">
        <f>IF(H30&gt;0,H56/H30,0)</f>
        <v>0.17529463645364185</v>
      </c>
      <c r="J57" s="111">
        <f>IF(J30&gt;0,J56/J30,0)</f>
        <v>0.1396738189894659</v>
      </c>
      <c r="K57" s="111">
        <f>IF(K30&gt;0,K56/K30,0)</f>
        <v>0.15430272858159369</v>
      </c>
      <c r="L57" s="111">
        <f>IF(L30&gt;0,L56/L30,0)</f>
        <v>0.16658126298306369</v>
      </c>
      <c r="M57" s="111">
        <f>IF(M30&gt;0,M56/M30,0)</f>
        <v>0.17460513747258977</v>
      </c>
      <c r="N57" s="45"/>
      <c r="O57" s="57">
        <f>IF(O30&gt;0,O56/O30,0)</f>
        <v>0.15883090697067478</v>
      </c>
      <c r="Q57" s="111">
        <f>IF(Q30&gt;0,Q56/Q30,0)</f>
        <v>0.13163559581012879</v>
      </c>
      <c r="R57" s="111">
        <f>IF(R30&gt;0,R56/R30,0)</f>
        <v>0.13711304415090653</v>
      </c>
      <c r="S57" s="111">
        <f>IF(S30&gt;0,S56/S30,0)</f>
        <v>0.13880931505495564</v>
      </c>
      <c r="T57" s="111">
        <f>IF(T30&gt;0,T56/T30,0)</f>
        <v>0.15832903944124649</v>
      </c>
      <c r="U57" s="45"/>
      <c r="V57" s="57">
        <f>IF(V30&gt;0,V56/V30,0)</f>
        <v>0.14175067132446187</v>
      </c>
      <c r="X57" s="111">
        <f>IF(X30&gt;0,X56/X30,0)</f>
        <v>0.13946512896405269</v>
      </c>
      <c r="Y57" s="111">
        <f>IF(Y30&gt;0,Y56/Y30,0)</f>
        <v>0.16236544157652219</v>
      </c>
      <c r="Z57" s="111">
        <f>IF(Z30&gt;0,Z56/Z30,0)</f>
        <v>0.18385490690854547</v>
      </c>
      <c r="AA57" s="111">
        <f>IF(AA30&gt;0,AA56/AA30,0)</f>
        <v>0.19136108781705019</v>
      </c>
      <c r="AB57" s="45"/>
      <c r="AC57" s="57">
        <f>IF(AC30&gt;0,AC56/AC30,0)</f>
        <v>0.16983930174173451</v>
      </c>
      <c r="AE57" s="111">
        <f>IF(AE30&gt;0,AE56/AE30,0)</f>
        <v>0.1787562040742611</v>
      </c>
      <c r="AF57" s="111">
        <f>IF(AF30&gt;0,AF56/AF30,0)</f>
        <v>0.21774186895453326</v>
      </c>
      <c r="AG57" s="111">
        <f>IF(AG30&gt;0,AG56/AG30,0)</f>
        <v>0.22333442059030964</v>
      </c>
      <c r="AH57" s="111">
        <f>IF(AH30&gt;0,AH56/AH30,0)</f>
        <v>0.20707922653542463</v>
      </c>
      <c r="AI57" s="45"/>
      <c r="AJ57" s="57">
        <f>IF(AJ30&gt;0,AJ56/AJ30,0)</f>
        <v>0.20703676320979314</v>
      </c>
      <c r="AL57" s="111">
        <f>IF(AL30&gt;0,AL56/AL30,0)</f>
        <v>0.20019188335618809</v>
      </c>
      <c r="AM57" s="111">
        <f>IF(AM30&gt;0,AM56/AM30,0)</f>
        <v>0.23133473392556722</v>
      </c>
      <c r="AN57" s="111">
        <v>0.22074852368568529</v>
      </c>
      <c r="AO57" s="111">
        <f>IF(AO30&gt;0,AO56/AO30,0)</f>
        <v>0.22023583769871882</v>
      </c>
      <c r="AQ57" s="111">
        <f>IF(AQ30&gt;0,AQ56/AQ30,0)</f>
        <v>0.21837902841777723</v>
      </c>
    </row>
    <row r="59" spans="2:43" s="36" customFormat="1" ht="38.25">
      <c r="B59" s="297" t="s">
        <v>233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  <c r="Y59" s="34">
        <f>Y46+Y54</f>
        <v>17172.330841747484</v>
      </c>
      <c r="Z59" s="34">
        <f>Z46+Z54</f>
        <v>19816.18394407575</v>
      </c>
      <c r="AA59" s="34">
        <f>AA46+AA54</f>
        <v>20946.049356150779</v>
      </c>
      <c r="AB59" s="35"/>
      <c r="AC59" s="34">
        <f>AC46+AC54</f>
        <v>72371.205087560724</v>
      </c>
      <c r="AE59" s="34">
        <f>AE46+AE54</f>
        <v>20393.414446221424</v>
      </c>
      <c r="AF59" s="34">
        <f>AF46+AF54</f>
        <v>23897.341095821834</v>
      </c>
      <c r="AG59" s="34">
        <f>AG46+AG54</f>
        <v>25136.542966936067</v>
      </c>
      <c r="AH59" s="34">
        <f>AH46+AH54</f>
        <v>22878.706321732778</v>
      </c>
      <c r="AI59" s="35"/>
      <c r="AJ59" s="34">
        <f>AJ46+AJ54</f>
        <v>92306.004830712103</v>
      </c>
      <c r="AL59" s="34">
        <f>AL46+AL54</f>
        <v>22647.561688342008</v>
      </c>
      <c r="AM59" s="34">
        <f>AM46+AM54</f>
        <v>27064.863868128203</v>
      </c>
      <c r="AN59" s="34">
        <v>26400.530141421859</v>
      </c>
      <c r="AO59" s="34">
        <f>AO46+AO54</f>
        <v>26885.135335020306</v>
      </c>
      <c r="AQ59" s="34">
        <f>AQ46+AQ54</f>
        <v>102998.0910329124</v>
      </c>
    </row>
    <row r="60" spans="2:43" ht="15" customHeight="1">
      <c r="B60" s="56" t="s">
        <v>52</v>
      </c>
      <c r="C60" s="111">
        <f>IF(C30&gt;0,C59/C30,0)</f>
        <v>2.4497460897975745E-2</v>
      </c>
      <c r="D60" s="111">
        <f>IF(D30&gt;0,D59/D30,0)</f>
        <v>0.15575941315756286</v>
      </c>
      <c r="E60" s="111">
        <f>IF(E30&gt;0,E59/E30,0)</f>
        <v>0.19425596945328172</v>
      </c>
      <c r="F60" s="111">
        <f>IF(F30&gt;0,F59/F30,0)</f>
        <v>0.1934895299768277</v>
      </c>
      <c r="G60" s="45"/>
      <c r="H60" s="57">
        <f>IF(H30&gt;0,H59/H30,0)</f>
        <v>0.14331551761041231</v>
      </c>
      <c r="J60" s="111">
        <f>IF(J30&gt;0,J59/J30,0)</f>
        <v>0.10184731168506359</v>
      </c>
      <c r="K60" s="111">
        <f>IF(K30&gt;0,K59/K30,0)</f>
        <v>0.12013679287304177</v>
      </c>
      <c r="L60" s="111">
        <f>IF(L30&gt;0,L59/L30,0)</f>
        <v>0.12490434053317059</v>
      </c>
      <c r="M60" s="111">
        <f>IF(M30&gt;0,M59/M30,0)</f>
        <v>0.13198384593793766</v>
      </c>
      <c r="N60" s="45"/>
      <c r="O60" s="57">
        <f>IF(O30&gt;0,O59/O30,0)</f>
        <v>0.11977380790911958</v>
      </c>
      <c r="Q60" s="111">
        <f>IF(Q30&gt;0,Q59/Q30,0)</f>
        <v>0.10824217640986028</v>
      </c>
      <c r="R60" s="111">
        <f>IF(R30&gt;0,R59/R30,0)</f>
        <v>0.1139339633257179</v>
      </c>
      <c r="S60" s="111">
        <f>IF(S30&gt;0,S59/S30,0)</f>
        <v>0.12314931004983934</v>
      </c>
      <c r="T60" s="111">
        <f>IF(T30&gt;0,T59/T30,0)</f>
        <v>0.14001105068295511</v>
      </c>
      <c r="U60" s="45"/>
      <c r="V60" s="57">
        <f>IF(V30&gt;0,V59/V30,0)</f>
        <v>0.1217349068467998</v>
      </c>
      <c r="X60" s="111">
        <f>IF(X30&gt;0,X59/X30,0)</f>
        <v>0.12688632909695752</v>
      </c>
      <c r="Y60" s="111">
        <f>IF(Y30&gt;0,Y59/Y30,0)</f>
        <v>0.14883641462529038</v>
      </c>
      <c r="Z60" s="111">
        <f>IF(Z30&gt;0,Z59/Z30,0)</f>
        <v>0.16563443685508969</v>
      </c>
      <c r="AA60" s="111">
        <f>IF(AA30&gt;0,AA59/AA30,0)</f>
        <v>0.17066761854618465</v>
      </c>
      <c r="AB60" s="45"/>
      <c r="AC60" s="57">
        <f>IF(AC30&gt;0,AC59/AC30,0)</f>
        <v>0.15348441332188761</v>
      </c>
      <c r="AE60" s="111">
        <f>IF(AE30&gt;0,AE59/AE30,0)</f>
        <v>0.16707264121934579</v>
      </c>
      <c r="AF60" s="111">
        <f>IF(AF30&gt;0,AF59/AF30,0)</f>
        <v>0.1888653460075583</v>
      </c>
      <c r="AG60" s="111">
        <f>IF(AG30&gt;0,AG59/AG30,0)</f>
        <v>0.19581296673363249</v>
      </c>
      <c r="AH60" s="111">
        <f>IF(AH30&gt;0,AH59/AH30,0)</f>
        <v>0.18150325813142662</v>
      </c>
      <c r="AI60" s="45"/>
      <c r="AJ60" s="57">
        <f>IF(AJ30&gt;0,AJ59/AJ30,0)</f>
        <v>0.18350523579825356</v>
      </c>
      <c r="AL60" s="111">
        <f>IF(AL30&gt;0,AL59/AL30,0)</f>
        <v>0.17905624129914843</v>
      </c>
      <c r="AM60" s="111">
        <f>IF(AM30&gt;0,AM59/AM30,0)</f>
        <v>0.20302660682942997</v>
      </c>
      <c r="AN60" s="111">
        <v>0.19426203787891302</v>
      </c>
      <c r="AO60" s="111">
        <f>IF(AO30&gt;0,AO59/AO30,0)</f>
        <v>0.19868132801180496</v>
      </c>
      <c r="AQ60" s="111">
        <f>IF(AQ30&gt;0,AQ59/AQ30,0)</f>
        <v>0.19396658769462749</v>
      </c>
    </row>
  </sheetData>
  <phoneticPr fontId="3" type="noConversion"/>
  <hyperlinks>
    <hyperlink ref="AQ2" location="Contents!A1" display="Back"/>
  </hyperlinks>
  <printOptions horizontalCentered="1" verticalCentered="1"/>
  <pageMargins left="0.25" right="0.25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G75"/>
  <sheetViews>
    <sheetView showGridLines="0" view="pageBreakPreview" zoomScale="83" zoomScaleNormal="100" zoomScaleSheetLayoutView="83" workbookViewId="0">
      <pane xSplit="2" ySplit="9" topLeftCell="I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G31" sqref="AG31"/>
    </sheetView>
  </sheetViews>
  <sheetFormatPr defaultColWidth="14.42578125" defaultRowHeight="12.75"/>
  <cols>
    <col min="1" max="1" width="1" style="109" customWidth="1"/>
    <col min="2" max="2" width="42.7109375" style="109" customWidth="1"/>
    <col min="3" max="3" width="13.140625" style="109" hidden="1" customWidth="1"/>
    <col min="4" max="4" width="0.5703125" style="109" customWidth="1"/>
    <col min="5" max="5" width="14.140625" style="109" hidden="1" customWidth="1"/>
    <col min="6" max="6" width="12.28515625" style="109" hidden="1" customWidth="1"/>
    <col min="7" max="7" width="13.28515625" style="109" hidden="1" customWidth="1"/>
    <col min="8" max="8" width="13" style="109" customWidth="1"/>
    <col min="9" max="9" width="0.85546875" style="109" customWidth="1"/>
    <col min="10" max="10" width="13.85546875" style="109" hidden="1" customWidth="1"/>
    <col min="11" max="11" width="13.42578125" style="109" hidden="1" customWidth="1"/>
    <col min="12" max="12" width="13.85546875" style="109" hidden="1" customWidth="1"/>
    <col min="13" max="13" width="13.85546875" style="109" customWidth="1"/>
    <col min="14" max="14" width="0.85546875" style="109" customWidth="1"/>
    <col min="15" max="15" width="13.85546875" style="109" hidden="1" customWidth="1"/>
    <col min="16" max="16" width="13.42578125" style="109" hidden="1" customWidth="1"/>
    <col min="17" max="17" width="14.42578125" style="109" hidden="1" customWidth="1"/>
    <col min="18" max="18" width="13.85546875" style="109" customWidth="1"/>
    <col min="19" max="19" width="0.85546875" style="109" customWidth="1"/>
    <col min="20" max="22" width="13.85546875" style="109" hidden="1" customWidth="1"/>
    <col min="23" max="23" width="13.85546875" style="109" customWidth="1"/>
    <col min="24" max="24" width="0.85546875" style="109" customWidth="1"/>
    <col min="25" max="28" width="13.85546875" style="109" customWidth="1"/>
    <col min="29" max="29" width="0.85546875" style="109" customWidth="1"/>
    <col min="30" max="32" width="13.85546875" style="109" customWidth="1"/>
    <col min="33" max="16384" width="14.42578125" style="109"/>
  </cols>
  <sheetData>
    <row r="2" spans="2:33">
      <c r="AG2" s="161" t="s">
        <v>94</v>
      </c>
    </row>
    <row r="6" spans="2:33" ht="18" customHeight="1">
      <c r="B6" s="26" t="s">
        <v>68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2:33">
      <c r="B7" s="138"/>
    </row>
    <row r="8" spans="2:33">
      <c r="B8" s="138"/>
    </row>
    <row r="9" spans="2:33" s="292" customFormat="1" ht="30.75" customHeight="1">
      <c r="B9" s="158"/>
      <c r="C9" s="156" t="s">
        <v>360</v>
      </c>
      <c r="E9" s="156" t="s">
        <v>249</v>
      </c>
      <c r="F9" s="156" t="s">
        <v>250</v>
      </c>
      <c r="G9" s="156" t="s">
        <v>251</v>
      </c>
      <c r="H9" s="156" t="s">
        <v>359</v>
      </c>
      <c r="J9" s="156" t="s">
        <v>252</v>
      </c>
      <c r="K9" s="156" t="s">
        <v>153</v>
      </c>
      <c r="L9" s="156" t="s">
        <v>154</v>
      </c>
      <c r="M9" s="156" t="s">
        <v>358</v>
      </c>
      <c r="O9" s="156" t="s">
        <v>357</v>
      </c>
      <c r="P9" s="156" t="s">
        <v>356</v>
      </c>
      <c r="Q9" s="156" t="s">
        <v>355</v>
      </c>
      <c r="R9" s="156" t="s">
        <v>354</v>
      </c>
      <c r="T9" s="156" t="s">
        <v>353</v>
      </c>
      <c r="U9" s="156" t="s">
        <v>352</v>
      </c>
      <c r="V9" s="156" t="s">
        <v>351</v>
      </c>
      <c r="W9" s="156" t="s">
        <v>350</v>
      </c>
      <c r="Y9" s="156" t="s">
        <v>365</v>
      </c>
      <c r="Z9" s="156" t="s">
        <v>370</v>
      </c>
      <c r="AA9" s="156" t="s">
        <v>378</v>
      </c>
      <c r="AB9" s="156" t="s">
        <v>380</v>
      </c>
      <c r="AD9" s="156" t="s">
        <v>387</v>
      </c>
      <c r="AE9" s="156" t="s">
        <v>403</v>
      </c>
      <c r="AF9" s="156" t="s">
        <v>408</v>
      </c>
      <c r="AG9" s="156" t="s">
        <v>410</v>
      </c>
    </row>
    <row r="10" spans="2:33">
      <c r="B10" s="140"/>
      <c r="C10" s="140"/>
      <c r="E10" s="140"/>
      <c r="F10" s="140"/>
      <c r="G10" s="140"/>
      <c r="H10" s="140"/>
      <c r="J10" s="140"/>
      <c r="K10" s="140"/>
      <c r="L10" s="140"/>
      <c r="M10" s="140"/>
      <c r="O10" s="140"/>
      <c r="P10" s="140"/>
      <c r="Q10" s="140"/>
      <c r="R10" s="140"/>
      <c r="T10" s="140"/>
      <c r="U10" s="140"/>
      <c r="V10" s="140"/>
      <c r="W10" s="140"/>
      <c r="Y10" s="140"/>
      <c r="Z10" s="140"/>
      <c r="AA10" s="140"/>
      <c r="AB10" s="140"/>
      <c r="AD10" s="140"/>
      <c r="AE10" s="140"/>
      <c r="AF10" s="140"/>
      <c r="AG10" s="140"/>
    </row>
    <row r="11" spans="2:33">
      <c r="B11" s="145" t="s">
        <v>203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  <c r="U11" s="16"/>
      <c r="V11" s="16"/>
      <c r="W11" s="16"/>
      <c r="Y11" s="16"/>
      <c r="Z11" s="16"/>
      <c r="AA11" s="16"/>
      <c r="AB11" s="16"/>
      <c r="AD11" s="16"/>
      <c r="AE11" s="16"/>
      <c r="AF11" s="16"/>
      <c r="AG11" s="16"/>
    </row>
    <row r="12" spans="2:33">
      <c r="B12" s="385" t="s">
        <v>141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  <c r="U12" s="16"/>
      <c r="V12" s="16"/>
      <c r="W12" s="16"/>
      <c r="Y12" s="16"/>
      <c r="Z12" s="16"/>
      <c r="AA12" s="16"/>
      <c r="AB12" s="16"/>
      <c r="AD12" s="16"/>
      <c r="AE12" s="16"/>
      <c r="AF12" s="16"/>
      <c r="AG12" s="16"/>
    </row>
    <row r="13" spans="2:33">
      <c r="B13" s="14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  <c r="U13" s="16">
        <v>29741.993190672962</v>
      </c>
      <c r="V13" s="16">
        <v>28297.065963703571</v>
      </c>
      <c r="W13" s="16">
        <v>33690.805096907978</v>
      </c>
      <c r="Y13" s="16">
        <v>31462.550756505145</v>
      </c>
      <c r="Z13" s="16">
        <v>31373.349927285803</v>
      </c>
      <c r="AA13" s="16">
        <v>34502.258164578394</v>
      </c>
      <c r="AB13" s="16">
        <v>32447.88034509986</v>
      </c>
      <c r="AD13" s="16">
        <v>42265.248302803586</v>
      </c>
      <c r="AE13" s="16">
        <v>39310.554439904066</v>
      </c>
      <c r="AF13" s="16">
        <v>39330.62106759259</v>
      </c>
      <c r="AG13" s="16">
        <v>41854.15635372141</v>
      </c>
    </row>
    <row r="14" spans="2:33">
      <c r="B14" s="146" t="s">
        <v>142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  <c r="U14" s="16">
        <v>78674.535603092387</v>
      </c>
      <c r="V14" s="16">
        <v>94210.770102464638</v>
      </c>
      <c r="W14" s="16">
        <v>83817.328854208405</v>
      </c>
      <c r="Y14" s="16">
        <v>124971.57247598434</v>
      </c>
      <c r="Z14" s="16">
        <v>122355.04376843812</v>
      </c>
      <c r="AA14" s="16">
        <v>119505.10828030933</v>
      </c>
      <c r="AB14" s="16">
        <v>133542.26386432562</v>
      </c>
      <c r="AD14" s="16">
        <v>92974.109414347316</v>
      </c>
      <c r="AE14" s="16">
        <v>89797.812825015906</v>
      </c>
      <c r="AF14" s="16">
        <v>109846.15080907758</v>
      </c>
      <c r="AG14" s="16">
        <v>132989.182234582</v>
      </c>
    </row>
    <row r="15" spans="2:33">
      <c r="B15" s="146" t="s">
        <v>198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  <c r="U15" s="16">
        <v>58378.962502072187</v>
      </c>
      <c r="V15" s="16">
        <v>61962.703396821002</v>
      </c>
      <c r="W15" s="16">
        <v>61983.298337843305</v>
      </c>
      <c r="Y15" s="16">
        <v>66538.865622405647</v>
      </c>
      <c r="Z15" s="16">
        <v>63830.432960707825</v>
      </c>
      <c r="AA15" s="16">
        <v>59672.903999368144</v>
      </c>
      <c r="AB15" s="16">
        <v>55768.187180028559</v>
      </c>
      <c r="AD15" s="16">
        <v>54298.219837549223</v>
      </c>
      <c r="AE15" s="16">
        <v>55508.906403587644</v>
      </c>
      <c r="AF15" s="16">
        <v>56733.214990830711</v>
      </c>
      <c r="AG15" s="16">
        <v>54910.657655973628</v>
      </c>
    </row>
    <row r="16" spans="2:33">
      <c r="B16" s="146" t="s">
        <v>143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  <c r="U16" s="16">
        <v>30670.090929224443</v>
      </c>
      <c r="V16" s="16">
        <v>31929.524337513853</v>
      </c>
      <c r="W16" s="16">
        <v>34716.367567313617</v>
      </c>
      <c r="Y16" s="16">
        <v>32863.810021858815</v>
      </c>
      <c r="Z16" s="16">
        <v>33868.612983576888</v>
      </c>
      <c r="AA16" s="16">
        <v>40040.103906859527</v>
      </c>
      <c r="AB16" s="16">
        <v>39674.733265443676</v>
      </c>
      <c r="AD16" s="16">
        <v>47520.732965025047</v>
      </c>
      <c r="AE16" s="16">
        <v>45682.979513257531</v>
      </c>
      <c r="AF16" s="16">
        <v>44059.988941332391</v>
      </c>
      <c r="AG16" s="16">
        <v>44317.291973548956</v>
      </c>
    </row>
    <row r="17" spans="2:33">
      <c r="B17" s="14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  <c r="U17" s="16">
        <v>18029.377437947998</v>
      </c>
      <c r="V17" s="16">
        <v>13840.595576990998</v>
      </c>
      <c r="W17" s="16">
        <v>15936.097907269997</v>
      </c>
      <c r="Y17" s="16">
        <v>14563.526019842</v>
      </c>
      <c r="Z17" s="16">
        <v>13973.013227048001</v>
      </c>
      <c r="AA17" s="16">
        <v>11992.15685745</v>
      </c>
      <c r="AB17" s="16">
        <v>12736.951430510002</v>
      </c>
      <c r="AD17" s="16">
        <v>11947.414853196</v>
      </c>
      <c r="AE17" s="16">
        <v>12499.940778533999</v>
      </c>
      <c r="AF17" s="16">
        <v>13157.260496639999</v>
      </c>
      <c r="AG17" s="16">
        <v>11894.462591256</v>
      </c>
    </row>
    <row r="18" spans="2:33">
      <c r="B18" s="146" t="s">
        <v>144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  <c r="U18" s="16">
        <v>15469.155296805317</v>
      </c>
      <c r="V18" s="16">
        <v>16912.047490284403</v>
      </c>
      <c r="W18" s="16">
        <v>16924.182202879725</v>
      </c>
      <c r="Y18" s="16">
        <v>18040.772252007941</v>
      </c>
      <c r="Z18" s="16">
        <v>18266.020574610218</v>
      </c>
      <c r="AA18" s="16">
        <v>16446.37683993264</v>
      </c>
      <c r="AB18" s="16">
        <v>16757.878418493347</v>
      </c>
      <c r="AD18" s="16">
        <v>20917.611492361633</v>
      </c>
      <c r="AE18" s="16">
        <v>19243.138517538122</v>
      </c>
      <c r="AF18" s="16">
        <v>24187.426957556698</v>
      </c>
      <c r="AG18" s="16">
        <v>22601.416302366077</v>
      </c>
    </row>
    <row r="19" spans="2:33">
      <c r="B19" s="146" t="s">
        <v>199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  <c r="U19" s="16">
        <v>4379.7134434056488</v>
      </c>
      <c r="V19" s="16">
        <v>5525.1969415529893</v>
      </c>
      <c r="W19" s="16">
        <v>6792.1875469630004</v>
      </c>
      <c r="Y19" s="16">
        <v>6688.5295723043582</v>
      </c>
      <c r="Z19" s="16">
        <v>11039.251016451286</v>
      </c>
      <c r="AA19" s="16">
        <v>13255.780849883835</v>
      </c>
      <c r="AB19" s="16">
        <v>24151.880762438108</v>
      </c>
      <c r="AD19" s="16">
        <v>13679.206546854977</v>
      </c>
      <c r="AE19" s="16">
        <v>12660.851944220671</v>
      </c>
      <c r="AF19" s="16">
        <v>12535.428668628892</v>
      </c>
      <c r="AG19" s="16">
        <v>13890.390746835126</v>
      </c>
    </row>
    <row r="20" spans="2:33">
      <c r="B20" s="146" t="s">
        <v>145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N20" s="51"/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  <c r="U20" s="16">
        <v>-5.5297277867794035E-13</v>
      </c>
      <c r="V20" s="16">
        <v>-5.5297277867794035E-13</v>
      </c>
      <c r="W20" s="16">
        <v>1.0186340659856796E-13</v>
      </c>
      <c r="Y20" s="16">
        <v>6.984919309616089E-13</v>
      </c>
      <c r="Z20" s="16">
        <v>2.473825588822365E-13</v>
      </c>
      <c r="AA20" s="16">
        <v>-3.2351010759157362E-13</v>
      </c>
      <c r="AB20" s="16">
        <v>3.8750909148177471E-12</v>
      </c>
      <c r="AD20" s="16">
        <v>-2.1941559680271894E-14</v>
      </c>
      <c r="AE20" s="16">
        <v>-9.2643404059344893E-13</v>
      </c>
      <c r="AF20" s="16">
        <v>7.9413098319491834E-13</v>
      </c>
      <c r="AG20" s="16">
        <v>4.9149093683809041E-12</v>
      </c>
    </row>
    <row r="21" spans="2:33">
      <c r="B21" s="147"/>
      <c r="C21" s="53"/>
      <c r="E21" s="53"/>
      <c r="F21" s="53"/>
      <c r="G21" s="53"/>
      <c r="H21" s="53"/>
      <c r="I21" s="51"/>
      <c r="J21" s="53"/>
      <c r="K21" s="53"/>
      <c r="L21" s="53"/>
      <c r="M21" s="53"/>
      <c r="N21" s="51"/>
      <c r="O21" s="53"/>
      <c r="P21" s="53"/>
      <c r="Q21" s="53"/>
      <c r="R21" s="53"/>
      <c r="S21" s="51"/>
      <c r="T21" s="53"/>
      <c r="U21" s="53"/>
      <c r="V21" s="53"/>
      <c r="W21" s="53"/>
      <c r="X21" s="51"/>
      <c r="Y21" s="53"/>
      <c r="Z21" s="53"/>
      <c r="AA21" s="53"/>
      <c r="AB21" s="53"/>
      <c r="AC21" s="51"/>
      <c r="AD21" s="53"/>
      <c r="AE21" s="53"/>
      <c r="AF21" s="53"/>
      <c r="AG21" s="53"/>
    </row>
    <row r="22" spans="2:33">
      <c r="B22" s="148" t="s">
        <v>9</v>
      </c>
      <c r="C22" s="125">
        <f>SUM(C13:C21)</f>
        <v>174545.04654828191</v>
      </c>
      <c r="D22" s="324"/>
      <c r="E22" s="125">
        <f>SUM(E13:E21)</f>
        <v>178756.09783751206</v>
      </c>
      <c r="F22" s="125">
        <f>SUM(F13:F21)</f>
        <v>170951.52356941736</v>
      </c>
      <c r="G22" s="125">
        <f>SUM(G13:G21)</f>
        <v>185321.17115254002</v>
      </c>
      <c r="H22" s="125">
        <f>SUM(H13:H21)</f>
        <v>181454.73182811163</v>
      </c>
      <c r="I22" s="51"/>
      <c r="J22" s="125">
        <f>SUM(J13:J21)</f>
        <v>165335.98168179102</v>
      </c>
      <c r="K22" s="125">
        <f>SUM(K13:K21)</f>
        <v>153804.21005090207</v>
      </c>
      <c r="L22" s="125">
        <f>SUM(L13:L21)</f>
        <v>175015.53362994269</v>
      </c>
      <c r="M22" s="125">
        <f>SUM(M13:M21)</f>
        <v>225622.61069462076</v>
      </c>
      <c r="N22" s="51"/>
      <c r="O22" s="125">
        <f>SUM(O13:O21)</f>
        <v>212975</v>
      </c>
      <c r="P22" s="125">
        <f>SUM(P13:P21)</f>
        <v>220582.20252870079</v>
      </c>
      <c r="Q22" s="125">
        <f>SUM(Q13:Q21)</f>
        <v>237789.99121848022</v>
      </c>
      <c r="R22" s="125">
        <f>SUM(R13:R21)</f>
        <v>203806.1222379219</v>
      </c>
      <c r="S22" s="51"/>
      <c r="T22" s="125">
        <f>SUM(T13:T21)</f>
        <v>227882.84939457636</v>
      </c>
      <c r="U22" s="125">
        <f>SUM(U13:U21)</f>
        <v>235343.82840322092</v>
      </c>
      <c r="V22" s="125">
        <f>SUM(V13:V21)</f>
        <v>252677.90380933142</v>
      </c>
      <c r="W22" s="125">
        <f>SUM(W13:W21)</f>
        <v>253860.26751338597</v>
      </c>
      <c r="X22" s="51"/>
      <c r="Y22" s="125">
        <f>SUM(Y13:Y21)</f>
        <v>295129.62672090821</v>
      </c>
      <c r="Z22" s="125">
        <f>SUM(Z13:Z21)</f>
        <v>294705.72445811809</v>
      </c>
      <c r="AA22" s="125">
        <f>SUM(AA13:AA21)</f>
        <v>295414.68889838189</v>
      </c>
      <c r="AB22" s="125">
        <f>SUM(AB13:AB21)</f>
        <v>315079.77526633913</v>
      </c>
      <c r="AC22" s="51"/>
      <c r="AD22" s="125">
        <f>SUM(AD13:AD21)</f>
        <v>283602.54341213783</v>
      </c>
      <c r="AE22" s="125">
        <f>SUM(AE13:AE21)</f>
        <v>274704.18442205794</v>
      </c>
      <c r="AF22" s="125">
        <v>299850.09193165886</v>
      </c>
      <c r="AG22" s="125">
        <f>SUM(AG13:AG21)</f>
        <v>322457.55785828322</v>
      </c>
    </row>
    <row r="23" spans="2:33">
      <c r="B23" s="14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  <c r="U23" s="16"/>
      <c r="V23" s="16"/>
      <c r="W23" s="16"/>
      <c r="X23" s="44"/>
      <c r="Y23" s="16"/>
      <c r="Z23" s="16"/>
      <c r="AA23" s="16"/>
      <c r="AB23" s="16"/>
      <c r="AC23" s="44"/>
      <c r="AD23" s="16"/>
      <c r="AE23" s="16"/>
      <c r="AF23" s="16"/>
      <c r="AG23" s="16"/>
    </row>
    <row r="24" spans="2:33">
      <c r="B24" s="385" t="s">
        <v>204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  <c r="U24" s="16"/>
      <c r="V24" s="16"/>
      <c r="W24" s="16"/>
      <c r="X24" s="44"/>
      <c r="Y24" s="16"/>
      <c r="Z24" s="16"/>
      <c r="AA24" s="16"/>
      <c r="AB24" s="16"/>
      <c r="AC24" s="44"/>
      <c r="AD24" s="16"/>
      <c r="AE24" s="16"/>
      <c r="AF24" s="16"/>
      <c r="AG24" s="16"/>
    </row>
    <row r="25" spans="2:33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  <c r="U25" s="16">
        <v>82937.622955380648</v>
      </c>
      <c r="V25" s="16">
        <v>84065.781278252733</v>
      </c>
      <c r="W25" s="16">
        <v>85653.679078645553</v>
      </c>
      <c r="X25" s="44"/>
      <c r="Y25" s="16">
        <v>86465.207441780483</v>
      </c>
      <c r="Z25" s="16">
        <v>83366.161385204658</v>
      </c>
      <c r="AA25" s="16">
        <v>80970.419684110107</v>
      </c>
      <c r="AB25" s="16">
        <v>79057.997848701256</v>
      </c>
      <c r="AC25" s="44"/>
      <c r="AD25" s="16">
        <v>81691.374819721648</v>
      </c>
      <c r="AE25" s="16">
        <v>78539.217880283773</v>
      </c>
      <c r="AF25" s="16">
        <v>76903.501443389236</v>
      </c>
      <c r="AG25" s="16">
        <v>76242.480277117225</v>
      </c>
    </row>
    <row r="26" spans="2:33">
      <c r="B26" s="59" t="s">
        <v>146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  <c r="U26" s="16">
        <v>74370.656401493165</v>
      </c>
      <c r="V26" s="16">
        <v>70633.517658950659</v>
      </c>
      <c r="W26" s="16">
        <v>67221.524066373284</v>
      </c>
      <c r="X26" s="44"/>
      <c r="Y26" s="16">
        <v>61657.150187089086</v>
      </c>
      <c r="Z26" s="16">
        <v>54987.26481096026</v>
      </c>
      <c r="AA26" s="16">
        <v>48539.195490173101</v>
      </c>
      <c r="AB26" s="16">
        <v>43274.766940010588</v>
      </c>
      <c r="AC26" s="44"/>
      <c r="AD26" s="16">
        <v>43399.559768530227</v>
      </c>
      <c r="AE26" s="16">
        <v>38258.881039608073</v>
      </c>
      <c r="AF26" s="16">
        <v>32747.87970461612</v>
      </c>
      <c r="AG26" s="16">
        <v>27116.975953766927</v>
      </c>
    </row>
    <row r="27" spans="2:33">
      <c r="B27" s="59" t="s">
        <v>147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  <c r="U27" s="16">
        <v>45196.533288987681</v>
      </c>
      <c r="V27" s="16">
        <v>45803.94903172733</v>
      </c>
      <c r="W27" s="16">
        <v>45165.06218021128</v>
      </c>
      <c r="X27" s="44"/>
      <c r="Y27" s="16">
        <v>43801.642010459669</v>
      </c>
      <c r="Z27" s="16">
        <v>46049.260795324437</v>
      </c>
      <c r="AA27" s="16">
        <v>47201.76218307588</v>
      </c>
      <c r="AB27" s="16">
        <v>48230.524099309063</v>
      </c>
      <c r="AC27" s="44"/>
      <c r="AD27" s="16">
        <v>47905.484581379016</v>
      </c>
      <c r="AE27" s="16">
        <v>47387.978227035957</v>
      </c>
      <c r="AF27" s="16">
        <v>45625.43144087051</v>
      </c>
      <c r="AG27" s="16">
        <v>50417.01052764013</v>
      </c>
    </row>
    <row r="28" spans="2:33">
      <c r="B28" s="59" t="s">
        <v>199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  <c r="U28" s="16">
        <v>1737.0663331264666</v>
      </c>
      <c r="V28" s="16">
        <v>2671.1797546974399</v>
      </c>
      <c r="W28" s="16">
        <v>4131.0680425229793</v>
      </c>
      <c r="X28" s="44"/>
      <c r="Y28" s="16">
        <v>2625.8837044643647</v>
      </c>
      <c r="Z28" s="16">
        <v>3383.0156178472789</v>
      </c>
      <c r="AA28" s="16">
        <v>4001.0683097667006</v>
      </c>
      <c r="AB28" s="16">
        <v>5714.6746436455751</v>
      </c>
      <c r="AC28" s="44"/>
      <c r="AD28" s="16">
        <v>2086.6797142862474</v>
      </c>
      <c r="AE28" s="16">
        <v>2592.571395103243</v>
      </c>
      <c r="AF28" s="16">
        <v>2970.4377363361368</v>
      </c>
      <c r="AG28" s="16">
        <v>4846.9155445326733</v>
      </c>
    </row>
    <row r="29" spans="2:33">
      <c r="B29" s="59" t="s">
        <v>131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  <c r="U29" s="16">
        <v>2.1804801355600358</v>
      </c>
      <c r="V29" s="16">
        <v>2.1767437609434128</v>
      </c>
      <c r="W29" s="16">
        <v>2.1737689119577408</v>
      </c>
      <c r="X29" s="44"/>
      <c r="Y29" s="16">
        <v>0</v>
      </c>
      <c r="Z29" s="16">
        <v>0</v>
      </c>
      <c r="AA29" s="16">
        <v>0</v>
      </c>
      <c r="AB29" s="16">
        <v>0</v>
      </c>
      <c r="AC29" s="44"/>
      <c r="AD29" s="16">
        <v>0</v>
      </c>
      <c r="AE29" s="16">
        <v>0</v>
      </c>
      <c r="AF29" s="16">
        <v>0</v>
      </c>
      <c r="AG29" s="16">
        <v>0</v>
      </c>
    </row>
    <row r="30" spans="2:33">
      <c r="B30" s="59" t="s">
        <v>106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  <c r="U30" s="16">
        <v>45864.745000000003</v>
      </c>
      <c r="V30" s="16">
        <v>42248.180562564412</v>
      </c>
      <c r="W30" s="16">
        <v>37065.807000000001</v>
      </c>
      <c r="X30" s="44"/>
      <c r="Y30" s="16">
        <v>36372.124000000003</v>
      </c>
      <c r="Z30" s="16">
        <v>30859.777999999998</v>
      </c>
      <c r="AA30" s="16">
        <v>26900.077000000001</v>
      </c>
      <c r="AB30" s="16">
        <v>21330.985000000001</v>
      </c>
      <c r="AC30" s="44"/>
      <c r="AD30" s="16">
        <v>23728.400000000001</v>
      </c>
      <c r="AE30" s="16">
        <v>22501.456999999999</v>
      </c>
      <c r="AF30" s="16">
        <v>21603.456999999999</v>
      </c>
      <c r="AG30" s="16">
        <v>22521.952000000001</v>
      </c>
    </row>
    <row r="31" spans="2:33">
      <c r="B31" s="59" t="s">
        <v>201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  <c r="U31" s="16">
        <v>13279.495950544851</v>
      </c>
      <c r="V31" s="16">
        <v>10838.924456389634</v>
      </c>
      <c r="W31" s="16">
        <v>12363.542282130089</v>
      </c>
      <c r="X31" s="44"/>
      <c r="Y31" s="16">
        <v>13383.653465610158</v>
      </c>
      <c r="Z31" s="16">
        <v>12486.257714443036</v>
      </c>
      <c r="AA31" s="16">
        <v>13316.748100492441</v>
      </c>
      <c r="AB31" s="16">
        <v>12739.775705007405</v>
      </c>
      <c r="AC31" s="44"/>
      <c r="AD31" s="16">
        <v>12272.674112457746</v>
      </c>
      <c r="AE31" s="16">
        <v>12914.684946486235</v>
      </c>
      <c r="AF31" s="16">
        <v>14145.578520487767</v>
      </c>
      <c r="AG31" s="16">
        <v>15151.332970144305</v>
      </c>
    </row>
    <row r="32" spans="2:33">
      <c r="B32" s="59" t="s">
        <v>323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  <c r="U32" s="16">
        <v>0</v>
      </c>
      <c r="V32" s="16">
        <v>0</v>
      </c>
      <c r="W32" s="16"/>
      <c r="X32" s="44"/>
      <c r="Y32" s="16">
        <v>0</v>
      </c>
      <c r="Z32" s="16">
        <v>0</v>
      </c>
      <c r="AA32" s="16">
        <v>0</v>
      </c>
      <c r="AB32" s="16">
        <v>0</v>
      </c>
      <c r="AC32" s="44"/>
      <c r="AD32" s="16">
        <v>0</v>
      </c>
      <c r="AE32" s="16">
        <v>0</v>
      </c>
      <c r="AF32" s="16">
        <v>0</v>
      </c>
      <c r="AG32" s="16">
        <v>0</v>
      </c>
    </row>
    <row r="33" spans="2:33">
      <c r="B33" s="59" t="s">
        <v>331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  <c r="U33" s="16">
        <v>0</v>
      </c>
      <c r="V33" s="16">
        <v>0</v>
      </c>
      <c r="W33" s="16">
        <v>28674.273547094184</v>
      </c>
      <c r="X33" s="44"/>
      <c r="Y33" s="16">
        <v>0</v>
      </c>
      <c r="Z33" s="16">
        <v>0</v>
      </c>
      <c r="AA33" s="16">
        <v>0</v>
      </c>
      <c r="AB33" s="16">
        <v>0</v>
      </c>
      <c r="AC33" s="44"/>
      <c r="AD33" s="16">
        <v>0</v>
      </c>
      <c r="AE33" s="16">
        <v>0</v>
      </c>
      <c r="AF33" s="16">
        <v>0</v>
      </c>
      <c r="AG33" s="16">
        <v>0</v>
      </c>
    </row>
    <row r="34" spans="2:33">
      <c r="B34" s="325" t="s">
        <v>332</v>
      </c>
      <c r="C34" s="295"/>
      <c r="D34" s="326"/>
      <c r="E34" s="295"/>
      <c r="F34" s="295"/>
      <c r="G34" s="295"/>
      <c r="H34" s="295"/>
      <c r="I34" s="51"/>
      <c r="J34" s="295"/>
      <c r="K34" s="295"/>
      <c r="L34" s="295"/>
      <c r="M34" s="295"/>
      <c r="N34" s="326"/>
      <c r="O34" s="295"/>
      <c r="P34" s="295"/>
      <c r="Q34" s="295"/>
      <c r="R34" s="295">
        <v>3826.4531704589217</v>
      </c>
      <c r="S34" s="51"/>
      <c r="T34" s="295">
        <v>3629.1231299999999</v>
      </c>
      <c r="U34" s="295">
        <v>3749.6457648568944</v>
      </c>
      <c r="V34" s="295">
        <v>4057.8029025229871</v>
      </c>
      <c r="W34" s="295">
        <v>4288.1852779276151</v>
      </c>
      <c r="X34" s="51"/>
      <c r="Y34" s="295">
        <v>4604.1213934385441</v>
      </c>
      <c r="Z34" s="295">
        <v>4703.2545715951546</v>
      </c>
      <c r="AA34" s="295">
        <v>4899.1398975916345</v>
      </c>
      <c r="AB34" s="295">
        <v>4872.5096237129401</v>
      </c>
      <c r="AC34" s="51"/>
      <c r="AD34" s="295">
        <v>5127.2625537749991</v>
      </c>
      <c r="AE34" s="117">
        <v>5305.5049366543108</v>
      </c>
      <c r="AF34" s="53">
        <v>5613.1408356690017</v>
      </c>
      <c r="AG34" s="53">
        <v>6696.6358540496103</v>
      </c>
    </row>
    <row r="35" spans="2:33">
      <c r="B35" s="152" t="s">
        <v>205</v>
      </c>
      <c r="C35" s="140">
        <f>SUM(C25:C34)</f>
        <v>369473.721134839</v>
      </c>
      <c r="E35" s="140">
        <f>SUM(E25:E34)</f>
        <v>353482.34150041291</v>
      </c>
      <c r="F35" s="140">
        <f>SUM(F25:F34)</f>
        <v>352186.43447244971</v>
      </c>
      <c r="G35" s="140">
        <f>SUM(G25:G34)</f>
        <v>344590.63001877628</v>
      </c>
      <c r="H35" s="140">
        <f>SUM(H25:H34)</f>
        <v>341140.06443895755</v>
      </c>
      <c r="I35" s="51"/>
      <c r="J35" s="140">
        <f>SUM(J25:J34)</f>
        <v>336337.39821082429</v>
      </c>
      <c r="K35" s="140">
        <f>SUM(K25:K34)</f>
        <v>317174.83102248982</v>
      </c>
      <c r="L35" s="140">
        <f>SUM(L25:L34)</f>
        <v>297403.26607515913</v>
      </c>
      <c r="M35" s="140">
        <f>SUM(M25:M34)</f>
        <v>299535.32913538977</v>
      </c>
      <c r="O35" s="140">
        <f>SUM(O25:O34)</f>
        <v>290723.79299430636</v>
      </c>
      <c r="P35" s="140">
        <f>SUM(P25:P34)</f>
        <v>300062.58275969006</v>
      </c>
      <c r="Q35" s="140">
        <f>SUM(Q25:Q34)</f>
        <v>290180.2378642956</v>
      </c>
      <c r="R35" s="140">
        <f>SUM(R25:R34)</f>
        <v>331086.75296779082</v>
      </c>
      <c r="S35" s="51"/>
      <c r="T35" s="140">
        <f>SUM(T25:T34)</f>
        <v>271304.82571801078</v>
      </c>
      <c r="U35" s="140">
        <f>SUM(U25:U34)</f>
        <v>267137.94617452525</v>
      </c>
      <c r="V35" s="140">
        <f>SUM(V25:V34)</f>
        <v>260321.5123888661</v>
      </c>
      <c r="W35" s="140">
        <f>SUM(W25:W34)</f>
        <v>284565.31524381693</v>
      </c>
      <c r="X35" s="51"/>
      <c r="Y35" s="140">
        <f>SUM(Y25:Y34)</f>
        <v>248909.7822028423</v>
      </c>
      <c r="Z35" s="140">
        <f>SUM(Z25:Z34)</f>
        <v>235834.99289537477</v>
      </c>
      <c r="AA35" s="140">
        <f>SUM(AA25:AA34)</f>
        <v>225828.41066520987</v>
      </c>
      <c r="AB35" s="140">
        <f>SUM(AB25:AB34)</f>
        <v>215221.23386038683</v>
      </c>
      <c r="AC35" s="51"/>
      <c r="AD35" s="140">
        <f>SUM(AD25:AD34)</f>
        <v>216211.43555014988</v>
      </c>
      <c r="AE35" s="140">
        <f>SUM(AE25:AE34)</f>
        <v>207500.29542517159</v>
      </c>
      <c r="AF35" s="125">
        <v>199609.42668136879</v>
      </c>
      <c r="AG35" s="125">
        <f>SUM(AG25:AG34)</f>
        <v>202993.3031272509</v>
      </c>
    </row>
    <row r="36" spans="2:33">
      <c r="B36" s="14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  <c r="U36" s="16"/>
      <c r="V36" s="16"/>
      <c r="W36" s="16"/>
      <c r="Y36" s="16"/>
      <c r="Z36" s="16"/>
      <c r="AA36" s="16"/>
      <c r="AB36" s="16"/>
      <c r="AD36" s="16"/>
      <c r="AE36" s="16"/>
      <c r="AF36" s="16"/>
      <c r="AG36" s="16"/>
    </row>
    <row r="37" spans="2:33" s="151" customFormat="1" ht="16.5" customHeight="1">
      <c r="B37" s="150" t="s">
        <v>213</v>
      </c>
      <c r="C37" s="141">
        <f>C22+C35</f>
        <v>544018.76768312091</v>
      </c>
      <c r="E37" s="141">
        <f t="shared" ref="E37:M37" si="0">E22+E35</f>
        <v>532238.43933792494</v>
      </c>
      <c r="F37" s="141">
        <f t="shared" si="0"/>
        <v>523137.95804186707</v>
      </c>
      <c r="G37" s="141">
        <f t="shared" si="0"/>
        <v>529911.8011713163</v>
      </c>
      <c r="H37" s="141">
        <f t="shared" si="0"/>
        <v>522594.79626706918</v>
      </c>
      <c r="J37" s="141">
        <f t="shared" si="0"/>
        <v>501673.37989261531</v>
      </c>
      <c r="K37" s="141">
        <f t="shared" si="0"/>
        <v>470979.04107339191</v>
      </c>
      <c r="L37" s="141">
        <f t="shared" si="0"/>
        <v>472418.79970510182</v>
      </c>
      <c r="M37" s="141">
        <f t="shared" si="0"/>
        <v>525157.93983001052</v>
      </c>
      <c r="O37" s="141">
        <f t="shared" ref="O37:P37" si="1">O22+O35</f>
        <v>503698.79299430636</v>
      </c>
      <c r="P37" s="141">
        <f t="shared" si="1"/>
        <v>520644.78528839082</v>
      </c>
      <c r="Q37" s="141">
        <f t="shared" ref="Q37:R37" si="2">Q22+Q35</f>
        <v>527970.22908277577</v>
      </c>
      <c r="R37" s="141">
        <f t="shared" si="2"/>
        <v>534892.87520571274</v>
      </c>
      <c r="T37" s="141">
        <f t="shared" ref="T37:W37" si="3">T22+T35</f>
        <v>499187.67511258717</v>
      </c>
      <c r="U37" s="141">
        <f t="shared" ref="U37:V37" si="4">U22+U35</f>
        <v>502481.77457774617</v>
      </c>
      <c r="V37" s="141">
        <f t="shared" si="4"/>
        <v>512999.41619819752</v>
      </c>
      <c r="W37" s="141">
        <f t="shared" si="3"/>
        <v>538425.58275720291</v>
      </c>
      <c r="Y37" s="141">
        <f t="shared" ref="Y37:AB37" si="5">Y22+Y35</f>
        <v>544039.40892375051</v>
      </c>
      <c r="Z37" s="141">
        <f t="shared" ref="Z37:AA37" si="6">Z22+Z35</f>
        <v>530540.71735349286</v>
      </c>
      <c r="AA37" s="141">
        <f t="shared" si="6"/>
        <v>521243.09956359176</v>
      </c>
      <c r="AB37" s="141">
        <f t="shared" si="5"/>
        <v>530301.00912672596</v>
      </c>
      <c r="AD37" s="141">
        <f t="shared" ref="AD37:AE37" si="7">AD22+AD35</f>
        <v>499813.97896228771</v>
      </c>
      <c r="AE37" s="141">
        <f t="shared" si="7"/>
        <v>482204.47984722955</v>
      </c>
      <c r="AF37" s="141">
        <v>499459.51861302764</v>
      </c>
      <c r="AG37" s="141">
        <f t="shared" ref="AG37" si="8">AG22+AG35</f>
        <v>525450.86098553415</v>
      </c>
    </row>
    <row r="38" spans="2:33">
      <c r="B38" s="152"/>
      <c r="C38" s="140"/>
      <c r="E38" s="140"/>
      <c r="F38" s="140"/>
      <c r="G38" s="140"/>
      <c r="H38" s="140"/>
      <c r="J38" s="140"/>
      <c r="K38" s="140"/>
      <c r="L38" s="140"/>
      <c r="M38" s="140"/>
      <c r="O38" s="140"/>
      <c r="P38" s="140"/>
      <c r="Q38" s="140"/>
      <c r="R38" s="140"/>
      <c r="T38" s="140"/>
      <c r="U38" s="140"/>
      <c r="V38" s="140"/>
      <c r="W38" s="140"/>
      <c r="Y38" s="140"/>
      <c r="Z38" s="140"/>
      <c r="AA38" s="140"/>
      <c r="AB38" s="140"/>
      <c r="AD38" s="140"/>
      <c r="AE38" s="140"/>
      <c r="AF38" s="140"/>
      <c r="AG38" s="140"/>
    </row>
    <row r="39" spans="2:33">
      <c r="B39" s="142" t="s">
        <v>202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  <c r="U39" s="16"/>
      <c r="V39" s="16"/>
      <c r="W39" s="16"/>
      <c r="Y39" s="16"/>
      <c r="Z39" s="16"/>
      <c r="AA39" s="16"/>
      <c r="AB39" s="16"/>
      <c r="AD39" s="16"/>
      <c r="AE39" s="16"/>
      <c r="AF39" s="16"/>
      <c r="AG39" s="16"/>
    </row>
    <row r="40" spans="2:33">
      <c r="B40" s="385" t="s">
        <v>148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  <c r="U40" s="16"/>
      <c r="V40" s="16"/>
      <c r="W40" s="16"/>
      <c r="Y40" s="16"/>
      <c r="Z40" s="16"/>
      <c r="AA40" s="16"/>
      <c r="AB40" s="16"/>
      <c r="AD40" s="16"/>
      <c r="AE40" s="16"/>
      <c r="AF40" s="16"/>
      <c r="AG40" s="16"/>
    </row>
    <row r="41" spans="2:33">
      <c r="B41" s="146" t="s">
        <v>149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  <c r="U41" s="16">
        <v>23514.710517933498</v>
      </c>
      <c r="V41" s="16">
        <v>22539.756877312055</v>
      </c>
      <c r="W41" s="16">
        <v>29059.6275717387</v>
      </c>
      <c r="Y41" s="16">
        <v>27625.338542492496</v>
      </c>
      <c r="Z41" s="16">
        <v>24221.001180416068</v>
      </c>
      <c r="AA41" s="16">
        <v>25493.150112254902</v>
      </c>
      <c r="AB41" s="16">
        <v>22706.498344447042</v>
      </c>
      <c r="AD41" s="16">
        <v>24793.053028366874</v>
      </c>
      <c r="AE41" s="16">
        <v>20369.177764538035</v>
      </c>
      <c r="AF41" s="16">
        <v>20354.911522746497</v>
      </c>
      <c r="AG41" s="16">
        <v>19861.527543404951</v>
      </c>
    </row>
    <row r="42" spans="2:33">
      <c r="B42" s="146" t="s">
        <v>294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  <c r="U42" s="16">
        <v>25064.795301199982</v>
      </c>
      <c r="V42" s="16">
        <v>24345.934612045421</v>
      </c>
      <c r="W42" s="16">
        <v>23897.647114045776</v>
      </c>
      <c r="Y42" s="16">
        <v>26184.74876908103</v>
      </c>
      <c r="Z42" s="16">
        <v>24729.936574254229</v>
      </c>
      <c r="AA42" s="16">
        <v>24261.609607821309</v>
      </c>
      <c r="AB42" s="16">
        <v>25622.125179116429</v>
      </c>
      <c r="AD42" s="16">
        <v>26951.569956681029</v>
      </c>
      <c r="AE42" s="16">
        <v>25572.04732819966</v>
      </c>
      <c r="AF42" s="16">
        <v>24999.07008139477</v>
      </c>
      <c r="AG42" s="16">
        <v>24740.92603678675</v>
      </c>
    </row>
    <row r="43" spans="2:33">
      <c r="B43" s="146" t="s">
        <v>200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  <c r="U43" s="16">
        <v>20814.151311961974</v>
      </c>
      <c r="V43" s="16">
        <v>15430.242852569754</v>
      </c>
      <c r="W43" s="16">
        <v>9075.7736611363616</v>
      </c>
      <c r="Y43" s="16">
        <v>8070.579142880616</v>
      </c>
      <c r="Z43" s="16">
        <v>5653.1573776003688</v>
      </c>
      <c r="AA43" s="16">
        <v>3412.6626615886771</v>
      </c>
      <c r="AB43" s="16">
        <v>1783.7333747377515</v>
      </c>
      <c r="AD43" s="16">
        <v>4785.9481166488385</v>
      </c>
      <c r="AE43" s="16">
        <v>4219.0117340470679</v>
      </c>
      <c r="AF43" s="16">
        <v>3808.6998914576116</v>
      </c>
      <c r="AG43" s="16">
        <v>3258.5968961593144</v>
      </c>
    </row>
    <row r="44" spans="2:33">
      <c r="B44" s="146" t="s">
        <v>150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  <c r="U44" s="16">
        <v>29853.440847794689</v>
      </c>
      <c r="V44" s="16">
        <v>32047.604250190314</v>
      </c>
      <c r="W44" s="16">
        <v>36302.405589815164</v>
      </c>
      <c r="Y44" s="16">
        <v>27195.905334195799</v>
      </c>
      <c r="Z44" s="16">
        <v>31908.166871202167</v>
      </c>
      <c r="AA44" s="16">
        <v>34352.798166097338</v>
      </c>
      <c r="AB44" s="16">
        <v>40423.674026023727</v>
      </c>
      <c r="AD44" s="16">
        <v>29742.343801660263</v>
      </c>
      <c r="AE44" s="16">
        <v>34449.42214307627</v>
      </c>
      <c r="AF44" s="16">
        <v>42904.028127978745</v>
      </c>
      <c r="AG44" s="16">
        <v>44814.279820123469</v>
      </c>
    </row>
    <row r="45" spans="2:33" ht="12.75" customHeight="1">
      <c r="B45" s="143" t="s">
        <v>206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  <c r="U45" s="16">
        <v>52200.97966376401</v>
      </c>
      <c r="V45" s="16">
        <v>48132.714049296002</v>
      </c>
      <c r="W45" s="16">
        <v>58583.092889012005</v>
      </c>
      <c r="Y45" s="16">
        <v>56346.013477127024</v>
      </c>
      <c r="Z45" s="16">
        <v>41938.99125222351</v>
      </c>
      <c r="AA45" s="16">
        <v>21049.000005552251</v>
      </c>
      <c r="AB45" s="16">
        <v>12881.414032920591</v>
      </c>
      <c r="AD45" s="16">
        <v>0</v>
      </c>
      <c r="AE45" s="16">
        <v>0</v>
      </c>
      <c r="AF45" s="16">
        <v>0</v>
      </c>
      <c r="AG45" s="16">
        <v>0</v>
      </c>
    </row>
    <row r="46" spans="2:33">
      <c r="B46" s="143" t="s">
        <v>108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  <c r="U46" s="16">
        <v>10297.385229925738</v>
      </c>
      <c r="V46" s="16">
        <v>10505.0559906</v>
      </c>
      <c r="W46" s="16">
        <v>12636.7990388</v>
      </c>
      <c r="Y46" s="16">
        <v>17911.233048936097</v>
      </c>
      <c r="Z46" s="16">
        <v>20572.798461601622</v>
      </c>
      <c r="AA46" s="16">
        <v>20045.090783665597</v>
      </c>
      <c r="AB46" s="16">
        <v>12827.796422453008</v>
      </c>
      <c r="AD46" s="16">
        <v>8212.4002631286439</v>
      </c>
      <c r="AE46" s="16">
        <v>0</v>
      </c>
      <c r="AF46" s="16">
        <v>0</v>
      </c>
      <c r="AG46" s="16">
        <v>0</v>
      </c>
    </row>
    <row r="47" spans="2:33">
      <c r="B47" s="144" t="s">
        <v>104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  <c r="U47" s="16">
        <v>5744.595639185145</v>
      </c>
      <c r="V47" s="16">
        <v>4955.6124080674672</v>
      </c>
      <c r="W47" s="16">
        <v>5370.8946219245427</v>
      </c>
      <c r="Y47" s="16">
        <v>5778.6835249258647</v>
      </c>
      <c r="Z47" s="16">
        <v>6038.2407474560732</v>
      </c>
      <c r="AA47" s="16">
        <v>4697.2820828031654</v>
      </c>
      <c r="AB47" s="16">
        <v>3880.8993764429456</v>
      </c>
      <c r="AD47" s="16">
        <v>2533.4069202709884</v>
      </c>
      <c r="AE47" s="16">
        <v>4973.102950614878</v>
      </c>
      <c r="AF47" s="16">
        <v>3741.8342081464621</v>
      </c>
      <c r="AG47" s="16">
        <v>2924.290029240085</v>
      </c>
    </row>
    <row r="48" spans="2:33">
      <c r="B48" s="14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  <c r="U48" s="16">
        <v>4437.5960421016271</v>
      </c>
      <c r="V48" s="16">
        <v>3681.9278330386987</v>
      </c>
      <c r="W48" s="16">
        <v>3268.7208402507981</v>
      </c>
      <c r="Y48" s="16">
        <v>4514.9072702216563</v>
      </c>
      <c r="Z48" s="16">
        <v>3469.3184259594141</v>
      </c>
      <c r="AA48" s="16">
        <v>3591.846844404231</v>
      </c>
      <c r="AB48" s="16">
        <v>1987.3539049769188</v>
      </c>
      <c r="AD48" s="16">
        <v>2962.9920007681112</v>
      </c>
      <c r="AE48" s="16">
        <v>2584.5831624461871</v>
      </c>
      <c r="AF48" s="16">
        <v>1394.6688854063384</v>
      </c>
      <c r="AG48" s="16">
        <v>1746.0840879973246</v>
      </c>
    </row>
    <row r="49" spans="2:33">
      <c r="B49" s="144" t="s">
        <v>102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  <c r="U49" s="16">
        <v>9332.7587282867462</v>
      </c>
      <c r="V49" s="16">
        <v>7633.913624063488</v>
      </c>
      <c r="W49" s="16">
        <v>6649.9881625828166</v>
      </c>
      <c r="Y49" s="16">
        <v>6580.5827392137526</v>
      </c>
      <c r="Z49" s="16">
        <v>5407.2206181027032</v>
      </c>
      <c r="AA49" s="16">
        <v>5410.9608491462905</v>
      </c>
      <c r="AB49" s="16">
        <v>5930.6626602705692</v>
      </c>
      <c r="AD49" s="16">
        <v>11294.624194285881</v>
      </c>
      <c r="AE49" s="16">
        <v>5811.9431570151637</v>
      </c>
      <c r="AF49" s="16">
        <v>4726.5352085909835</v>
      </c>
      <c r="AG49" s="16">
        <v>5985.1503105422489</v>
      </c>
    </row>
    <row r="50" spans="2:33">
      <c r="B50" s="14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  <c r="U50" s="16"/>
      <c r="V50" s="16"/>
      <c r="W50" s="16"/>
      <c r="Y50" s="16"/>
      <c r="Z50" s="16"/>
      <c r="AA50" s="16"/>
      <c r="AB50" s="16"/>
      <c r="AD50" s="16"/>
      <c r="AE50" s="16"/>
      <c r="AF50" s="16"/>
      <c r="AG50" s="16"/>
    </row>
    <row r="51" spans="2:33">
      <c r="B51" s="148" t="s">
        <v>12</v>
      </c>
      <c r="C51" s="125">
        <f>SUM(C41:C50)</f>
        <v>175662.63767825658</v>
      </c>
      <c r="E51" s="125">
        <f>SUM(E41:E50)</f>
        <v>180721.80612735543</v>
      </c>
      <c r="F51" s="125">
        <f>SUM(F41:F50)</f>
        <v>178065.53884776789</v>
      </c>
      <c r="G51" s="125">
        <f>SUM(G41:G50)</f>
        <v>179693.06689069071</v>
      </c>
      <c r="H51" s="125">
        <f>SUM(H41:H50)</f>
        <v>195833.76215781632</v>
      </c>
      <c r="J51" s="125">
        <f>SUM(J41:J50)</f>
        <v>174811.14179796638</v>
      </c>
      <c r="K51" s="125">
        <f>SUM(K41:K50)</f>
        <v>211675.89451681124</v>
      </c>
      <c r="L51" s="125">
        <f>SUM(L41:L50)</f>
        <v>237347.71840749675</v>
      </c>
      <c r="M51" s="125">
        <f>SUM(M41:M50)</f>
        <v>188175.99830390725</v>
      </c>
      <c r="O51" s="125">
        <f>SUM(O41:O50)</f>
        <v>184258</v>
      </c>
      <c r="P51" s="125">
        <f>SUM(P41:P50)</f>
        <v>172748.49474897693</v>
      </c>
      <c r="Q51" s="125">
        <f>SUM(Q41:Q50)</f>
        <v>181369.07379881971</v>
      </c>
      <c r="R51" s="125">
        <f>SUM(R41:R50)</f>
        <v>182385.31641938179</v>
      </c>
      <c r="T51" s="125">
        <f>SUM(T41:T50)</f>
        <v>168770.80819020155</v>
      </c>
      <c r="U51" s="125">
        <f>SUM(U41:U50)</f>
        <v>181260.4132821534</v>
      </c>
      <c r="V51" s="125">
        <f>SUM(V41:V50)</f>
        <v>169272.7624971832</v>
      </c>
      <c r="W51" s="125">
        <f>SUM(W41:W50)</f>
        <v>184844.94948930622</v>
      </c>
      <c r="Y51" s="125">
        <f>SUM(Y41:Y50)</f>
        <v>180207.99184907431</v>
      </c>
      <c r="Z51" s="125">
        <f>SUM(Z41:Z50)</f>
        <v>163938.83150881613</v>
      </c>
      <c r="AA51" s="125">
        <f>SUM(AA41:AA50)</f>
        <v>142314.40111333379</v>
      </c>
      <c r="AB51" s="125">
        <f>SUM(AB41:AB50)</f>
        <v>128044.15732138896</v>
      </c>
      <c r="AD51" s="125">
        <f>SUM(AD41:AD50)</f>
        <v>111276.33828181062</v>
      </c>
      <c r="AE51" s="125">
        <f>SUM(AE41:AE50)</f>
        <v>97979.288239937261</v>
      </c>
      <c r="AF51" s="125">
        <v>101929.74792572141</v>
      </c>
      <c r="AG51" s="125">
        <f>SUM(AG41:AG50)</f>
        <v>103330.85472425414</v>
      </c>
    </row>
    <row r="52" spans="2:33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  <c r="U52" s="16"/>
      <c r="V52" s="16"/>
      <c r="W52" s="16"/>
      <c r="Y52" s="16"/>
      <c r="Z52" s="16"/>
      <c r="AA52" s="16"/>
      <c r="AB52" s="16"/>
      <c r="AD52" s="16"/>
      <c r="AE52" s="16"/>
      <c r="AF52" s="16"/>
      <c r="AG52" s="16"/>
    </row>
    <row r="53" spans="2:33">
      <c r="B53" s="385" t="s">
        <v>207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  <c r="U53" s="16"/>
      <c r="V53" s="16"/>
      <c r="W53" s="16"/>
      <c r="Y53" s="16"/>
      <c r="Z53" s="16"/>
      <c r="AA53" s="16"/>
      <c r="AB53" s="16"/>
      <c r="AD53" s="16"/>
      <c r="AE53" s="16"/>
      <c r="AF53" s="16"/>
      <c r="AG53" s="16"/>
    </row>
    <row r="54" spans="2:33">
      <c r="B54" s="59" t="s">
        <v>200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  <c r="U54" s="16">
        <v>9334.0424200060879</v>
      </c>
      <c r="V54" s="16">
        <v>6458.9982592351498</v>
      </c>
      <c r="W54" s="16">
        <v>1398.6319667675893</v>
      </c>
      <c r="Y54" s="16">
        <v>630.92683294994038</v>
      </c>
      <c r="Z54" s="16">
        <v>614.84818929545736</v>
      </c>
      <c r="AA54" s="16">
        <v>460.55205375279371</v>
      </c>
      <c r="AB54" s="16">
        <v>389.67461350503055</v>
      </c>
      <c r="AD54" s="16">
        <v>1415.1776699334403</v>
      </c>
      <c r="AE54" s="16">
        <v>958.86223857564244</v>
      </c>
      <c r="AF54" s="16">
        <v>724.50962864896462</v>
      </c>
      <c r="AG54" s="16">
        <v>451.28795190356311</v>
      </c>
    </row>
    <row r="55" spans="2:33">
      <c r="B55" s="59" t="s">
        <v>150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  <c r="U55" s="16">
        <v>4715.1807967836858</v>
      </c>
      <c r="V55" s="16">
        <v>4911.0387757274702</v>
      </c>
      <c r="W55" s="16">
        <v>5168.4086480082342</v>
      </c>
      <c r="Y55" s="16">
        <v>5655.7195831872914</v>
      </c>
      <c r="Z55" s="16">
        <v>5693.1077796191303</v>
      </c>
      <c r="AA55" s="16">
        <v>6165.101061237503</v>
      </c>
      <c r="AB55" s="16">
        <v>6068.7591554020419</v>
      </c>
      <c r="AD55" s="16">
        <v>6689.2236808576163</v>
      </c>
      <c r="AE55" s="16">
        <v>6673.4668321846066</v>
      </c>
      <c r="AF55" s="16">
        <v>6715.2243738475809</v>
      </c>
      <c r="AG55" s="16">
        <v>6899.3626443855555</v>
      </c>
    </row>
    <row r="56" spans="2:33">
      <c r="B56" s="59" t="s">
        <v>103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  <c r="U56" s="16">
        <v>28566.964464471057</v>
      </c>
      <c r="V56" s="16">
        <v>28963.315654226615</v>
      </c>
      <c r="W56" s="16">
        <v>13509.171928152755</v>
      </c>
      <c r="Y56" s="16">
        <v>8727.8540012284211</v>
      </c>
      <c r="Z56" s="16">
        <v>-5.0000000000000001E-4</v>
      </c>
      <c r="AA56" s="16">
        <v>-5.0000000000000001E-4</v>
      </c>
      <c r="AB56" s="16">
        <v>-5.0000000000000001E-4</v>
      </c>
      <c r="AD56" s="16">
        <v>-4.9451196193695066E-4</v>
      </c>
      <c r="AE56" s="16">
        <v>-4.9468275904655454E-4</v>
      </c>
      <c r="AF56" s="16">
        <v>-4.9473109841346736E-4</v>
      </c>
      <c r="AG56" s="16">
        <v>-4.947173744440079E-4</v>
      </c>
    </row>
    <row r="57" spans="2:33">
      <c r="B57" s="59" t="s">
        <v>104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  <c r="U57" s="16">
        <v>2678.2228903154887</v>
      </c>
      <c r="V57" s="16">
        <v>2815.4271882129196</v>
      </c>
      <c r="W57" s="16">
        <v>1676.5640189104865</v>
      </c>
      <c r="Y57" s="16">
        <v>1382.984762435236</v>
      </c>
      <c r="Z57" s="16">
        <v>845.27377233284562</v>
      </c>
      <c r="AA57" s="16">
        <v>714.27303907648059</v>
      </c>
      <c r="AB57" s="16">
        <v>402.31654147320745</v>
      </c>
      <c r="AD57" s="16">
        <v>265.38729413333465</v>
      </c>
      <c r="AE57" s="16">
        <v>154.31787963732057</v>
      </c>
      <c r="AF57" s="16">
        <v>168.02601217211284</v>
      </c>
      <c r="AG57" s="16">
        <v>255.69254267389547</v>
      </c>
    </row>
    <row r="58" spans="2:33">
      <c r="B58" s="59" t="s">
        <v>208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  <c r="U58" s="16">
        <v>3652.1757645555099</v>
      </c>
      <c r="V58" s="16">
        <v>3725.6450046950049</v>
      </c>
      <c r="W58" s="16">
        <v>3909.433037788503</v>
      </c>
      <c r="Y58" s="16">
        <v>4217.6902223230227</v>
      </c>
      <c r="Z58" s="16">
        <v>4081.6293545969947</v>
      </c>
      <c r="AA58" s="16">
        <v>3844.0992666740131</v>
      </c>
      <c r="AB58" s="16">
        <v>4017.3649398553398</v>
      </c>
      <c r="AD58" s="16">
        <v>4163.2943511884005</v>
      </c>
      <c r="AE58" s="16">
        <v>4135.8602474679365</v>
      </c>
      <c r="AF58" s="16">
        <v>4291.4419990409542</v>
      </c>
      <c r="AG58" s="16">
        <v>4536.3750949253972</v>
      </c>
    </row>
    <row r="59" spans="2:33">
      <c r="B59" s="59" t="s">
        <v>105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  <c r="U59" s="16">
        <v>3310.2440000000001</v>
      </c>
      <c r="V59" s="16">
        <v>3141.2350000000001</v>
      </c>
      <c r="W59" s="16">
        <v>2949.2269999999999</v>
      </c>
      <c r="Y59" s="16">
        <v>2780.2190000000001</v>
      </c>
      <c r="Z59" s="16">
        <v>2616.4270000000001</v>
      </c>
      <c r="AA59" s="16">
        <v>2442.201</v>
      </c>
      <c r="AB59" s="16">
        <v>2273.1930000000002</v>
      </c>
      <c r="AD59" s="16">
        <v>2468.8969999999999</v>
      </c>
      <c r="AE59" s="16">
        <v>2637.6080000000002</v>
      </c>
      <c r="AF59" s="16">
        <v>2374.1729999999998</v>
      </c>
      <c r="AG59" s="16">
        <v>1789.34</v>
      </c>
    </row>
    <row r="60" spans="2:33">
      <c r="B60" s="60"/>
      <c r="C60" s="117"/>
      <c r="E60" s="117"/>
      <c r="F60" s="117"/>
      <c r="G60" s="117"/>
      <c r="H60" s="117"/>
      <c r="J60" s="117"/>
      <c r="K60" s="117"/>
      <c r="L60" s="117"/>
      <c r="M60" s="117"/>
      <c r="O60" s="117"/>
      <c r="P60" s="117"/>
      <c r="Q60" s="117"/>
      <c r="R60" s="117"/>
      <c r="T60" s="117"/>
      <c r="U60" s="117"/>
      <c r="V60" s="117"/>
      <c r="W60" s="117"/>
      <c r="Y60" s="117"/>
      <c r="Z60" s="117"/>
      <c r="AA60" s="117"/>
      <c r="AB60" s="117"/>
      <c r="AD60" s="117"/>
      <c r="AE60" s="117"/>
      <c r="AF60" s="117"/>
      <c r="AG60" s="117"/>
    </row>
    <row r="61" spans="2:33">
      <c r="B61" s="152" t="s">
        <v>212</v>
      </c>
      <c r="C61" s="140">
        <f>SUM(C54:C60)</f>
        <v>122012.2684170135</v>
      </c>
      <c r="E61" s="140">
        <f t="shared" ref="E61:H61" si="9">SUM(E54:E60)</f>
        <v>117175.69750705485</v>
      </c>
      <c r="F61" s="140">
        <f t="shared" si="9"/>
        <v>98028.060172991914</v>
      </c>
      <c r="G61" s="140">
        <f t="shared" si="9"/>
        <v>94967.352859433056</v>
      </c>
      <c r="H61" s="140">
        <f t="shared" si="9"/>
        <v>61905.213901244257</v>
      </c>
      <c r="J61" s="140">
        <f t="shared" ref="J61" si="10">SUM(J54:J60)</f>
        <v>60618.168402755866</v>
      </c>
      <c r="K61" s="140">
        <f t="shared" ref="K61" si="11">SUM(K54:K60)</f>
        <v>20774.3483102514</v>
      </c>
      <c r="L61" s="140">
        <f t="shared" ref="L61" si="12">SUM(L54:L60)</f>
        <v>20023.041351284173</v>
      </c>
      <c r="M61" s="140">
        <f t="shared" ref="M61" si="13">SUM(M54:M60)</f>
        <v>53292.535795439107</v>
      </c>
      <c r="O61" s="140">
        <f t="shared" ref="O61:P61" si="14">SUM(O54:O60)</f>
        <v>57087</v>
      </c>
      <c r="P61" s="140">
        <f t="shared" si="14"/>
        <v>56283.287430579381</v>
      </c>
      <c r="Q61" s="140">
        <f t="shared" ref="Q61:R61" si="15">SUM(Q54:Q60)</f>
        <v>58096.012859861534</v>
      </c>
      <c r="R61" s="140">
        <f t="shared" si="15"/>
        <v>51911.497215297379</v>
      </c>
      <c r="T61" s="140">
        <f t="shared" ref="T61:W61" si="16">SUM(T54:T60)</f>
        <v>52959.689519800486</v>
      </c>
      <c r="U61" s="140">
        <f t="shared" ref="U61:V61" si="17">SUM(U54:U60)</f>
        <v>52256.830336131832</v>
      </c>
      <c r="V61" s="140">
        <f t="shared" si="17"/>
        <v>50015.659882097163</v>
      </c>
      <c r="W61" s="140">
        <f t="shared" si="16"/>
        <v>28611.436599627566</v>
      </c>
      <c r="Y61" s="140">
        <f t="shared" ref="Y61:AB61" si="18">SUM(Y54:Y60)</f>
        <v>23395.394402123911</v>
      </c>
      <c r="Z61" s="140">
        <f t="shared" ref="Z61:AA61" si="19">SUM(Z54:Z60)</f>
        <v>13851.285595844427</v>
      </c>
      <c r="AA61" s="140">
        <f t="shared" si="19"/>
        <v>13626.225920740791</v>
      </c>
      <c r="AB61" s="140">
        <f t="shared" si="18"/>
        <v>13151.307750235621</v>
      </c>
      <c r="AD61" s="140">
        <f t="shared" ref="AD61:AE61" si="20">SUM(AD54:AD60)</f>
        <v>15001.979501600828</v>
      </c>
      <c r="AE61" s="140">
        <f t="shared" si="20"/>
        <v>14560.114703182746</v>
      </c>
      <c r="AF61" s="140">
        <v>14273.374518978515</v>
      </c>
      <c r="AG61" s="140">
        <f t="shared" ref="AG61" si="21">SUM(AG54:AG60)</f>
        <v>13932.057739171036</v>
      </c>
    </row>
    <row r="62" spans="2:33">
      <c r="B62" s="14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  <c r="U62" s="53"/>
      <c r="V62" s="53"/>
      <c r="W62" s="53"/>
      <c r="Y62" s="53"/>
      <c r="Z62" s="53"/>
      <c r="AA62" s="53"/>
      <c r="AB62" s="53"/>
      <c r="AD62" s="53"/>
      <c r="AE62" s="53"/>
      <c r="AF62" s="53"/>
      <c r="AG62" s="53"/>
    </row>
    <row r="63" spans="2:33">
      <c r="B63" s="294" t="s">
        <v>214</v>
      </c>
      <c r="C63" s="293">
        <f>C51+C61</f>
        <v>297674.90609527007</v>
      </c>
      <c r="E63" s="293">
        <f t="shared" ref="E63:M63" si="22">E51+E61</f>
        <v>297897.50363441027</v>
      </c>
      <c r="F63" s="293">
        <f t="shared" si="22"/>
        <v>276093.59902075981</v>
      </c>
      <c r="G63" s="293">
        <f t="shared" si="22"/>
        <v>274660.41975012375</v>
      </c>
      <c r="H63" s="293">
        <f t="shared" si="22"/>
        <v>257738.97605906057</v>
      </c>
      <c r="J63" s="293">
        <f t="shared" si="22"/>
        <v>235429.31020072225</v>
      </c>
      <c r="K63" s="293">
        <f t="shared" si="22"/>
        <v>232450.24282706264</v>
      </c>
      <c r="L63" s="293">
        <f t="shared" si="22"/>
        <v>257370.75975878091</v>
      </c>
      <c r="M63" s="293">
        <f t="shared" si="22"/>
        <v>241468.53409934638</v>
      </c>
      <c r="O63" s="293">
        <f t="shared" ref="O63:P63" si="23">O51+O61</f>
        <v>241345</v>
      </c>
      <c r="P63" s="293">
        <f t="shared" si="23"/>
        <v>229031.78217955632</v>
      </c>
      <c r="Q63" s="293">
        <f t="shared" ref="Q63:R63" si="24">Q51+Q61</f>
        <v>239465.08665868125</v>
      </c>
      <c r="R63" s="293">
        <f t="shared" si="24"/>
        <v>234296.81363467919</v>
      </c>
      <c r="T63" s="293">
        <f t="shared" ref="T63:W63" si="25">T51+T61</f>
        <v>221730.49771000203</v>
      </c>
      <c r="U63" s="293">
        <f t="shared" ref="U63:V63" si="26">U51+U61</f>
        <v>233517.24361828523</v>
      </c>
      <c r="V63" s="293">
        <f t="shared" si="26"/>
        <v>219288.42237928035</v>
      </c>
      <c r="W63" s="293">
        <f t="shared" si="25"/>
        <v>213456.3860889338</v>
      </c>
      <c r="Y63" s="293">
        <f t="shared" ref="Y63:AB63" si="27">Y51+Y61</f>
        <v>203603.38625119822</v>
      </c>
      <c r="Z63" s="293">
        <f t="shared" ref="Z63:AA63" si="28">Z51+Z61</f>
        <v>177790.11710466055</v>
      </c>
      <c r="AA63" s="293">
        <f t="shared" si="28"/>
        <v>155940.62703407457</v>
      </c>
      <c r="AB63" s="293">
        <f t="shared" si="27"/>
        <v>141195.46507162458</v>
      </c>
      <c r="AD63" s="293">
        <f t="shared" ref="AD63:AE63" si="29">AD51+AD61</f>
        <v>126278.31778341145</v>
      </c>
      <c r="AE63" s="293">
        <f t="shared" si="29"/>
        <v>112539.40294312</v>
      </c>
      <c r="AF63" s="293">
        <v>116203.12244469993</v>
      </c>
      <c r="AG63" s="293">
        <f t="shared" ref="AG63" si="30">AG51+AG61</f>
        <v>117262.91246342518</v>
      </c>
    </row>
    <row r="64" spans="2:33">
      <c r="B64" s="152"/>
      <c r="C64" s="140"/>
      <c r="E64" s="140"/>
      <c r="F64" s="140"/>
      <c r="G64" s="140"/>
      <c r="H64" s="140"/>
      <c r="J64" s="140"/>
      <c r="K64" s="140"/>
      <c r="L64" s="140"/>
      <c r="M64" s="140"/>
      <c r="O64" s="140"/>
      <c r="P64" s="140"/>
      <c r="Q64" s="140"/>
      <c r="R64" s="140"/>
      <c r="T64" s="140"/>
      <c r="U64" s="140"/>
      <c r="V64" s="140"/>
      <c r="W64" s="140"/>
      <c r="Y64" s="140"/>
      <c r="Z64" s="140"/>
      <c r="AA64" s="140"/>
      <c r="AB64" s="140"/>
      <c r="AD64" s="140"/>
      <c r="AE64" s="140"/>
      <c r="AF64" s="140"/>
      <c r="AG64" s="140"/>
    </row>
    <row r="65" spans="2:33">
      <c r="B65" s="385" t="s">
        <v>211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  <c r="U65" s="16"/>
      <c r="V65" s="16"/>
      <c r="W65" s="16"/>
      <c r="Y65" s="16"/>
      <c r="Z65" s="16"/>
      <c r="AA65" s="16"/>
      <c r="AB65" s="16"/>
      <c r="AD65" s="16"/>
      <c r="AE65" s="16"/>
      <c r="AF65" s="16"/>
      <c r="AG65" s="16"/>
    </row>
    <row r="66" spans="2:33">
      <c r="B66" s="59" t="s">
        <v>209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  <c r="U66" s="16">
        <v>7986.5882064498064</v>
      </c>
      <c r="V66" s="16">
        <v>8016.1038364498017</v>
      </c>
      <c r="W66" s="16">
        <v>8043.5918764497637</v>
      </c>
      <c r="Y66" s="16">
        <v>8065.7309466008546</v>
      </c>
      <c r="Z66" s="16">
        <v>8101.7638166008592</v>
      </c>
      <c r="AA66" s="16">
        <v>8110.3231766008139</v>
      </c>
      <c r="AB66" s="16">
        <v>8140.996136600852</v>
      </c>
      <c r="AD66" s="16">
        <v>8164.0037566008568</v>
      </c>
      <c r="AE66" s="16">
        <v>8192.8143466007714</v>
      </c>
      <c r="AF66" s="16">
        <v>8199.2288866008512</v>
      </c>
      <c r="AG66" s="16">
        <v>8210.3528256008631</v>
      </c>
    </row>
    <row r="67" spans="2:33">
      <c r="B67" s="59" t="s">
        <v>393</v>
      </c>
      <c r="C67" s="16"/>
      <c r="E67" s="16"/>
      <c r="F67" s="16"/>
      <c r="G67" s="16"/>
      <c r="H67" s="16"/>
      <c r="J67" s="16"/>
      <c r="K67" s="16"/>
      <c r="L67" s="16"/>
      <c r="M67" s="16"/>
      <c r="O67" s="16"/>
      <c r="P67" s="16"/>
      <c r="Q67" s="16"/>
      <c r="R67" s="16"/>
      <c r="T67" s="16"/>
      <c r="U67" s="16"/>
      <c r="V67" s="16"/>
      <c r="W67" s="16"/>
      <c r="Y67" s="16"/>
      <c r="Z67" s="16"/>
      <c r="AA67" s="16"/>
      <c r="AB67" s="16"/>
      <c r="AD67" s="16">
        <v>-20671.072820000001</v>
      </c>
      <c r="AE67" s="16">
        <v>-30461.13882</v>
      </c>
      <c r="AF67" s="16">
        <v>-30461.13882</v>
      </c>
      <c r="AG67" s="16">
        <v>-30461.13882</v>
      </c>
    </row>
    <row r="68" spans="2:33">
      <c r="B68" s="146" t="s">
        <v>210</v>
      </c>
      <c r="C68" s="16">
        <v>206967.64416103912</v>
      </c>
      <c r="E68" s="16">
        <v>208148.96939793642</v>
      </c>
      <c r="F68" s="16">
        <v>208544.314011738</v>
      </c>
      <c r="G68" s="16">
        <v>209690.10466087901</v>
      </c>
      <c r="H68" s="16">
        <v>211429.86075351801</v>
      </c>
      <c r="J68" s="16">
        <v>213282.5079676786</v>
      </c>
      <c r="K68" s="16">
        <v>214608.60740532141</v>
      </c>
      <c r="L68" s="16">
        <v>216037.50800330477</v>
      </c>
      <c r="M68" s="16">
        <v>263527.98733139242</v>
      </c>
      <c r="O68" s="16">
        <v>265159</v>
      </c>
      <c r="P68" s="16">
        <v>266559.46113712632</v>
      </c>
      <c r="Q68" s="16">
        <v>268042.1721083892</v>
      </c>
      <c r="R68" s="16">
        <v>269297.75982116413</v>
      </c>
      <c r="T68" s="16">
        <v>270965.10145489755</v>
      </c>
      <c r="U68" s="16">
        <v>273528.19581846666</v>
      </c>
      <c r="V68" s="16">
        <v>275410.82067218196</v>
      </c>
      <c r="W68" s="16">
        <v>276600.65433738794</v>
      </c>
      <c r="Y68" s="16">
        <v>279010.31079506245</v>
      </c>
      <c r="Z68" s="16">
        <v>281881.36303804157</v>
      </c>
      <c r="AA68" s="16">
        <v>284243.16034565115</v>
      </c>
      <c r="AB68" s="16">
        <v>286805.45098821184</v>
      </c>
      <c r="AD68" s="16">
        <v>291270.65943464841</v>
      </c>
      <c r="AE68" s="16">
        <v>296610.32630159106</v>
      </c>
      <c r="AF68" s="16">
        <v>301390.25313194405</v>
      </c>
      <c r="AG68" s="16">
        <v>306874.22560029128</v>
      </c>
    </row>
    <row r="69" spans="2:33">
      <c r="B69" s="146" t="s">
        <v>151</v>
      </c>
      <c r="C69" s="16">
        <v>28676.223879857542</v>
      </c>
      <c r="E69" s="16">
        <v>22841.254019972348</v>
      </c>
      <c r="F69" s="16">
        <v>28825.296858921502</v>
      </c>
      <c r="G69" s="16">
        <v>37790.392779103197</v>
      </c>
      <c r="H69" s="16">
        <v>46588.728228320098</v>
      </c>
      <c r="J69" s="16">
        <v>47248.555192764994</v>
      </c>
      <c r="K69" s="16">
        <v>50676.372066620359</v>
      </c>
      <c r="L69" s="16">
        <v>54722.475078209791</v>
      </c>
      <c r="M69" s="16">
        <v>58686.436267964498</v>
      </c>
      <c r="O69" s="16">
        <v>61964</v>
      </c>
      <c r="P69" s="16">
        <v>66282.144650766335</v>
      </c>
      <c r="Q69" s="16">
        <v>72350.486514433243</v>
      </c>
      <c r="R69" s="16">
        <v>80085.615741862202</v>
      </c>
      <c r="T69" s="16">
        <v>86830.180142525773</v>
      </c>
      <c r="U69" s="16">
        <v>96166.261787532421</v>
      </c>
      <c r="V69" s="16">
        <v>108359.60373508358</v>
      </c>
      <c r="W69" s="16">
        <v>121732.1858587883</v>
      </c>
      <c r="Y69" s="16">
        <v>133801.28117958709</v>
      </c>
      <c r="Z69" s="16">
        <v>149066.45651913961</v>
      </c>
      <c r="AA69" s="16">
        <v>165607.47495046878</v>
      </c>
      <c r="AB69" s="16">
        <v>180346.31663376887</v>
      </c>
      <c r="AD69" s="16">
        <v>193108.21181836486</v>
      </c>
      <c r="AE69" s="16">
        <v>208612.23646690283</v>
      </c>
      <c r="AF69" s="16">
        <v>224332.92087186142</v>
      </c>
      <c r="AG69" s="16">
        <v>240226.81258670802</v>
      </c>
    </row>
    <row r="70" spans="2:33">
      <c r="B70" s="146" t="s">
        <v>152</v>
      </c>
      <c r="C70" s="16">
        <v>3852.249089680221</v>
      </c>
      <c r="E70" s="16">
        <v>-3553.3392290735796</v>
      </c>
      <c r="F70" s="16">
        <v>2737.8080983861837</v>
      </c>
      <c r="G70" s="16">
        <v>815.7679692446352</v>
      </c>
      <c r="H70" s="16">
        <v>-117.62632715193648</v>
      </c>
      <c r="J70" s="16">
        <v>-1251.8950929308944</v>
      </c>
      <c r="K70" s="16">
        <v>-33737.437863823405</v>
      </c>
      <c r="L70" s="16">
        <v>-62702.866973438366</v>
      </c>
      <c r="M70" s="16">
        <v>-46365.877699293625</v>
      </c>
      <c r="O70" s="16">
        <v>-72620</v>
      </c>
      <c r="P70" s="16">
        <v>-49111.327824452499</v>
      </c>
      <c r="Q70" s="16">
        <v>-59788.77568465822</v>
      </c>
      <c r="R70" s="16">
        <v>-56709.825500589955</v>
      </c>
      <c r="T70" s="16">
        <v>-88288.725775154322</v>
      </c>
      <c r="U70" s="16">
        <v>-108716.49425055548</v>
      </c>
      <c r="V70" s="16">
        <v>-98075.507732294092</v>
      </c>
      <c r="W70" s="16">
        <v>-81407.209406520808</v>
      </c>
      <c r="Y70" s="16">
        <v>-80441.274774602905</v>
      </c>
      <c r="Z70" s="16">
        <v>-86298.957391405929</v>
      </c>
      <c r="AA70" s="16">
        <v>-92658.461448553426</v>
      </c>
      <c r="AB70" s="16">
        <v>-86187.194831523622</v>
      </c>
      <c r="AD70" s="16">
        <v>-98336.113799357729</v>
      </c>
      <c r="AE70" s="16">
        <v>-113290.13563081899</v>
      </c>
      <c r="AF70" s="16">
        <v>-120204.84277592436</v>
      </c>
      <c r="AG70" s="16">
        <v>-116662.27801991193</v>
      </c>
    </row>
    <row r="71" spans="2:33">
      <c r="B71" s="146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  <c r="U71" s="16"/>
      <c r="V71" s="16"/>
      <c r="W71" s="16"/>
      <c r="Y71" s="16"/>
      <c r="Z71" s="16"/>
      <c r="AA71" s="16"/>
      <c r="AB71" s="16"/>
      <c r="AD71" s="16"/>
      <c r="AE71" s="16"/>
      <c r="AF71" s="16"/>
      <c r="AG71" s="16"/>
    </row>
    <row r="72" spans="2:33">
      <c r="B72" s="147"/>
      <c r="C72" s="16"/>
      <c r="E72" s="16"/>
      <c r="F72" s="16"/>
      <c r="G72" s="16"/>
      <c r="H72" s="16"/>
      <c r="J72" s="16"/>
      <c r="K72" s="16"/>
      <c r="L72" s="16"/>
      <c r="M72" s="16"/>
      <c r="O72" s="16"/>
      <c r="P72" s="16"/>
      <c r="Q72" s="16"/>
      <c r="R72" s="16"/>
      <c r="T72" s="16"/>
      <c r="U72" s="16"/>
      <c r="V72" s="16"/>
      <c r="W72" s="16"/>
      <c r="Y72" s="16"/>
      <c r="Z72" s="16"/>
      <c r="AA72" s="16"/>
      <c r="AB72" s="16"/>
      <c r="AD72" s="16"/>
      <c r="AE72" s="16"/>
      <c r="AF72" s="16"/>
      <c r="AG72" s="16"/>
    </row>
    <row r="73" spans="2:33">
      <c r="B73" s="148" t="s">
        <v>215</v>
      </c>
      <c r="C73" s="125">
        <f>SUM(C65:C72)</f>
        <v>246343.73966718835</v>
      </c>
      <c r="D73" s="125">
        <f t="shared" ref="D73" si="31">SUM(D65:D72)</f>
        <v>0</v>
      </c>
      <c r="E73" s="125">
        <f>SUM(E65:E72)</f>
        <v>234340.96400889338</v>
      </c>
      <c r="F73" s="125">
        <f>SUM(F65:F72)</f>
        <v>247044.7988891039</v>
      </c>
      <c r="G73" s="125">
        <f>SUM(G65:G72)</f>
        <v>255251.31095629535</v>
      </c>
      <c r="H73" s="125">
        <f>SUM(H65:H72)</f>
        <v>264856.44986175466</v>
      </c>
      <c r="J73" s="125">
        <f t="shared" ref="J73" si="32">SUM(J65:J72)</f>
        <v>266243.89866997162</v>
      </c>
      <c r="K73" s="125">
        <f t="shared" ref="K73" si="33">SUM(K65:K72)</f>
        <v>238528.86663239493</v>
      </c>
      <c r="L73" s="125">
        <f t="shared" ref="L73" si="34">SUM(L65:L72)</f>
        <v>215048.28619235271</v>
      </c>
      <c r="M73" s="125">
        <f t="shared" ref="M73" si="35">SUM(M65:M72)</f>
        <v>283690.64107433986</v>
      </c>
      <c r="O73" s="125">
        <f t="shared" ref="O73" si="36">SUM(O65:O72)</f>
        <v>262354</v>
      </c>
      <c r="P73" s="125">
        <f>SUM(P65:P72)</f>
        <v>291612.69313988992</v>
      </c>
      <c r="Q73" s="125">
        <f t="shared" ref="Q73:R73" si="37">SUM(Q65:Q72)</f>
        <v>288505.17172461399</v>
      </c>
      <c r="R73" s="125">
        <f t="shared" si="37"/>
        <v>300596.02663888608</v>
      </c>
      <c r="T73" s="125">
        <f t="shared" ref="T73:W73" si="38">SUM(T65:T72)</f>
        <v>277457.19928871881</v>
      </c>
      <c r="U73" s="125">
        <f t="shared" ref="U73:V73" si="39">SUM(U65:U72)</f>
        <v>268964.55156189343</v>
      </c>
      <c r="V73" s="125">
        <f t="shared" si="39"/>
        <v>293711.02051142126</v>
      </c>
      <c r="W73" s="125">
        <f t="shared" si="38"/>
        <v>324969.2226661052</v>
      </c>
      <c r="Y73" s="125">
        <f t="shared" ref="Y73" si="40">SUM(Y65:Y72)</f>
        <v>340436.04814664746</v>
      </c>
      <c r="Z73" s="125">
        <f t="shared" ref="Z73:AA73" si="41">SUM(Z65:Z72)</f>
        <v>352750.62598237605</v>
      </c>
      <c r="AA73" s="125">
        <f t="shared" si="41"/>
        <v>365302.49702416727</v>
      </c>
      <c r="AB73" s="125">
        <f t="shared" ref="AB73" si="42">SUM(AB65:AB72)</f>
        <v>389105.56892705796</v>
      </c>
      <c r="AD73" s="125">
        <f t="shared" ref="AD73:AE73" si="43">SUM(AD65:AD72)</f>
        <v>373535.68839025637</v>
      </c>
      <c r="AE73" s="125">
        <f t="shared" si="43"/>
        <v>369664.10266427568</v>
      </c>
      <c r="AF73" s="125">
        <v>383256.42129448196</v>
      </c>
      <c r="AG73" s="125">
        <f t="shared" ref="AG73" si="44">SUM(AG65:AG72)</f>
        <v>408187.97417268821</v>
      </c>
    </row>
    <row r="74" spans="2:33">
      <c r="B74" s="153"/>
      <c r="C74" s="51"/>
      <c r="E74" s="51"/>
      <c r="F74" s="51"/>
      <c r="G74" s="51"/>
      <c r="H74" s="51"/>
      <c r="J74" s="51"/>
      <c r="K74" s="51"/>
      <c r="L74" s="51"/>
      <c r="M74" s="51"/>
      <c r="O74" s="51"/>
      <c r="P74" s="51"/>
      <c r="Q74" s="51"/>
      <c r="R74" s="51"/>
      <c r="T74" s="51"/>
      <c r="U74" s="51"/>
      <c r="V74" s="51"/>
      <c r="W74" s="51"/>
      <c r="Y74" s="51"/>
      <c r="Z74" s="51"/>
      <c r="AA74" s="51"/>
      <c r="AB74" s="51"/>
      <c r="AD74" s="51"/>
      <c r="AE74" s="51"/>
      <c r="AF74" s="51"/>
      <c r="AG74" s="51"/>
    </row>
    <row r="75" spans="2:33" s="151" customFormat="1" ht="16.5" customHeight="1">
      <c r="B75" s="150" t="s">
        <v>216</v>
      </c>
      <c r="C75" s="141">
        <f>C63+C73</f>
        <v>544018.64576245844</v>
      </c>
      <c r="E75" s="141">
        <f t="shared" ref="E75:M75" si="45">E63+E73</f>
        <v>532238.46764330368</v>
      </c>
      <c r="F75" s="141">
        <f t="shared" si="45"/>
        <v>523138.39790986374</v>
      </c>
      <c r="G75" s="141">
        <f t="shared" si="45"/>
        <v>529911.7307064191</v>
      </c>
      <c r="H75" s="141">
        <f t="shared" si="45"/>
        <v>522595.42592081521</v>
      </c>
      <c r="J75" s="141">
        <f t="shared" si="45"/>
        <v>501673.20887069387</v>
      </c>
      <c r="K75" s="141">
        <f t="shared" si="45"/>
        <v>470979.10945945757</v>
      </c>
      <c r="L75" s="141">
        <f t="shared" si="45"/>
        <v>472419.04595113359</v>
      </c>
      <c r="M75" s="141">
        <f t="shared" si="45"/>
        <v>525159.17517368624</v>
      </c>
      <c r="O75" s="141">
        <f t="shared" ref="O75:P75" si="46">O63+O73</f>
        <v>503699</v>
      </c>
      <c r="P75" s="141">
        <f t="shared" si="46"/>
        <v>520644.47531944624</v>
      </c>
      <c r="Q75" s="141">
        <f t="shared" ref="Q75:R75" si="47">Q63+Q73</f>
        <v>527970.25838329527</v>
      </c>
      <c r="R75" s="141">
        <f t="shared" si="47"/>
        <v>534892.84027356526</v>
      </c>
      <c r="T75" s="141">
        <f t="shared" ref="T75:W75" si="48">T63+T73</f>
        <v>499187.69699872087</v>
      </c>
      <c r="U75" s="141">
        <f t="shared" ref="U75:V75" si="49">U63+U73</f>
        <v>502481.79518017865</v>
      </c>
      <c r="V75" s="141">
        <f t="shared" si="49"/>
        <v>512999.44289070158</v>
      </c>
      <c r="W75" s="141">
        <f t="shared" si="48"/>
        <v>538425.60875503905</v>
      </c>
      <c r="Y75" s="141">
        <f t="shared" ref="Y75" si="50">Y63+Y73</f>
        <v>544039.43439784565</v>
      </c>
      <c r="Z75" s="141">
        <f t="shared" ref="Z75:AA75" si="51">Z63+Z73</f>
        <v>530540.74308703654</v>
      </c>
      <c r="AA75" s="141">
        <f t="shared" si="51"/>
        <v>521243.12405824184</v>
      </c>
      <c r="AB75" s="141">
        <f t="shared" ref="AB75" si="52">AB63+AB73</f>
        <v>530301.03399868251</v>
      </c>
      <c r="AD75" s="141">
        <f t="shared" ref="AD75:AE75" si="53">AD63+AD73</f>
        <v>499814.00617366785</v>
      </c>
      <c r="AE75" s="141">
        <f t="shared" si="53"/>
        <v>482203.50560739567</v>
      </c>
      <c r="AF75" s="141">
        <v>499459.54373918189</v>
      </c>
      <c r="AG75" s="141">
        <f t="shared" ref="AG75" si="54">AG63+AG73</f>
        <v>525450.8866361134</v>
      </c>
    </row>
  </sheetData>
  <phoneticPr fontId="3" type="noConversion"/>
  <hyperlinks>
    <hyperlink ref="AG2" location="Contents!A1" display="Back"/>
  </hyperlinks>
  <printOptions horizontalCentered="1" verticalCentered="1"/>
  <pageMargins left="0.25" right="0.25" top="0.75" bottom="0.75" header="0.3" footer="0.3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AE94"/>
  <sheetViews>
    <sheetView showGridLines="0" view="pageBreakPreview" zoomScale="80" zoomScaleSheetLayoutView="80" workbookViewId="0">
      <pane xSplit="2" ySplit="11" topLeftCell="Z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E31" sqref="AE31"/>
    </sheetView>
  </sheetViews>
  <sheetFormatPr defaultColWidth="14.42578125" defaultRowHeight="12.75"/>
  <cols>
    <col min="1" max="1" width="1" style="109" customWidth="1"/>
    <col min="2" max="2" width="55.7109375" style="109" customWidth="1"/>
    <col min="3" max="5" width="18.28515625" style="109" hidden="1" customWidth="1"/>
    <col min="6" max="6" width="19.5703125" style="109" customWidth="1"/>
    <col min="7" max="7" width="0.28515625" style="109" customWidth="1"/>
    <col min="8" max="10" width="18.28515625" style="109" hidden="1" customWidth="1"/>
    <col min="11" max="11" width="18.5703125" style="109" customWidth="1"/>
    <col min="12" max="12" width="0.85546875" style="109" customWidth="1"/>
    <col min="13" max="15" width="19.7109375" style="109" hidden="1" customWidth="1"/>
    <col min="16" max="16" width="19.7109375" style="109" customWidth="1"/>
    <col min="17" max="17" width="1.28515625" style="109" customWidth="1"/>
    <col min="18" max="20" width="20" style="109" hidden="1" customWidth="1"/>
    <col min="21" max="21" width="20" style="109" customWidth="1"/>
    <col min="22" max="22" width="1.28515625" style="109" customWidth="1"/>
    <col min="23" max="26" width="20" style="109" customWidth="1"/>
    <col min="27" max="27" width="1.28515625" style="109" customWidth="1"/>
    <col min="28" max="29" width="20" style="109" customWidth="1"/>
    <col min="30" max="30" width="19" style="109" customWidth="1"/>
    <col min="31" max="31" width="19.140625" style="109" bestFit="1" customWidth="1"/>
    <col min="32" max="16384" width="14.42578125" style="109"/>
  </cols>
  <sheetData>
    <row r="2" spans="2:31">
      <c r="P2" s="339"/>
      <c r="R2" s="339"/>
      <c r="S2" s="339"/>
      <c r="T2" s="339"/>
      <c r="X2" s="339"/>
      <c r="Y2" s="339"/>
      <c r="AE2" s="161" t="s">
        <v>94</v>
      </c>
    </row>
    <row r="3" spans="2:31">
      <c r="R3" s="339"/>
      <c r="W3" s="339"/>
      <c r="X3" s="339"/>
      <c r="Y3" s="339"/>
      <c r="Z3" s="339"/>
      <c r="AB3" s="339"/>
      <c r="AC3" s="339"/>
    </row>
    <row r="8" spans="2:31" ht="14.25" customHeight="1">
      <c r="B8" s="26" t="s">
        <v>69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10" spans="2:31">
      <c r="B10" s="138"/>
    </row>
    <row r="11" spans="2:31" s="139" customFormat="1" ht="30" customHeight="1">
      <c r="B11" s="154" t="s">
        <v>227</v>
      </c>
      <c r="C11" s="156" t="s">
        <v>120</v>
      </c>
      <c r="D11" s="156" t="s">
        <v>125</v>
      </c>
      <c r="E11" s="156" t="s">
        <v>126</v>
      </c>
      <c r="F11" s="156" t="s">
        <v>127</v>
      </c>
      <c r="H11" s="156" t="s">
        <v>155</v>
      </c>
      <c r="I11" s="156" t="s">
        <v>156</v>
      </c>
      <c r="J11" s="156" t="s">
        <v>157</v>
      </c>
      <c r="K11" s="156" t="s">
        <v>158</v>
      </c>
      <c r="M11" s="156" t="s">
        <v>315</v>
      </c>
      <c r="N11" s="156" t="s">
        <v>316</v>
      </c>
      <c r="O11" s="156" t="s">
        <v>317</v>
      </c>
      <c r="P11" s="156" t="s">
        <v>318</v>
      </c>
      <c r="R11" s="156" t="s">
        <v>335</v>
      </c>
      <c r="S11" s="156" t="s">
        <v>338</v>
      </c>
      <c r="T11" s="156" t="s">
        <v>347</v>
      </c>
      <c r="U11" s="156" t="s">
        <v>361</v>
      </c>
      <c r="W11" s="156" t="s">
        <v>366</v>
      </c>
      <c r="X11" s="156" t="s">
        <v>371</v>
      </c>
      <c r="Y11" s="156" t="s">
        <v>376</v>
      </c>
      <c r="Z11" s="156" t="s">
        <v>381</v>
      </c>
      <c r="AB11" s="156" t="s">
        <v>388</v>
      </c>
      <c r="AC11" s="156" t="s">
        <v>407</v>
      </c>
      <c r="AD11" s="156" t="s">
        <v>415</v>
      </c>
      <c r="AE11" s="156" t="s">
        <v>411</v>
      </c>
    </row>
    <row r="12" spans="2:31" ht="12.75" customHeight="1">
      <c r="B12" s="310"/>
      <c r="C12" s="140"/>
      <c r="D12" s="140"/>
      <c r="E12" s="140"/>
      <c r="F12" s="140"/>
      <c r="H12" s="140"/>
      <c r="I12" s="140"/>
      <c r="J12" s="140"/>
      <c r="K12" s="140"/>
      <c r="M12" s="140"/>
      <c r="N12" s="140"/>
      <c r="O12" s="140"/>
      <c r="P12" s="140"/>
      <c r="R12" s="140"/>
      <c r="S12" s="140"/>
      <c r="T12" s="140"/>
      <c r="U12" s="140"/>
      <c r="W12" s="140"/>
      <c r="X12" s="140"/>
      <c r="Y12" s="140"/>
      <c r="Z12" s="140"/>
      <c r="AB12" s="140"/>
      <c r="AC12" s="140"/>
      <c r="AD12" s="140"/>
      <c r="AE12" s="140"/>
    </row>
    <row r="13" spans="2:31">
      <c r="B13" s="311" t="s">
        <v>261</v>
      </c>
      <c r="C13" s="140"/>
      <c r="D13" s="140"/>
      <c r="E13" s="140"/>
      <c r="F13" s="140"/>
      <c r="H13" s="140"/>
      <c r="I13" s="140"/>
      <c r="J13" s="140"/>
      <c r="K13" s="140"/>
      <c r="M13" s="140"/>
      <c r="N13" s="140"/>
      <c r="O13" s="140"/>
      <c r="P13" s="140"/>
      <c r="R13" s="140"/>
      <c r="S13" s="140"/>
      <c r="T13" s="140"/>
      <c r="U13" s="140"/>
      <c r="W13" s="140"/>
      <c r="X13" s="140"/>
      <c r="Y13" s="140"/>
      <c r="Z13" s="140"/>
      <c r="AB13" s="140"/>
      <c r="AC13" s="140"/>
      <c r="AD13" s="140"/>
      <c r="AE13" s="140"/>
    </row>
    <row r="14" spans="2:31" ht="12.75" customHeight="1">
      <c r="B14" s="310" t="s">
        <v>262</v>
      </c>
      <c r="C14" s="140">
        <v>-5835</v>
      </c>
      <c r="D14" s="140">
        <v>150</v>
      </c>
      <c r="E14" s="140">
        <v>9114</v>
      </c>
      <c r="F14" s="140">
        <v>17913.177395384326</v>
      </c>
      <c r="H14" s="140">
        <v>658</v>
      </c>
      <c r="I14" s="140">
        <v>4087</v>
      </c>
      <c r="J14" s="140">
        <v>8133</v>
      </c>
      <c r="K14" s="140">
        <v>12533.239235791232</v>
      </c>
      <c r="M14" s="140">
        <v>2840.5876873685706</v>
      </c>
      <c r="N14" s="140">
        <v>7158.6281905239157</v>
      </c>
      <c r="O14" s="140">
        <v>13226.970332975638</v>
      </c>
      <c r="P14" s="140">
        <v>21399.103943448834</v>
      </c>
      <c r="R14" s="140">
        <v>6744.7552848600781</v>
      </c>
      <c r="S14" s="140">
        <v>16080.837163175491</v>
      </c>
      <c r="T14" s="140">
        <v>28274.179521812803</v>
      </c>
      <c r="U14" s="140">
        <v>41646.919611662102</v>
      </c>
      <c r="W14" s="140">
        <v>12069.101530944121</v>
      </c>
      <c r="X14" s="140">
        <v>27334.276850121463</v>
      </c>
      <c r="Y14" s="140">
        <v>43875.295734787389</v>
      </c>
      <c r="Z14" s="140">
        <v>58614.137465567161</v>
      </c>
      <c r="AB14" s="140">
        <v>12761.895433785383</v>
      </c>
      <c r="AC14" s="140">
        <v>28265.919855432308</v>
      </c>
      <c r="AD14" s="140">
        <v>43986.604074956456</v>
      </c>
      <c r="AE14" s="140">
        <v>59880.496712225045</v>
      </c>
    </row>
    <row r="15" spans="2:31" ht="12.75" customHeight="1">
      <c r="B15" s="310"/>
      <c r="C15" s="140"/>
      <c r="D15" s="140"/>
      <c r="E15" s="140"/>
      <c r="F15" s="140"/>
      <c r="H15" s="140"/>
      <c r="I15" s="140"/>
      <c r="J15" s="140"/>
      <c r="K15" s="140"/>
      <c r="M15" s="140"/>
      <c r="N15" s="140"/>
      <c r="O15" s="140"/>
      <c r="P15" s="140"/>
      <c r="R15" s="140"/>
      <c r="S15" s="140"/>
      <c r="T15" s="140"/>
      <c r="U15" s="140"/>
      <c r="W15" s="140"/>
      <c r="X15" s="140"/>
      <c r="Y15" s="140"/>
      <c r="Z15" s="140"/>
      <c r="AB15" s="140"/>
      <c r="AC15" s="140"/>
      <c r="AD15" s="140"/>
      <c r="AE15" s="140"/>
    </row>
    <row r="16" spans="2:31" ht="25.5">
      <c r="B16" s="311" t="s">
        <v>300</v>
      </c>
      <c r="C16" s="140"/>
      <c r="D16" s="140"/>
      <c r="E16" s="140"/>
      <c r="F16" s="140"/>
      <c r="H16" s="140"/>
      <c r="I16" s="140"/>
      <c r="J16" s="140"/>
      <c r="K16" s="140"/>
      <c r="M16" s="140"/>
      <c r="N16" s="140"/>
      <c r="O16" s="140"/>
      <c r="P16" s="140"/>
      <c r="R16" s="140"/>
      <c r="S16" s="140"/>
      <c r="T16" s="140"/>
      <c r="U16" s="140"/>
      <c r="W16" s="140"/>
      <c r="X16" s="140"/>
      <c r="Y16" s="140"/>
      <c r="Z16" s="140"/>
      <c r="AB16" s="140"/>
      <c r="AC16" s="140"/>
      <c r="AD16" s="140"/>
      <c r="AE16" s="140"/>
    </row>
    <row r="17" spans="2:31" ht="12.75" customHeight="1">
      <c r="B17" s="310" t="s">
        <v>263</v>
      </c>
      <c r="C17" s="140">
        <v>12854</v>
      </c>
      <c r="D17" s="140">
        <v>25129</v>
      </c>
      <c r="E17" s="140">
        <v>37375</v>
      </c>
      <c r="F17" s="140">
        <v>49429.165423377941</v>
      </c>
      <c r="H17" s="140">
        <v>11907</v>
      </c>
      <c r="I17" s="140">
        <v>23582</v>
      </c>
      <c r="J17" s="140">
        <v>34553</v>
      </c>
      <c r="K17" s="140">
        <v>45436.237503104028</v>
      </c>
      <c r="M17" s="140">
        <v>10149.347163331293</v>
      </c>
      <c r="N17" s="140">
        <v>20323.549746619767</v>
      </c>
      <c r="O17" s="140">
        <v>30766.797609247908</v>
      </c>
      <c r="P17" s="140">
        <v>41059.500039987848</v>
      </c>
      <c r="R17" s="140">
        <v>9635.9590181380172</v>
      </c>
      <c r="S17" s="140">
        <v>18886.072692505171</v>
      </c>
      <c r="T17" s="140">
        <v>28209.462313993023</v>
      </c>
      <c r="U17" s="140">
        <v>37749.321288805033</v>
      </c>
      <c r="W17" s="140">
        <v>9705.8596039686163</v>
      </c>
      <c r="X17" s="140">
        <v>19149.120583413875</v>
      </c>
      <c r="Y17" s="140">
        <v>28774.001335349865</v>
      </c>
      <c r="Z17" s="140">
        <v>38579.973010239912</v>
      </c>
      <c r="AB17" s="140">
        <v>10034.457314323648</v>
      </c>
      <c r="AC17" s="140">
        <v>20294.806613234909</v>
      </c>
      <c r="AD17" s="140">
        <v>30511.547297283578</v>
      </c>
      <c r="AE17" s="140">
        <v>40632.600085136983</v>
      </c>
    </row>
    <row r="18" spans="2:31" ht="12.75" customHeight="1">
      <c r="B18" s="310" t="s">
        <v>264</v>
      </c>
      <c r="C18" s="140">
        <v>43</v>
      </c>
      <c r="D18" s="140">
        <v>639</v>
      </c>
      <c r="E18" s="140">
        <v>1727</v>
      </c>
      <c r="F18" s="140">
        <v>3218.0510656141773</v>
      </c>
      <c r="H18" s="140">
        <v>1465</v>
      </c>
      <c r="I18" s="140">
        <v>2526</v>
      </c>
      <c r="J18" s="140">
        <v>3616</v>
      </c>
      <c r="K18" s="140">
        <v>5309.2570000000005</v>
      </c>
      <c r="M18" s="140">
        <v>1667.3206097647803</v>
      </c>
      <c r="N18" s="140">
        <v>3064.4890203162936</v>
      </c>
      <c r="O18" s="140">
        <v>4400.9987642865844</v>
      </c>
      <c r="P18" s="140">
        <v>5343.1806207591471</v>
      </c>
      <c r="R18" s="140">
        <v>1485.2720228912385</v>
      </c>
      <c r="S18" s="140">
        <v>3507.9207010922009</v>
      </c>
      <c r="T18" s="140">
        <v>5307.9430024095782</v>
      </c>
      <c r="U18" s="140">
        <v>6935.151000223309</v>
      </c>
      <c r="W18" s="140">
        <v>2224.3459246755106</v>
      </c>
      <c r="X18" s="140">
        <v>4808.1685714164987</v>
      </c>
      <c r="Y18" s="140">
        <v>7377.818442841437</v>
      </c>
      <c r="Z18" s="140">
        <v>9499.0770863131584</v>
      </c>
      <c r="AB18" s="140">
        <v>3713.7837996404301</v>
      </c>
      <c r="AC18" s="140">
        <v>8808.2009665140213</v>
      </c>
      <c r="AD18" s="140">
        <v>13148.837378217288</v>
      </c>
      <c r="AE18" s="140">
        <v>17919.262103355646</v>
      </c>
    </row>
    <row r="19" spans="2:31" ht="12.75" customHeight="1">
      <c r="B19" s="310" t="s">
        <v>265</v>
      </c>
      <c r="C19" s="140">
        <v>14</v>
      </c>
      <c r="D19" s="140">
        <v>28</v>
      </c>
      <c r="E19" s="140">
        <v>42</v>
      </c>
      <c r="F19" s="140">
        <v>55.981616686961587</v>
      </c>
      <c r="H19" s="140">
        <v>14</v>
      </c>
      <c r="I19" s="140">
        <v>23</v>
      </c>
      <c r="J19" s="140">
        <v>37</v>
      </c>
      <c r="K19" s="140">
        <v>55.551000000000002</v>
      </c>
      <c r="M19" s="140">
        <v>0</v>
      </c>
      <c r="N19" s="140"/>
      <c r="O19" s="140"/>
      <c r="P19" s="140"/>
      <c r="R19" s="140"/>
      <c r="S19" s="140">
        <v>0</v>
      </c>
      <c r="T19" s="140">
        <v>0</v>
      </c>
      <c r="U19" s="140">
        <v>0</v>
      </c>
      <c r="W19" s="140">
        <v>0</v>
      </c>
      <c r="X19" s="140">
        <v>0</v>
      </c>
      <c r="Y19" s="140">
        <v>0</v>
      </c>
      <c r="Z19" s="140">
        <v>0</v>
      </c>
      <c r="AB19" s="140">
        <v>0</v>
      </c>
      <c r="AC19" s="140">
        <v>0</v>
      </c>
      <c r="AD19" s="140">
        <v>0</v>
      </c>
      <c r="AE19" s="140">
        <v>0</v>
      </c>
    </row>
    <row r="20" spans="2:31" ht="12.75" customHeight="1">
      <c r="B20" s="310" t="s">
        <v>295</v>
      </c>
      <c r="C20" s="140">
        <v>213</v>
      </c>
      <c r="D20" s="140">
        <v>768</v>
      </c>
      <c r="E20" s="140">
        <v>1072</v>
      </c>
      <c r="F20" s="140">
        <v>1281.0216004633339</v>
      </c>
      <c r="H20" s="140">
        <v>204</v>
      </c>
      <c r="I20" s="140">
        <v>388</v>
      </c>
      <c r="J20" s="140">
        <v>562</v>
      </c>
      <c r="K20" s="140">
        <v>669.04908694080814</v>
      </c>
      <c r="M20" s="140">
        <v>105.90731055740436</v>
      </c>
      <c r="N20" s="140">
        <v>147.51401519581717</v>
      </c>
      <c r="O20" s="140">
        <v>178.75814828184375</v>
      </c>
      <c r="P20" s="140">
        <v>208.52463936853229</v>
      </c>
      <c r="R20" s="140">
        <v>27.516386514417583</v>
      </c>
      <c r="S20" s="140">
        <v>54.682410849901949</v>
      </c>
      <c r="T20" s="140">
        <v>82.438327087113578</v>
      </c>
      <c r="U20" s="140">
        <v>112.59100398725761</v>
      </c>
      <c r="W20" s="140">
        <v>22.682920764241732</v>
      </c>
      <c r="X20" s="140">
        <v>44.517362374633578</v>
      </c>
      <c r="Y20" s="140">
        <v>63.568833143806366</v>
      </c>
      <c r="Z20" s="140">
        <v>80.548325899407303</v>
      </c>
      <c r="AB20" s="140">
        <v>11.157374478899294</v>
      </c>
      <c r="AC20" s="140">
        <v>12.87497893377296</v>
      </c>
      <c r="AD20" s="140">
        <v>12.874944529474583</v>
      </c>
      <c r="AE20" s="140">
        <v>12.871463946021191</v>
      </c>
    </row>
    <row r="21" spans="2:31" ht="12.75" customHeight="1">
      <c r="B21" s="310" t="s">
        <v>266</v>
      </c>
      <c r="C21" s="140">
        <v>217</v>
      </c>
      <c r="D21" s="140">
        <v>256</v>
      </c>
      <c r="E21" s="140">
        <v>773</v>
      </c>
      <c r="F21" s="140">
        <v>1248.8808570107528</v>
      </c>
      <c r="H21" s="140">
        <v>150</v>
      </c>
      <c r="I21" s="140">
        <v>1115</v>
      </c>
      <c r="J21" s="140">
        <v>299</v>
      </c>
      <c r="K21" s="140">
        <v>1170.7500135177702</v>
      </c>
      <c r="M21" s="140">
        <v>245.00266136890303</v>
      </c>
      <c r="N21" s="140">
        <v>96.59421017236167</v>
      </c>
      <c r="O21" s="140">
        <v>422.13489629166401</v>
      </c>
      <c r="P21" s="140">
        <v>-115.32720641979044</v>
      </c>
      <c r="R21" s="140">
        <v>212.83962307502711</v>
      </c>
      <c r="S21" s="140">
        <v>260.46630674906498</v>
      </c>
      <c r="T21" s="140">
        <v>217.45276561741906</v>
      </c>
      <c r="U21" s="140">
        <v>-448.51945614903116</v>
      </c>
      <c r="W21" s="140">
        <v>122.49378791011206</v>
      </c>
      <c r="X21" s="140">
        <v>425.71929647506539</v>
      </c>
      <c r="Y21" s="140">
        <v>1323.5953077708332</v>
      </c>
      <c r="Z21" s="140">
        <v>731.30105512123168</v>
      </c>
      <c r="AB21" s="140">
        <v>8.6689257005888951</v>
      </c>
      <c r="AC21" s="140">
        <v>-272.30671664495975</v>
      </c>
      <c r="AD21" s="140">
        <v>-583.51058141143312</v>
      </c>
      <c r="AE21" s="140">
        <v>-774.30489544599163</v>
      </c>
    </row>
    <row r="22" spans="2:31" ht="12.75" customHeight="1">
      <c r="B22" s="310" t="s">
        <v>303</v>
      </c>
      <c r="C22" s="140">
        <v>-2744</v>
      </c>
      <c r="D22" s="140">
        <v>1771</v>
      </c>
      <c r="E22" s="140">
        <v>997</v>
      </c>
      <c r="F22" s="140">
        <v>1039.5391102915405</v>
      </c>
      <c r="H22" s="140">
        <v>-564</v>
      </c>
      <c r="I22" s="140">
        <v>-5842</v>
      </c>
      <c r="J22" s="140">
        <v>-8084</v>
      </c>
      <c r="K22" s="140">
        <v>1879.2737031497279</v>
      </c>
      <c r="M22" s="140">
        <v>-1241.2330606729929</v>
      </c>
      <c r="N22" s="140">
        <v>4429.4546280354916</v>
      </c>
      <c r="O22" s="140">
        <v>5491.598484505701</v>
      </c>
      <c r="P22" s="140">
        <v>2268.0010957666441</v>
      </c>
      <c r="R22" s="140">
        <v>951.34615013129962</v>
      </c>
      <c r="S22" s="140">
        <v>6701.7273311597501</v>
      </c>
      <c r="T22" s="140">
        <v>11201.580272963833</v>
      </c>
      <c r="U22" s="140">
        <v>12830.835740681976</v>
      </c>
      <c r="W22" s="140">
        <v>-1347.2594853600372</v>
      </c>
      <c r="X22" s="140">
        <v>-1946.1809321266594</v>
      </c>
      <c r="Y22" s="140">
        <v>-2371.1335612162602</v>
      </c>
      <c r="Z22" s="140">
        <v>-1664.829156922151</v>
      </c>
      <c r="AB22" s="140">
        <v>-1463.1795553616143</v>
      </c>
      <c r="AC22" s="140">
        <v>423.77343059934663</v>
      </c>
      <c r="AD22" s="140">
        <v>3166.0239619350414</v>
      </c>
      <c r="AE22" s="140">
        <v>3996.734837316862</v>
      </c>
    </row>
    <row r="23" spans="2:31" ht="12.75" customHeight="1">
      <c r="B23" s="310" t="s">
        <v>267</v>
      </c>
      <c r="C23" s="140">
        <v>3220</v>
      </c>
      <c r="D23" s="140">
        <v>6314</v>
      </c>
      <c r="E23" s="140">
        <v>9710</v>
      </c>
      <c r="F23" s="140">
        <v>13262.540818211219</v>
      </c>
      <c r="H23" s="140">
        <v>4081</v>
      </c>
      <c r="I23" s="140">
        <v>11919</v>
      </c>
      <c r="J23" s="140">
        <v>18484</v>
      </c>
      <c r="K23" s="140">
        <v>22831.580615530849</v>
      </c>
      <c r="M23" s="140">
        <v>3239.3365266934534</v>
      </c>
      <c r="N23" s="140">
        <v>7034.4015221203508</v>
      </c>
      <c r="O23" s="140">
        <v>11346.900566473647</v>
      </c>
      <c r="P23" s="140">
        <v>13425.383833235983</v>
      </c>
      <c r="R23" s="140">
        <v>2864.0323803223346</v>
      </c>
      <c r="S23" s="140">
        <v>4997.6375319711306</v>
      </c>
      <c r="T23" s="140">
        <v>8314.1353941275574</v>
      </c>
      <c r="U23" s="140">
        <v>11828.098328483469</v>
      </c>
      <c r="W23" s="140">
        <v>3573.2128014842424</v>
      </c>
      <c r="X23" s="140">
        <v>8034.8263150799603</v>
      </c>
      <c r="Y23" s="140">
        <v>13107.064600200772</v>
      </c>
      <c r="Z23" s="140">
        <v>16914.166590957171</v>
      </c>
      <c r="AB23" s="140">
        <v>3749.9406031836934</v>
      </c>
      <c r="AC23" s="140">
        <v>8318.2475611895443</v>
      </c>
      <c r="AD23" s="140">
        <v>12478.823324411438</v>
      </c>
      <c r="AE23" s="140">
        <v>19615.260361477256</v>
      </c>
    </row>
    <row r="24" spans="2:31" ht="12.75" customHeight="1">
      <c r="B24" s="310" t="s">
        <v>296</v>
      </c>
      <c r="C24" s="140">
        <v>2146</v>
      </c>
      <c r="D24" s="140">
        <v>3528</v>
      </c>
      <c r="E24" s="140">
        <v>5107</v>
      </c>
      <c r="F24" s="140">
        <v>10164.639374046124</v>
      </c>
      <c r="H24" s="140">
        <v>1280</v>
      </c>
      <c r="I24" s="140">
        <v>2338</v>
      </c>
      <c r="J24" s="140">
        <v>3689</v>
      </c>
      <c r="K24" s="140">
        <v>3348.6348258253629</v>
      </c>
      <c r="M24" s="140">
        <v>899.28827682975884</v>
      </c>
      <c r="N24" s="140">
        <v>1756.8279347412913</v>
      </c>
      <c r="O24" s="140">
        <v>2584.9123535687822</v>
      </c>
      <c r="P24" s="140">
        <v>3424.5525351286947</v>
      </c>
      <c r="R24" s="140">
        <v>766.59845902081713</v>
      </c>
      <c r="S24" s="340">
        <v>1494.6450358737686</v>
      </c>
      <c r="T24" s="140">
        <v>2210.651719362882</v>
      </c>
      <c r="U24" s="340">
        <f>(2811.91965718571)+23.2699577066667</f>
        <v>2835.189614892377</v>
      </c>
      <c r="W24" s="140">
        <v>452.28614916210017</v>
      </c>
      <c r="X24" s="140">
        <v>776.96317970054656</v>
      </c>
      <c r="Y24" s="140">
        <v>1077.6943470157955</v>
      </c>
      <c r="Z24" s="140">
        <v>1251.6396727300125</v>
      </c>
      <c r="AB24" s="140">
        <v>100.35523697790512</v>
      </c>
      <c r="AC24" s="140">
        <v>169.51558966809316</v>
      </c>
      <c r="AD24" s="140">
        <v>220.35236789808221</v>
      </c>
      <c r="AE24" s="140">
        <v>265.03255407086215</v>
      </c>
    </row>
    <row r="25" spans="2:31" ht="12.75" customHeight="1">
      <c r="B25" s="310" t="s">
        <v>297</v>
      </c>
      <c r="C25" s="140">
        <v>-34</v>
      </c>
      <c r="D25" s="140">
        <v>-76</v>
      </c>
      <c r="E25" s="140">
        <v>-89</v>
      </c>
      <c r="F25" s="140">
        <v>-100.5722400421101</v>
      </c>
      <c r="H25" s="140">
        <v>-12</v>
      </c>
      <c r="I25" s="140">
        <v>-30</v>
      </c>
      <c r="J25" s="140">
        <v>-44</v>
      </c>
      <c r="K25" s="140">
        <v>-62.865698253716474</v>
      </c>
      <c r="M25" s="140">
        <v>-43.05475538110057</v>
      </c>
      <c r="N25" s="140">
        <v>-88.007652446517682</v>
      </c>
      <c r="O25" s="140">
        <v>-149.76375308341125</v>
      </c>
      <c r="P25" s="140">
        <v>-184.33472955694396</v>
      </c>
      <c r="R25" s="140">
        <v>-45.602828728360528</v>
      </c>
      <c r="S25" s="140">
        <v>-111.95510685688402</v>
      </c>
      <c r="T25" s="140">
        <v>-167.41297934701788</v>
      </c>
      <c r="U25" s="140">
        <v>-349.59763328854984</v>
      </c>
      <c r="W25" s="140">
        <v>-83.908587050352224</v>
      </c>
      <c r="X25" s="140">
        <v>-152.31666357679782</v>
      </c>
      <c r="Y25" s="140">
        <v>-236.45091210607092</v>
      </c>
      <c r="Z25" s="140">
        <v>-389.4302669945111</v>
      </c>
      <c r="AB25" s="140">
        <v>-301.65801302311627</v>
      </c>
      <c r="AC25" s="140">
        <v>-596.94341017032377</v>
      </c>
      <c r="AD25" s="140">
        <v>-888.91736442092031</v>
      </c>
      <c r="AE25" s="140">
        <v>-1196.9094949765679</v>
      </c>
    </row>
    <row r="26" spans="2:31" ht="12.75" customHeight="1">
      <c r="B26" s="310" t="s">
        <v>306</v>
      </c>
      <c r="C26" s="140">
        <v>0</v>
      </c>
      <c r="D26" s="140">
        <v>0</v>
      </c>
      <c r="E26" s="140">
        <v>0</v>
      </c>
      <c r="F26" s="140">
        <v>0</v>
      </c>
      <c r="H26" s="140">
        <v>0</v>
      </c>
      <c r="I26" s="140">
        <v>0</v>
      </c>
      <c r="J26" s="140">
        <v>0</v>
      </c>
      <c r="K26" s="140">
        <v>-424.12309998496272</v>
      </c>
      <c r="M26" s="140">
        <v>-645.73812206657237</v>
      </c>
      <c r="N26" s="140">
        <v>-1143.4842476115077</v>
      </c>
      <c r="O26" s="140">
        <v>-1862.5155179027979</v>
      </c>
      <c r="P26" s="140">
        <v>-2957.7214327549368</v>
      </c>
      <c r="R26" s="140">
        <v>-616.3975183818111</v>
      </c>
      <c r="S26" s="140">
        <v>-1341.156688609022</v>
      </c>
      <c r="T26" s="140">
        <v>-2357.8653704949938</v>
      </c>
      <c r="U26" s="140">
        <v>-3130.6060622861373</v>
      </c>
      <c r="W26" s="140">
        <v>-1091.112154075013</v>
      </c>
      <c r="X26" s="140">
        <v>-2265.6802959210172</v>
      </c>
      <c r="Y26" s="140">
        <v>-3270.2365754851935</v>
      </c>
      <c r="Z26" s="140">
        <v>-4395.9970407839828</v>
      </c>
      <c r="AB26" s="140">
        <v>-1336.7298260261184</v>
      </c>
      <c r="AC26" s="140">
        <v>-2331.3908824521004</v>
      </c>
      <c r="AD26" s="140">
        <v>-3527.3764081739537</v>
      </c>
      <c r="AE26" s="140">
        <v>-5039.4781206903626</v>
      </c>
    </row>
    <row r="27" spans="2:31" ht="12.75" customHeight="1">
      <c r="B27" s="310" t="s">
        <v>268</v>
      </c>
      <c r="C27" s="140">
        <v>-3</v>
      </c>
      <c r="D27" s="140">
        <v>-10</v>
      </c>
      <c r="E27" s="140">
        <v>-8</v>
      </c>
      <c r="F27" s="140">
        <v>-19.425923162499167</v>
      </c>
      <c r="H27" s="140">
        <v>-3</v>
      </c>
      <c r="I27" s="140">
        <v>-62</v>
      </c>
      <c r="J27" s="140">
        <v>-62</v>
      </c>
      <c r="K27" s="140">
        <v>-8.7196226926295406</v>
      </c>
      <c r="M27" s="140">
        <v>-25.919846116831351</v>
      </c>
      <c r="N27" s="140">
        <v>0.70931186416087888</v>
      </c>
      <c r="O27" s="140">
        <v>74.053675025459256</v>
      </c>
      <c r="P27" s="140">
        <v>51.342697382935619</v>
      </c>
      <c r="R27" s="140">
        <v>-5.911789324936974</v>
      </c>
      <c r="S27" s="140">
        <v>-13.943840306351643</v>
      </c>
      <c r="T27" s="140">
        <v>-16.343274168347492</v>
      </c>
      <c r="U27" s="140">
        <v>-27.92618527929087</v>
      </c>
      <c r="W27" s="140">
        <v>-170.31046296846597</v>
      </c>
      <c r="X27" s="140">
        <v>-219.39358085468095</v>
      </c>
      <c r="Y27" s="140">
        <v>-518.14739980962145</v>
      </c>
      <c r="Z27" s="140">
        <v>-586.9347767890705</v>
      </c>
      <c r="AB27" s="140">
        <v>-37.893715198549621</v>
      </c>
      <c r="AC27" s="140">
        <v>-117.9327227009821</v>
      </c>
      <c r="AD27" s="140">
        <v>-100.73349427701172</v>
      </c>
      <c r="AE27" s="140">
        <v>-100.42027555320246</v>
      </c>
    </row>
    <row r="28" spans="2:31" ht="12.75" customHeight="1">
      <c r="B28" s="310" t="s">
        <v>269</v>
      </c>
      <c r="C28" s="140">
        <v>-1637</v>
      </c>
      <c r="D28" s="140">
        <v>-3989</v>
      </c>
      <c r="E28" s="140">
        <v>-7620</v>
      </c>
      <c r="F28" s="140">
        <v>-11771.176863557323</v>
      </c>
      <c r="H28" s="140">
        <v>-1352</v>
      </c>
      <c r="I28" s="140">
        <v>-6786</v>
      </c>
      <c r="J28" s="140">
        <v>-10110</v>
      </c>
      <c r="K28" s="140">
        <v>-11375.501239550165</v>
      </c>
      <c r="M28" s="140">
        <v>-853.33612296342085</v>
      </c>
      <c r="N28" s="140">
        <v>-2107.2587032152496</v>
      </c>
      <c r="O28" s="140">
        <v>-4246.2891226069469</v>
      </c>
      <c r="P28" s="140">
        <v>-3561.8321700201445</v>
      </c>
      <c r="R28" s="140">
        <v>-53.303273784613758</v>
      </c>
      <c r="S28" s="140">
        <v>449.01538861128449</v>
      </c>
      <c r="T28" s="140">
        <v>1025.2632952952865</v>
      </c>
      <c r="U28" s="140">
        <v>2461.2794810631362</v>
      </c>
      <c r="W28" s="140">
        <v>456.09672019847454</v>
      </c>
      <c r="X28" s="140">
        <v>2235.4236917986727</v>
      </c>
      <c r="Y28" s="140">
        <v>3432.2507643657987</v>
      </c>
      <c r="Z28" s="140">
        <v>5502.5756745457738</v>
      </c>
      <c r="AB28" s="140">
        <v>971.88560448264673</v>
      </c>
      <c r="AC28" s="140">
        <v>1913.9388412979031</v>
      </c>
      <c r="AD28" s="140">
        <v>3198.6642708644877</v>
      </c>
      <c r="AE28" s="140">
        <v>1564.6924673153239</v>
      </c>
    </row>
    <row r="29" spans="2:31" ht="12.75" customHeight="1">
      <c r="B29" s="310" t="s">
        <v>298</v>
      </c>
      <c r="C29" s="140">
        <v>127</v>
      </c>
      <c r="D29" s="140">
        <v>-294</v>
      </c>
      <c r="E29" s="140">
        <v>-258</v>
      </c>
      <c r="F29" s="140">
        <v>-16.013922079179522</v>
      </c>
      <c r="H29" s="140">
        <v>-539</v>
      </c>
      <c r="I29" s="140">
        <v>-200</v>
      </c>
      <c r="J29" s="140">
        <v>-105</v>
      </c>
      <c r="K29" s="140">
        <v>214.35052519750928</v>
      </c>
      <c r="M29" s="140">
        <v>146.73144842606209</v>
      </c>
      <c r="N29" s="140">
        <v>310.64937637528078</v>
      </c>
      <c r="O29" s="140">
        <v>569.25502552726437</v>
      </c>
      <c r="P29" s="140">
        <v>767.98203303953426</v>
      </c>
      <c r="R29" s="140">
        <v>375.08107649858914</v>
      </c>
      <c r="S29" s="140">
        <v>631.76597496555087</v>
      </c>
      <c r="T29" s="140">
        <v>723.06574010604777</v>
      </c>
      <c r="U29" s="140">
        <v>917.08845907619491</v>
      </c>
      <c r="W29" s="140">
        <v>111.51149795141959</v>
      </c>
      <c r="X29" s="140">
        <v>198.44230598220196</v>
      </c>
      <c r="Y29" s="140">
        <v>268.25467785017895</v>
      </c>
      <c r="Z29" s="140">
        <v>349.02025511035885</v>
      </c>
      <c r="AB29" s="140">
        <v>130.39366572879123</v>
      </c>
      <c r="AC29" s="140">
        <v>206.88118681951696</v>
      </c>
      <c r="AD29" s="140">
        <v>393.91531815363118</v>
      </c>
      <c r="AE29" s="140">
        <v>630.89336558917148</v>
      </c>
    </row>
    <row r="30" spans="2:31" ht="12.75" customHeight="1">
      <c r="B30" s="310" t="s">
        <v>270</v>
      </c>
      <c r="C30" s="140">
        <v>7886</v>
      </c>
      <c r="D30" s="140">
        <v>702</v>
      </c>
      <c r="E30" s="140">
        <v>-2348</v>
      </c>
      <c r="F30" s="140">
        <v>-5444.450701615905</v>
      </c>
      <c r="H30" s="140">
        <v>-317</v>
      </c>
      <c r="I30" s="140">
        <v>10388</v>
      </c>
      <c r="J30" s="140">
        <v>5377</v>
      </c>
      <c r="K30" s="140">
        <v>19.885198662236334</v>
      </c>
      <c r="M30" s="140">
        <v>4193.5314175134736</v>
      </c>
      <c r="N30" s="140">
        <v>-3902.5924695554718</v>
      </c>
      <c r="O30" s="140">
        <v>1416.9349885919066</v>
      </c>
      <c r="P30" s="140">
        <v>1499.0535889045102</v>
      </c>
      <c r="R30" s="140">
        <v>-2910.9499512117741</v>
      </c>
      <c r="S30" s="140">
        <v>-1542.0485527117291</v>
      </c>
      <c r="T30" s="140">
        <v>812.29480782910946</v>
      </c>
      <c r="U30" s="140">
        <v>-3696.8297428838523</v>
      </c>
      <c r="W30" s="140">
        <v>875.06090045740586</v>
      </c>
      <c r="X30" s="140">
        <v>727.24993681642366</v>
      </c>
      <c r="Y30" s="140">
        <v>-187.1745342299663</v>
      </c>
      <c r="Z30" s="140">
        <v>-3148.2724302457618</v>
      </c>
      <c r="AB30" s="140">
        <v>4501.2220869570274</v>
      </c>
      <c r="AC30" s="140">
        <v>2627.788202817369</v>
      </c>
      <c r="AD30" s="140">
        <v>105.48911144013405</v>
      </c>
      <c r="AE30" s="140">
        <v>-1218.869133205088</v>
      </c>
    </row>
    <row r="31" spans="2:31" ht="12.75" customHeight="1">
      <c r="B31" s="310" t="s">
        <v>271</v>
      </c>
      <c r="C31" s="140">
        <v>-749</v>
      </c>
      <c r="D31" s="140">
        <v>-313</v>
      </c>
      <c r="E31" s="140">
        <v>-336</v>
      </c>
      <c r="F31" s="140">
        <v>-568.89940263774974</v>
      </c>
      <c r="H31" s="140">
        <v>1382</v>
      </c>
      <c r="I31" s="140">
        <v>-579</v>
      </c>
      <c r="J31" s="140">
        <v>-895</v>
      </c>
      <c r="K31" s="140">
        <v>-1241.5107989150799</v>
      </c>
      <c r="M31" s="140">
        <v>-7.9531280263917195</v>
      </c>
      <c r="N31" s="140">
        <v>-29.968623217357585</v>
      </c>
      <c r="O31" s="140">
        <v>-33.015473555587882</v>
      </c>
      <c r="P31" s="140">
        <v>-55.42949503860104</v>
      </c>
      <c r="R31" s="140">
        <v>-32.084834684127777</v>
      </c>
      <c r="S31" s="140">
        <v>-86.002713028153607</v>
      </c>
      <c r="T31" s="140">
        <v>-99.923164383982311</v>
      </c>
      <c r="U31" s="140">
        <v>-105.96780872250483</v>
      </c>
      <c r="W31" s="140">
        <v>-63.678692645543748</v>
      </c>
      <c r="X31" s="140">
        <v>-61.438867658210569</v>
      </c>
      <c r="Y31" s="140">
        <v>-66.600732408984868</v>
      </c>
      <c r="Z31" s="140">
        <v>-99.277219354853443</v>
      </c>
      <c r="AB31" s="140">
        <v>-36.099043372027957</v>
      </c>
      <c r="AC31" s="140">
        <v>-53.551102732257235</v>
      </c>
      <c r="AD31" s="140">
        <v>-56.750084006884634</v>
      </c>
      <c r="AE31" s="140">
        <v>-52.308217386986946</v>
      </c>
    </row>
    <row r="32" spans="2:31" ht="12.75" customHeight="1">
      <c r="B32" s="310" t="s">
        <v>20</v>
      </c>
      <c r="C32" s="140"/>
      <c r="D32" s="140"/>
      <c r="E32" s="140"/>
      <c r="F32" s="140"/>
      <c r="H32" s="140"/>
      <c r="I32" s="140"/>
      <c r="J32" s="140"/>
      <c r="K32" s="140"/>
      <c r="M32" s="140">
        <v>13.811999999999999</v>
      </c>
      <c r="N32" s="140">
        <v>13.811999999999999</v>
      </c>
      <c r="O32" s="140">
        <v>41.738999999999997</v>
      </c>
      <c r="P32" s="140">
        <v>55.399000000000001</v>
      </c>
      <c r="R32" s="140">
        <v>13.811999999999999</v>
      </c>
      <c r="S32" s="140">
        <v>27.776</v>
      </c>
      <c r="T32" s="140">
        <v>41.738999999999997</v>
      </c>
      <c r="U32" s="140">
        <v>55.399000000000001</v>
      </c>
      <c r="W32" s="140">
        <v>13.811999999999999</v>
      </c>
      <c r="X32" s="140">
        <v>27.776</v>
      </c>
      <c r="Y32" s="140">
        <v>41.738999999999997</v>
      </c>
      <c r="Z32" s="140">
        <v>55.399000000000001</v>
      </c>
      <c r="AB32" s="140">
        <v>69.210999999999999</v>
      </c>
      <c r="AC32" s="140">
        <v>104.199</v>
      </c>
      <c r="AD32" s="140">
        <v>128.67599999999999</v>
      </c>
      <c r="AE32" s="140">
        <v>97.600999999999999</v>
      </c>
    </row>
    <row r="33" spans="2:31" ht="12.75" customHeight="1">
      <c r="B33" s="310" t="s">
        <v>333</v>
      </c>
      <c r="C33" s="140"/>
      <c r="D33" s="140"/>
      <c r="E33" s="140"/>
      <c r="F33" s="140"/>
      <c r="H33" s="140"/>
      <c r="I33" s="140"/>
      <c r="J33" s="140"/>
      <c r="K33" s="140"/>
      <c r="M33" s="140"/>
      <c r="N33" s="140"/>
      <c r="O33" s="140">
        <v>0</v>
      </c>
      <c r="P33" s="140">
        <v>-102.24717054172457</v>
      </c>
      <c r="R33" s="140">
        <v>-1103.7590540175229</v>
      </c>
      <c r="S33" s="140">
        <v>-1639.5836067119048</v>
      </c>
      <c r="T33" s="140">
        <v>-2611.1327898821569</v>
      </c>
      <c r="U33" s="140">
        <v>-3999.7846488763771</v>
      </c>
      <c r="W33" s="140">
        <v>-1284.2287627097373</v>
      </c>
      <c r="X33" s="140">
        <v>-2405.9770309517935</v>
      </c>
      <c r="Y33" s="140">
        <v>-3582.2696941294344</v>
      </c>
      <c r="Z33" s="140">
        <v>-4553.4346111336636</v>
      </c>
      <c r="AB33" s="140">
        <v>-41.224050257761085</v>
      </c>
      <c r="AC33" s="140">
        <v>-41.224050257761085</v>
      </c>
      <c r="AD33" s="140">
        <v>-41.224050257761085</v>
      </c>
      <c r="AE33" s="140">
        <v>-41.224050257761085</v>
      </c>
    </row>
    <row r="34" spans="2:31" ht="12.75" customHeight="1">
      <c r="B34" s="310"/>
      <c r="C34" s="140"/>
      <c r="D34" s="140"/>
      <c r="E34" s="140"/>
      <c r="F34" s="140"/>
      <c r="H34" s="140"/>
      <c r="I34" s="140"/>
      <c r="J34" s="140"/>
      <c r="K34" s="140"/>
      <c r="M34" s="140"/>
      <c r="N34" s="140"/>
      <c r="O34" s="140"/>
      <c r="P34" s="140"/>
      <c r="R34" s="140"/>
      <c r="S34" s="140"/>
      <c r="T34" s="140"/>
      <c r="U34" s="140"/>
      <c r="W34" s="140"/>
      <c r="X34" s="140"/>
      <c r="Y34" s="140"/>
      <c r="Z34" s="140"/>
      <c r="AB34" s="140"/>
      <c r="AC34" s="140"/>
      <c r="AD34" s="140"/>
      <c r="AE34" s="140"/>
    </row>
    <row r="35" spans="2:31">
      <c r="B35" s="311" t="s">
        <v>301</v>
      </c>
      <c r="C35" s="140"/>
      <c r="D35" s="140"/>
      <c r="E35" s="140"/>
      <c r="F35" s="140"/>
      <c r="H35" s="140"/>
      <c r="I35" s="140"/>
      <c r="J35" s="140"/>
      <c r="K35" s="140"/>
      <c r="M35" s="140"/>
      <c r="N35" s="140"/>
      <c r="O35" s="140"/>
      <c r="P35" s="140"/>
      <c r="R35" s="140"/>
      <c r="S35" s="140"/>
      <c r="T35" s="140"/>
      <c r="U35" s="140"/>
      <c r="W35" s="140"/>
      <c r="X35" s="140"/>
      <c r="Y35" s="140"/>
      <c r="Z35" s="140"/>
      <c r="AB35" s="140"/>
      <c r="AC35" s="140"/>
      <c r="AD35" s="140"/>
      <c r="AE35" s="140"/>
    </row>
    <row r="36" spans="2:31" ht="12.75" customHeight="1">
      <c r="B36" s="310" t="s">
        <v>299</v>
      </c>
      <c r="C36" s="140">
        <v>-6160</v>
      </c>
      <c r="D36" s="140">
        <v>-15035</v>
      </c>
      <c r="E36" s="140">
        <v>-26163</v>
      </c>
      <c r="F36" s="140">
        <v>-20409.058187312912</v>
      </c>
      <c r="H36" s="140">
        <v>8015</v>
      </c>
      <c r="I36" s="140">
        <v>11929</v>
      </c>
      <c r="J36" s="140">
        <v>3125</v>
      </c>
      <c r="K36" s="140">
        <v>4655.8215390592677</v>
      </c>
      <c r="M36" s="140">
        <v>10076.180990725812</v>
      </c>
      <c r="N36" s="140">
        <v>1510.2742975667327</v>
      </c>
      <c r="O36" s="140">
        <v>6410.8910798729503</v>
      </c>
      <c r="P36" s="140">
        <v>10698.543249103301</v>
      </c>
      <c r="R36" s="140">
        <v>3186.1076012412263</v>
      </c>
      <c r="S36" s="140">
        <v>1390.2295998761701</v>
      </c>
      <c r="T36" s="140">
        <v>-2476.8248911387946</v>
      </c>
      <c r="U36" s="140">
        <v>-4084.933576525289</v>
      </c>
      <c r="W36" s="140">
        <v>-2271.1739906214812</v>
      </c>
      <c r="X36" s="140">
        <v>-3912.5466944997161</v>
      </c>
      <c r="Y36" s="140">
        <v>-9509.9273095822828</v>
      </c>
      <c r="Z36" s="140">
        <v>-7875.1945840797916</v>
      </c>
      <c r="AB36" s="140">
        <v>-3756.6880119291291</v>
      </c>
      <c r="AC36" s="140">
        <v>-6416.9412960745794</v>
      </c>
      <c r="AD36" s="140">
        <v>-7473.6769611832542</v>
      </c>
      <c r="AE36" s="140">
        <v>-5724.580831734057</v>
      </c>
    </row>
    <row r="37" spans="2:31" ht="12.75" customHeight="1">
      <c r="B37" s="310" t="s">
        <v>272</v>
      </c>
      <c r="C37" s="140">
        <v>6803</v>
      </c>
      <c r="D37" s="140">
        <v>9451</v>
      </c>
      <c r="E37" s="140">
        <v>10631</v>
      </c>
      <c r="F37" s="140">
        <v>7423.3408158639168</v>
      </c>
      <c r="H37" s="140">
        <v>829</v>
      </c>
      <c r="I37" s="140">
        <v>14063</v>
      </c>
      <c r="J37" s="140">
        <v>31521</v>
      </c>
      <c r="K37" s="140">
        <v>-11113.127794734752</v>
      </c>
      <c r="M37" s="140">
        <v>-8643.3090154357833</v>
      </c>
      <c r="N37" s="140">
        <v>-3019.7414154132712</v>
      </c>
      <c r="O37" s="140">
        <v>-4348.3799923519227</v>
      </c>
      <c r="P37" s="140">
        <v>3133.1091310687848</v>
      </c>
      <c r="R37" s="140">
        <v>-5998.6932529504529</v>
      </c>
      <c r="S37" s="140">
        <v>-2725.56666325285</v>
      </c>
      <c r="T37" s="140">
        <v>1831.3769517287478</v>
      </c>
      <c r="U37" s="140">
        <v>-575.73368565100964</v>
      </c>
      <c r="W37" s="140">
        <v>654.99847859905719</v>
      </c>
      <c r="X37" s="140">
        <v>716.74504735019707</v>
      </c>
      <c r="Y37" s="140">
        <v>2062.5118275578038</v>
      </c>
      <c r="Z37" s="140">
        <v>1144.4596364683794</v>
      </c>
      <c r="AB37" s="140">
        <v>-2095.2276417005201</v>
      </c>
      <c r="AC37" s="140">
        <v>-3812.5522492156451</v>
      </c>
      <c r="AD37" s="140">
        <v>-11844.085084194592</v>
      </c>
      <c r="AE37" s="140">
        <v>-9161.5125563951624</v>
      </c>
    </row>
    <row r="38" spans="2:31" ht="12.75" customHeight="1">
      <c r="B38" s="310" t="s">
        <v>273</v>
      </c>
      <c r="C38" s="140">
        <v>3393</v>
      </c>
      <c r="D38" s="140">
        <v>39</v>
      </c>
      <c r="E38" s="140">
        <v>11767</v>
      </c>
      <c r="F38" s="140">
        <v>13643.010387999451</v>
      </c>
      <c r="H38" s="140">
        <v>-11860</v>
      </c>
      <c r="I38" s="140">
        <v>-10182</v>
      </c>
      <c r="J38" s="140">
        <v>-6256</v>
      </c>
      <c r="K38" s="140">
        <v>3763.1000895450447</v>
      </c>
      <c r="M38" s="140">
        <v>-13982.014854242445</v>
      </c>
      <c r="N38" s="140">
        <v>-13908.537484894725</v>
      </c>
      <c r="O38" s="140">
        <v>-18409.676146418798</v>
      </c>
      <c r="P38" s="140">
        <v>-17406.330019599653</v>
      </c>
      <c r="R38" s="140">
        <v>-1454.4950851444755</v>
      </c>
      <c r="S38" s="140">
        <v>-6717.7316619295098</v>
      </c>
      <c r="T38" s="140">
        <v>-8059.7857794815063</v>
      </c>
      <c r="U38" s="140">
        <v>-2442.4955818448261</v>
      </c>
      <c r="W38" s="140">
        <v>-1715.5910985404616</v>
      </c>
      <c r="X38" s="140">
        <v>-3790.9402143654161</v>
      </c>
      <c r="Y38" s="140">
        <v>-1707.7156797053397</v>
      </c>
      <c r="Z38" s="140">
        <v>-3671.1782643200636</v>
      </c>
      <c r="AB38" s="140">
        <v>1029.8508648278403</v>
      </c>
      <c r="AC38" s="140">
        <v>-2667.4886711027971</v>
      </c>
      <c r="AD38" s="140">
        <v>-2671.3662104366531</v>
      </c>
      <c r="AE38" s="140">
        <v>-2290.0107325987074</v>
      </c>
    </row>
    <row r="39" spans="2:31" ht="12.75" customHeight="1">
      <c r="B39" s="310" t="s">
        <v>104</v>
      </c>
      <c r="C39" s="140">
        <v>4936</v>
      </c>
      <c r="D39" s="140">
        <v>5555</v>
      </c>
      <c r="E39" s="140">
        <v>4411</v>
      </c>
      <c r="F39" s="140">
        <v>4381.2502801834435</v>
      </c>
      <c r="H39" s="140">
        <v>-1220</v>
      </c>
      <c r="I39" s="140">
        <v>-2134</v>
      </c>
      <c r="J39" s="140">
        <v>-3015</v>
      </c>
      <c r="K39" s="140">
        <v>-2593.839594573059</v>
      </c>
      <c r="M39" s="140">
        <v>-519.08478229765717</v>
      </c>
      <c r="N39" s="140">
        <v>-326.50668734249774</v>
      </c>
      <c r="O39" s="140">
        <v>214.55737397618333</v>
      </c>
      <c r="P39" s="140">
        <v>-267.84435305947648</v>
      </c>
      <c r="R39" s="140">
        <v>-1118.013061596469</v>
      </c>
      <c r="S39" s="140">
        <v>-1457.7134294556392</v>
      </c>
      <c r="T39" s="140">
        <v>-2150.2011366255224</v>
      </c>
      <c r="U39" s="140">
        <v>-2881.1672414271657</v>
      </c>
      <c r="W39" s="140">
        <v>63.803823602686791</v>
      </c>
      <c r="X39" s="140">
        <v>-112.92692179690124</v>
      </c>
      <c r="Y39" s="140">
        <v>-1393.8375252601356</v>
      </c>
      <c r="Z39" s="140">
        <v>-2576.5923638794534</v>
      </c>
      <c r="AB39" s="140">
        <v>-1567.9495394444871</v>
      </c>
      <c r="AC39" s="140">
        <v>844.25060009383196</v>
      </c>
      <c r="AD39" s="140">
        <v>-152.55027485413018</v>
      </c>
      <c r="AE39" s="140">
        <v>-1049.7660561851792</v>
      </c>
    </row>
    <row r="40" spans="2:31" ht="12.75" customHeight="1">
      <c r="B40" s="310" t="s">
        <v>274</v>
      </c>
      <c r="C40" s="140">
        <v>-14714</v>
      </c>
      <c r="D40" s="140">
        <v>-16517</v>
      </c>
      <c r="E40" s="140">
        <v>-19733</v>
      </c>
      <c r="F40" s="140">
        <v>-26914.891646135926</v>
      </c>
      <c r="H40" s="140">
        <v>-8415</v>
      </c>
      <c r="I40" s="140">
        <v>-24282</v>
      </c>
      <c r="J40" s="140">
        <v>-26495</v>
      </c>
      <c r="K40" s="140">
        <v>1500.8890354763016</v>
      </c>
      <c r="M40" s="140">
        <v>1666.9552985189252</v>
      </c>
      <c r="N40" s="140">
        <v>7473.426899295051</v>
      </c>
      <c r="O40" s="140">
        <v>10478.265881071529</v>
      </c>
      <c r="P40" s="140">
        <v>5972.036953653319</v>
      </c>
      <c r="R40" s="140">
        <v>-1688.0002033331255</v>
      </c>
      <c r="S40" s="140">
        <v>1454.6906759519782</v>
      </c>
      <c r="T40" s="140">
        <v>-1973.1064839627822</v>
      </c>
      <c r="U40" s="140">
        <v>2613.5120824182914</v>
      </c>
      <c r="W40" s="140">
        <v>-6155.7708221569965</v>
      </c>
      <c r="X40" s="140">
        <v>-2102.0877429754837</v>
      </c>
      <c r="Y40" s="140">
        <v>2476.7773293714299</v>
      </c>
      <c r="Z40" s="140">
        <v>11336.136812273493</v>
      </c>
      <c r="AB40" s="140">
        <v>-6681.4021010843462</v>
      </c>
      <c r="AC40" s="140">
        <v>-4410.0562201728526</v>
      </c>
      <c r="AD40" s="140">
        <v>4232.8346061534639</v>
      </c>
      <c r="AE40" s="140">
        <v>6533.0689017215163</v>
      </c>
    </row>
    <row r="41" spans="2:31" ht="12.75" customHeight="1">
      <c r="B41" s="310"/>
      <c r="C41" s="140"/>
      <c r="D41" s="140"/>
      <c r="E41" s="140"/>
      <c r="F41" s="140"/>
      <c r="H41" s="140"/>
      <c r="I41" s="140"/>
      <c r="J41" s="140"/>
      <c r="K41" s="140"/>
      <c r="M41" s="140"/>
      <c r="N41" s="140"/>
      <c r="O41" s="140"/>
      <c r="P41" s="140"/>
      <c r="R41" s="140"/>
      <c r="S41" s="140"/>
      <c r="T41" s="140"/>
      <c r="U41" s="140"/>
      <c r="W41" s="140"/>
      <c r="X41" s="140"/>
      <c r="Y41" s="140"/>
      <c r="Z41" s="140"/>
      <c r="AB41" s="140"/>
      <c r="AC41" s="140"/>
      <c r="AD41" s="140"/>
      <c r="AE41" s="140"/>
    </row>
    <row r="42" spans="2:31" ht="12.75" customHeight="1">
      <c r="B42" s="14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  <c r="S42" s="16"/>
      <c r="T42" s="16"/>
      <c r="U42" s="16"/>
      <c r="W42" s="16"/>
      <c r="X42" s="16"/>
      <c r="Y42" s="16"/>
      <c r="Z42" s="16"/>
      <c r="AB42" s="16"/>
      <c r="AC42" s="16"/>
      <c r="AD42" s="16"/>
      <c r="AE42" s="16"/>
    </row>
    <row r="43" spans="2:31" ht="25.5">
      <c r="B43" s="142" t="s">
        <v>275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84654.646783856806</v>
      </c>
      <c r="R43" s="16">
        <f>SUM(R13:R40)</f>
        <v>11236.109149535379</v>
      </c>
      <c r="S43" s="16">
        <f>SUM(S13:S40)</f>
        <v>40301.764549919419</v>
      </c>
      <c r="T43" s="16">
        <f>SUM(T13:T40)</f>
        <v>68338.987242848278</v>
      </c>
      <c r="U43" s="16">
        <f>SUM(U13:U40)</f>
        <v>98241.82398835913</v>
      </c>
      <c r="W43" s="16">
        <f>SUM(W13:W40)</f>
        <v>16162.232083589901</v>
      </c>
      <c r="X43" s="16">
        <f>SUM(X13:X40)</f>
        <v>47509.740195802857</v>
      </c>
      <c r="Y43" s="16">
        <f>SUM(Y13:Y40)</f>
        <v>81037.078276321816</v>
      </c>
      <c r="Z43" s="16">
        <f>SUM(Z13:Z40)</f>
        <v>115097.29387072279</v>
      </c>
      <c r="AB43" s="16">
        <f>SUM(AB13:AB40)</f>
        <v>19764.770412689188</v>
      </c>
      <c r="AC43" s="16">
        <f>SUM(AC13:AC40)</f>
        <v>51270.009505076341</v>
      </c>
      <c r="AD43" s="16">
        <v>84244.452142626513</v>
      </c>
      <c r="AE43" s="16">
        <f>SUM(AE13:AE40)</f>
        <v>124499.12948772563</v>
      </c>
    </row>
    <row r="44" spans="2:31" ht="12.75" customHeight="1">
      <c r="B44" s="14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  <c r="S44" s="16"/>
      <c r="T44" s="16"/>
      <c r="U44" s="16"/>
      <c r="W44" s="16"/>
      <c r="X44" s="16"/>
      <c r="Y44" s="16"/>
      <c r="Z44" s="16"/>
      <c r="AB44" s="16"/>
      <c r="AC44" s="16"/>
      <c r="AD44" s="16"/>
      <c r="AE44" s="16"/>
    </row>
    <row r="45" spans="2:31" ht="12.75" customHeight="1">
      <c r="B45" s="143" t="s">
        <v>195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4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  <c r="S45" s="140">
        <v>-1603.5208910653821</v>
      </c>
      <c r="T45" s="140">
        <v>-2339.2797436586147</v>
      </c>
      <c r="U45" s="140">
        <v>-2957.2418363573197</v>
      </c>
      <c r="W45" s="16">
        <v>-455.47825447824067</v>
      </c>
      <c r="X45" s="16">
        <v>-813.61725905168248</v>
      </c>
      <c r="Y45" s="140">
        <v>-1133.2236431576946</v>
      </c>
      <c r="Z45" s="140">
        <v>-1328.2850228259354</v>
      </c>
      <c r="AB45" s="16">
        <v>-133.24675399187035</v>
      </c>
      <c r="AC45" s="140">
        <v>-254.57440206942115</v>
      </c>
      <c r="AD45" s="140">
        <v>-213.05827709006175</v>
      </c>
      <c r="AE45" s="140">
        <v>-215.38197795491641</v>
      </c>
    </row>
    <row r="46" spans="2:31" ht="12.75" customHeight="1">
      <c r="B46" s="143" t="s">
        <v>196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  <c r="S46" s="140">
        <v>119.58712460166667</v>
      </c>
      <c r="T46" s="140">
        <v>176.03005102933088</v>
      </c>
      <c r="U46" s="140">
        <v>357.43794146725435</v>
      </c>
      <c r="W46" s="16">
        <v>76.318530187659206</v>
      </c>
      <c r="X46" s="16">
        <v>143.71847031402964</v>
      </c>
      <c r="Y46" s="140">
        <v>228.25648347654996</v>
      </c>
      <c r="Z46" s="140">
        <v>453.9500675650163</v>
      </c>
      <c r="AB46" s="16">
        <v>477.21604285000814</v>
      </c>
      <c r="AC46" s="140">
        <v>961.17415567109833</v>
      </c>
      <c r="AD46" s="140">
        <v>1436.3206839475431</v>
      </c>
      <c r="AE46" s="140">
        <v>1232.1908139712023</v>
      </c>
    </row>
    <row r="47" spans="2:31" ht="12.75" customHeight="1">
      <c r="B47" s="143" t="s">
        <v>217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  <c r="S47" s="140">
        <v>-5385.5365751725658</v>
      </c>
      <c r="T47" s="140">
        <v>-10162.454014945086</v>
      </c>
      <c r="U47" s="140">
        <v>-14251.281494191895</v>
      </c>
      <c r="W47" s="16">
        <v>-2578.2291279114638</v>
      </c>
      <c r="X47" s="16">
        <v>-8183.4785877269214</v>
      </c>
      <c r="Y47" s="16">
        <v>-13413.058534059805</v>
      </c>
      <c r="Z47" s="16">
        <v>-18684.546509442171</v>
      </c>
      <c r="AB47" s="16">
        <v>-3115.1666386258539</v>
      </c>
      <c r="AC47" s="16">
        <v>-8402.0167331069224</v>
      </c>
      <c r="AD47" s="140">
        <v>-14175.842123378123</v>
      </c>
      <c r="AE47" s="140">
        <v>-22471.668691985818</v>
      </c>
    </row>
    <row r="48" spans="2:31" ht="12.75" customHeight="1">
      <c r="B48" s="143" t="s">
        <v>159</v>
      </c>
      <c r="C48" s="293">
        <f>SUM(C43:C47)</f>
        <v>4515</v>
      </c>
      <c r="D48" s="293">
        <f>SUM(D43:D47)</f>
        <v>8981</v>
      </c>
      <c r="E48" s="293">
        <f>SUM(E43:E47)</f>
        <v>21166</v>
      </c>
      <c r="F48" s="293">
        <f>SUM(F43:F47)</f>
        <v>35805.431237460296</v>
      </c>
      <c r="H48" s="293">
        <f>SUM(H43:H47)</f>
        <v>2334</v>
      </c>
      <c r="I48" s="293">
        <f>SUM(I43:I47)</f>
        <v>24064</v>
      </c>
      <c r="J48" s="293">
        <f>SUM(J43:J47)</f>
        <v>40939</v>
      </c>
      <c r="K48" s="293">
        <f>SUM(K43:K47)</f>
        <v>57247.088190977054</v>
      </c>
      <c r="M48" s="293">
        <f>SUM(M43:M47)</f>
        <v>6162.3326507721058</v>
      </c>
      <c r="N48" s="293">
        <f>SUM(N43:N47)</f>
        <v>21168.655924390358</v>
      </c>
      <c r="O48" s="293">
        <f>SUM(O43:O47)</f>
        <v>46945.869486724041</v>
      </c>
      <c r="P48" s="293">
        <f>SUM(P43:P47)</f>
        <v>64811.39191452958</v>
      </c>
      <c r="R48" s="293">
        <f>SUM(R43:R47)</f>
        <v>8137.0098166776888</v>
      </c>
      <c r="S48" s="293">
        <f>SUM(S43:S47)</f>
        <v>33432.294208283143</v>
      </c>
      <c r="T48" s="293">
        <f>SUM(T43:T47)</f>
        <v>56013.283535273913</v>
      </c>
      <c r="U48" s="293">
        <f>SUM(U43:U47)</f>
        <v>81390.738599277174</v>
      </c>
      <c r="W48" s="293">
        <f>SUM(W43:W47)</f>
        <v>13204.843231387855</v>
      </c>
      <c r="X48" s="293">
        <f>SUM(X43:X47)</f>
        <v>38656.362819338283</v>
      </c>
      <c r="Y48" s="293">
        <f>SUM(Y43:Y47)</f>
        <v>66719.052582580873</v>
      </c>
      <c r="Z48" s="293">
        <f>SUM(Z43:Z47)</f>
        <v>95538.412406019706</v>
      </c>
      <c r="AB48" s="293">
        <f>SUM(AB43:AB47)</f>
        <v>16993.57306292147</v>
      </c>
      <c r="AC48" s="293">
        <f>SUM(AC43:AC47)</f>
        <v>43574.592525571097</v>
      </c>
      <c r="AD48" s="293">
        <f>SUM(AD43:AD47)</f>
        <v>71291.872426105867</v>
      </c>
      <c r="AE48" s="293">
        <f>SUM(AE43:AE47)</f>
        <v>103044.26963175609</v>
      </c>
    </row>
    <row r="49" spans="2:31" ht="12.75" customHeight="1">
      <c r="B49" s="143"/>
      <c r="C49" s="140"/>
      <c r="D49" s="140"/>
      <c r="E49" s="140"/>
      <c r="F49" s="140"/>
      <c r="H49" s="140"/>
      <c r="I49" s="140"/>
      <c r="J49" s="140"/>
      <c r="K49" s="140"/>
      <c r="M49" s="140"/>
      <c r="N49" s="140"/>
      <c r="O49" s="140"/>
      <c r="P49" s="140"/>
      <c r="R49" s="140"/>
      <c r="S49" s="140"/>
      <c r="T49" s="140"/>
      <c r="U49" s="140"/>
      <c r="W49" s="140"/>
      <c r="X49" s="140"/>
      <c r="Y49" s="140"/>
      <c r="Z49" s="140"/>
      <c r="AB49" s="140"/>
      <c r="AC49" s="140"/>
      <c r="AD49" s="140"/>
      <c r="AE49" s="140"/>
    </row>
    <row r="50" spans="2:31" ht="24" customHeight="1">
      <c r="B50" s="14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  <c r="S50" s="16"/>
      <c r="T50" s="16"/>
      <c r="U50" s="16"/>
      <c r="W50" s="16"/>
      <c r="X50" s="16"/>
      <c r="Y50" s="16"/>
      <c r="Z50" s="16"/>
      <c r="AB50" s="16"/>
      <c r="AC50" s="16"/>
      <c r="AD50" s="16"/>
      <c r="AE50" s="16"/>
    </row>
    <row r="51" spans="2:31" ht="12.75" customHeight="1">
      <c r="B51" s="143" t="s">
        <v>324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  <c r="S51" s="140">
        <v>-7607.9999999999982</v>
      </c>
      <c r="T51" s="140">
        <v>-7608</v>
      </c>
      <c r="U51" s="140">
        <v>-7608</v>
      </c>
      <c r="W51" s="16">
        <v>0</v>
      </c>
      <c r="X51" s="16">
        <v>0</v>
      </c>
      <c r="Y51" s="16">
        <v>-328.13242171383183</v>
      </c>
      <c r="Z51" s="16">
        <v>-328.13260612152982</v>
      </c>
      <c r="AB51" s="16">
        <v>0</v>
      </c>
      <c r="AC51" s="140">
        <v>-2571.6952258077563</v>
      </c>
      <c r="AD51" s="140">
        <v>-2571.6952158885374</v>
      </c>
      <c r="AE51" s="140">
        <v>-2571.6956831402181</v>
      </c>
    </row>
    <row r="52" spans="2:31" ht="25.5">
      <c r="B52" s="143" t="s">
        <v>302</v>
      </c>
      <c r="C52" s="16">
        <v>0</v>
      </c>
      <c r="D52" s="16">
        <v>0</v>
      </c>
      <c r="E52" s="16">
        <v>0</v>
      </c>
      <c r="F52" s="16">
        <v>0</v>
      </c>
      <c r="H52" s="16">
        <v>0</v>
      </c>
      <c r="I52" s="16">
        <v>0</v>
      </c>
      <c r="J52" s="16">
        <v>-2157</v>
      </c>
      <c r="K52" s="16">
        <v>-2131.9180572800042</v>
      </c>
      <c r="M52" s="16"/>
      <c r="N52" s="16"/>
      <c r="O52" s="16"/>
      <c r="P52" s="16"/>
      <c r="R52" s="16"/>
      <c r="S52" s="16"/>
      <c r="T52" s="16"/>
      <c r="U52" s="16"/>
      <c r="W52" s="16">
        <v>0</v>
      </c>
      <c r="X52" s="16">
        <v>0</v>
      </c>
      <c r="Y52" s="16">
        <v>0</v>
      </c>
      <c r="Z52" s="16">
        <v>0</v>
      </c>
      <c r="AB52" s="16">
        <v>0</v>
      </c>
      <c r="AC52" s="16">
        <v>0</v>
      </c>
      <c r="AD52" s="16">
        <v>0</v>
      </c>
      <c r="AE52" s="16">
        <v>0</v>
      </c>
    </row>
    <row r="53" spans="2:31" ht="12.75" customHeight="1">
      <c r="B53" s="143" t="s">
        <v>130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0</v>
      </c>
      <c r="K53" s="16">
        <v>0</v>
      </c>
      <c r="M53" s="16"/>
      <c r="N53" s="16"/>
      <c r="O53" s="16"/>
      <c r="P53" s="16"/>
      <c r="R53" s="16"/>
      <c r="S53" s="16"/>
      <c r="T53" s="16"/>
      <c r="U53" s="16"/>
      <c r="W53" s="16">
        <v>0</v>
      </c>
      <c r="X53" s="16">
        <v>0</v>
      </c>
      <c r="Y53" s="16">
        <v>0</v>
      </c>
      <c r="Z53" s="16">
        <v>0</v>
      </c>
      <c r="AB53" s="16">
        <v>0</v>
      </c>
      <c r="AC53" s="16">
        <v>0</v>
      </c>
      <c r="AD53" s="16">
        <v>0</v>
      </c>
      <c r="AE53" s="16">
        <v>0</v>
      </c>
    </row>
    <row r="54" spans="2:31" ht="12.75" customHeight="1">
      <c r="B54" s="143" t="s">
        <v>255</v>
      </c>
      <c r="C54" s="16">
        <v>-2750</v>
      </c>
      <c r="D54" s="16">
        <v>-6779</v>
      </c>
      <c r="E54" s="16">
        <v>-10476</v>
      </c>
      <c r="F54" s="16">
        <v>-15263.038674824193</v>
      </c>
      <c r="H54" s="16">
        <v>-6752</v>
      </c>
      <c r="I54" s="16">
        <v>-12962</v>
      </c>
      <c r="J54" s="16">
        <v>-17867</v>
      </c>
      <c r="K54" s="16">
        <v>-20165.23649531804</v>
      </c>
      <c r="M54" s="16">
        <v>-4392.620446732888</v>
      </c>
      <c r="N54" s="16">
        <v>-11964.441909998157</v>
      </c>
      <c r="O54" s="16">
        <v>-17783.806611874057</v>
      </c>
      <c r="P54" s="16">
        <v>-21151.926133013829</v>
      </c>
      <c r="R54" s="16">
        <v>-5530.4051414676023</v>
      </c>
      <c r="S54" s="140">
        <v>-10532.733186898966</v>
      </c>
      <c r="T54" s="140">
        <v>-16216.590514936262</v>
      </c>
      <c r="U54" s="140">
        <v>-19562.955197652191</v>
      </c>
      <c r="W54" s="16">
        <v>-3867.7847104829493</v>
      </c>
      <c r="X54" s="16">
        <v>-12216.397856035899</v>
      </c>
      <c r="Y54" s="16">
        <v>-17520.973109315579</v>
      </c>
      <c r="Z54" s="16">
        <v>-22967.649538742739</v>
      </c>
      <c r="AB54" s="16">
        <v>-8597.8281166840079</v>
      </c>
      <c r="AC54" s="140">
        <v>-15232.902551198778</v>
      </c>
      <c r="AD54" s="140">
        <v>-18848.373983770503</v>
      </c>
      <c r="AE54" s="140">
        <v>-27455.166438680983</v>
      </c>
    </row>
    <row r="55" spans="2:31" ht="12.75" customHeight="1">
      <c r="B55" s="143" t="s">
        <v>288</v>
      </c>
      <c r="C55" s="16">
        <v>0</v>
      </c>
      <c r="D55" s="16">
        <v>0</v>
      </c>
      <c r="E55" s="16">
        <v>0</v>
      </c>
      <c r="F55" s="16">
        <v>0</v>
      </c>
      <c r="H55" s="16">
        <v>0</v>
      </c>
      <c r="I55" s="16">
        <v>0</v>
      </c>
      <c r="J55" s="16">
        <v>0</v>
      </c>
      <c r="K55" s="16">
        <v>-1052.8091106714289</v>
      </c>
      <c r="M55" s="16"/>
      <c r="N55" s="16"/>
      <c r="O55" s="16"/>
      <c r="P55" s="16"/>
      <c r="R55" s="16"/>
      <c r="S55" s="16"/>
      <c r="T55" s="16"/>
      <c r="U55" s="16"/>
      <c r="W55" s="16">
        <v>0</v>
      </c>
      <c r="X55" s="16">
        <v>0</v>
      </c>
      <c r="Y55" s="16">
        <v>0</v>
      </c>
      <c r="Z55" s="16">
        <v>0</v>
      </c>
      <c r="AB55" s="16">
        <v>0</v>
      </c>
      <c r="AC55" s="16">
        <v>0</v>
      </c>
      <c r="AD55" s="16">
        <v>0</v>
      </c>
      <c r="AE55" s="16">
        <v>0</v>
      </c>
    </row>
    <row r="56" spans="2:31" ht="12.75" customHeight="1">
      <c r="B56" s="143" t="s">
        <v>218</v>
      </c>
      <c r="C56" s="16">
        <v>55</v>
      </c>
      <c r="D56" s="16">
        <v>158</v>
      </c>
      <c r="E56" s="16">
        <v>219</v>
      </c>
      <c r="F56" s="16">
        <v>309.62027326275734</v>
      </c>
      <c r="H56" s="16">
        <v>67</v>
      </c>
      <c r="I56" s="16">
        <v>141</v>
      </c>
      <c r="J56" s="16">
        <v>195</v>
      </c>
      <c r="K56" s="16">
        <v>211.6817437306365</v>
      </c>
      <c r="M56" s="16">
        <v>51.174446492408606</v>
      </c>
      <c r="N56" s="16">
        <v>148.95473335593749</v>
      </c>
      <c r="O56" s="16">
        <v>212.2384097310991</v>
      </c>
      <c r="P56" s="16">
        <v>296.17986116183539</v>
      </c>
      <c r="R56" s="16">
        <v>48.850951308053496</v>
      </c>
      <c r="S56" s="140">
        <v>48.68522466195202</v>
      </c>
      <c r="T56" s="140">
        <v>55.615394427108171</v>
      </c>
      <c r="U56" s="140">
        <v>59.31899282823003</v>
      </c>
      <c r="W56" s="16">
        <v>116.92324059552178</v>
      </c>
      <c r="X56" s="16">
        <v>259.17135421329499</v>
      </c>
      <c r="Y56" s="16">
        <v>364.23462291465313</v>
      </c>
      <c r="Z56" s="16">
        <v>605.66776973525145</v>
      </c>
      <c r="AB56" s="16">
        <v>56.625314359423719</v>
      </c>
      <c r="AC56" s="140">
        <v>173.26663645399796</v>
      </c>
      <c r="AD56" s="140">
        <v>329.02701553300119</v>
      </c>
      <c r="AE56" s="140">
        <v>328.75782708154281</v>
      </c>
    </row>
    <row r="57" spans="2:31" ht="25.5">
      <c r="B57" s="143" t="s">
        <v>219</v>
      </c>
      <c r="C57" s="16">
        <v>-7</v>
      </c>
      <c r="D57" s="16">
        <v>34</v>
      </c>
      <c r="E57" s="16">
        <v>34</v>
      </c>
      <c r="F57" s="16">
        <v>33.536031936736627</v>
      </c>
      <c r="H57" s="16">
        <v>0</v>
      </c>
      <c r="I57" s="16">
        <v>11</v>
      </c>
      <c r="J57" s="16">
        <v>-12821</v>
      </c>
      <c r="K57" s="16">
        <v>-27995.358555903778</v>
      </c>
      <c r="M57" s="16">
        <v>11725.028174959421</v>
      </c>
      <c r="N57" s="16">
        <v>-2031.3143915756775</v>
      </c>
      <c r="O57" s="16">
        <v>-35406.75388183591</v>
      </c>
      <c r="P57" s="16">
        <v>-21782.832233886948</v>
      </c>
      <c r="R57" s="16">
        <v>4241.2906769140227</v>
      </c>
      <c r="S57" s="140">
        <v>5594.9043956287805</v>
      </c>
      <c r="T57" s="140">
        <v>-13431.491958512321</v>
      </c>
      <c r="U57" s="140">
        <v>23598.213579530344</v>
      </c>
      <c r="W57" s="16">
        <v>-54414.622644736548</v>
      </c>
      <c r="X57" s="16">
        <v>-53502.980441519896</v>
      </c>
      <c r="Y57" s="16">
        <v>-51665.147310727996</v>
      </c>
      <c r="Z57" s="16">
        <v>-78428.729879870501</v>
      </c>
      <c r="AB57" s="16">
        <v>8881.1921651967059</v>
      </c>
      <c r="AC57" s="140">
        <v>9055.0578121450344</v>
      </c>
      <c r="AD57" s="140">
        <v>-12413.378526803783</v>
      </c>
      <c r="AE57" s="140">
        <v>-29616.063523002038</v>
      </c>
    </row>
    <row r="58" spans="2:31" ht="12.75" customHeight="1">
      <c r="B58" s="143" t="s">
        <v>307</v>
      </c>
      <c r="C58" s="16">
        <v>0</v>
      </c>
      <c r="D58" s="16">
        <v>0</v>
      </c>
      <c r="E58" s="16">
        <v>0</v>
      </c>
      <c r="F58" s="16">
        <v>0</v>
      </c>
      <c r="H58" s="16">
        <v>0</v>
      </c>
      <c r="I58" s="16">
        <v>0</v>
      </c>
      <c r="J58" s="16">
        <v>0</v>
      </c>
      <c r="K58" s="16">
        <v>437.46321969461991</v>
      </c>
      <c r="M58" s="16">
        <v>631.29749371620824</v>
      </c>
      <c r="N58" s="16">
        <v>1127.8960115966488</v>
      </c>
      <c r="O58" s="16">
        <v>1847.8599694336951</v>
      </c>
      <c r="P58" s="16">
        <v>2941.9369970937009</v>
      </c>
      <c r="R58" s="16">
        <v>615.29638820488753</v>
      </c>
      <c r="S58" s="140">
        <v>1346.8594130501933</v>
      </c>
      <c r="T58" s="140">
        <v>2374.4162593244018</v>
      </c>
      <c r="U58" s="140">
        <v>3145.7755848821812</v>
      </c>
      <c r="W58" s="16">
        <v>1090.6878211139324</v>
      </c>
      <c r="X58" s="16">
        <v>2264.9829951172414</v>
      </c>
      <c r="Y58" s="16">
        <v>3266.2412943888939</v>
      </c>
      <c r="Z58" s="16">
        <v>4392.4639782916111</v>
      </c>
      <c r="AB58" s="16">
        <v>1335.1935267396755</v>
      </c>
      <c r="AC58" s="140">
        <v>2323.1902922023496</v>
      </c>
      <c r="AD58" s="140">
        <v>3519.4421871126033</v>
      </c>
      <c r="AE58" s="140">
        <v>5040.4694839657732</v>
      </c>
    </row>
    <row r="59" spans="2:31" ht="12.75" customHeight="1">
      <c r="B59" s="143" t="s">
        <v>416</v>
      </c>
      <c r="C59" s="16"/>
      <c r="D59" s="16"/>
      <c r="E59" s="16"/>
      <c r="F59" s="16"/>
      <c r="H59" s="16"/>
      <c r="I59" s="16"/>
      <c r="J59" s="16"/>
      <c r="K59" s="16"/>
      <c r="M59" s="16"/>
      <c r="N59" s="16"/>
      <c r="O59" s="16"/>
      <c r="P59" s="16"/>
      <c r="R59" s="16"/>
      <c r="S59" s="140"/>
      <c r="T59" s="140"/>
      <c r="U59" s="140"/>
      <c r="W59" s="16"/>
      <c r="X59" s="16"/>
      <c r="Y59" s="16"/>
      <c r="Z59" s="16"/>
      <c r="AB59" s="16"/>
      <c r="AC59" s="140"/>
      <c r="AD59" s="140"/>
      <c r="AE59" s="140">
        <v>8828.2841821055426</v>
      </c>
    </row>
    <row r="60" spans="2:31" ht="12.75" customHeight="1">
      <c r="B60" s="143" t="s">
        <v>394</v>
      </c>
      <c r="C60" s="16"/>
      <c r="D60" s="16"/>
      <c r="E60" s="16"/>
      <c r="F60" s="16"/>
      <c r="H60" s="16"/>
      <c r="I60" s="16"/>
      <c r="J60" s="16"/>
      <c r="K60" s="16"/>
      <c r="M60" s="16"/>
      <c r="N60" s="16"/>
      <c r="O60" s="16"/>
      <c r="P60" s="16">
        <v>-43046.671114398407</v>
      </c>
      <c r="R60" s="16">
        <v>0</v>
      </c>
      <c r="S60" s="140">
        <v>-5100.6423196465639</v>
      </c>
      <c r="T60" s="140">
        <v>0</v>
      </c>
      <c r="U60" s="140">
        <v>-50527.191557918894</v>
      </c>
      <c r="W60" s="16">
        <v>39138.971273730094</v>
      </c>
      <c r="X60" s="16">
        <v>39138.97054631386</v>
      </c>
      <c r="Y60" s="16">
        <v>39138.970517670488</v>
      </c>
      <c r="Z60" s="16">
        <v>60366.254766708829</v>
      </c>
      <c r="AB60" s="16">
        <v>27811.011541582422</v>
      </c>
      <c r="AC60" s="140">
        <v>27281.267092307724</v>
      </c>
      <c r="AD60" s="140">
        <v>27281.267484447046</v>
      </c>
      <c r="AE60" s="140">
        <v>27281.267239489353</v>
      </c>
    </row>
    <row r="61" spans="2:31" ht="12.75" customHeight="1">
      <c r="B61" s="143" t="s">
        <v>309</v>
      </c>
      <c r="C61" s="16">
        <v>0</v>
      </c>
      <c r="D61" s="16">
        <v>0</v>
      </c>
      <c r="E61" s="16">
        <v>0</v>
      </c>
      <c r="F61" s="16">
        <v>-2.2148394241417502</v>
      </c>
      <c r="H61" s="16">
        <v>0</v>
      </c>
      <c r="I61" s="16">
        <v>0</v>
      </c>
      <c r="J61" s="16">
        <v>0</v>
      </c>
      <c r="K61" s="16">
        <v>0</v>
      </c>
      <c r="M61" s="16"/>
      <c r="N61" s="16"/>
      <c r="O61" s="16"/>
      <c r="P61" s="16"/>
      <c r="R61" s="16"/>
      <c r="S61" s="16"/>
      <c r="T61" s="16"/>
      <c r="U61" s="16"/>
      <c r="W61" s="16">
        <v>0</v>
      </c>
      <c r="X61" s="16"/>
      <c r="Y61" s="16"/>
      <c r="Z61" s="16"/>
      <c r="AB61" s="16"/>
      <c r="AC61" s="16"/>
      <c r="AD61" s="140"/>
      <c r="AE61" s="140"/>
    </row>
    <row r="62" spans="2:31" ht="12.75" customHeight="1">
      <c r="B62" s="143" t="s">
        <v>382</v>
      </c>
      <c r="C62" s="16"/>
      <c r="D62" s="16"/>
      <c r="E62" s="16"/>
      <c r="F62" s="16"/>
      <c r="H62" s="16"/>
      <c r="I62" s="16"/>
      <c r="J62" s="16"/>
      <c r="K62" s="16"/>
      <c r="M62" s="16"/>
      <c r="N62" s="16"/>
      <c r="O62" s="16"/>
      <c r="P62" s="16"/>
      <c r="R62" s="16"/>
      <c r="S62" s="16"/>
      <c r="T62" s="16"/>
      <c r="U62" s="16"/>
      <c r="W62" s="16"/>
      <c r="X62" s="16"/>
      <c r="Y62" s="16"/>
      <c r="Z62" s="16">
        <v>-9643.7209909250432</v>
      </c>
      <c r="AB62" s="16">
        <v>0</v>
      </c>
      <c r="AC62" s="16">
        <v>0</v>
      </c>
      <c r="AD62" s="140">
        <v>0</v>
      </c>
      <c r="AE62" s="140">
        <v>-14791.335999999999</v>
      </c>
    </row>
    <row r="63" spans="2:31" ht="12.75" customHeight="1">
      <c r="B63" s="143" t="s">
        <v>367</v>
      </c>
      <c r="C63" s="16"/>
      <c r="D63" s="16"/>
      <c r="E63" s="16"/>
      <c r="F63" s="16"/>
      <c r="H63" s="16"/>
      <c r="I63" s="16"/>
      <c r="J63" s="16"/>
      <c r="K63" s="16"/>
      <c r="M63" s="16"/>
      <c r="N63" s="16"/>
      <c r="O63" s="16"/>
      <c r="P63" s="16"/>
      <c r="R63" s="16"/>
      <c r="S63" s="16"/>
      <c r="T63" s="16"/>
      <c r="U63" s="16"/>
      <c r="W63" s="16">
        <v>3672.9391267813762</v>
      </c>
      <c r="X63" s="16">
        <v>3672.9389799265987</v>
      </c>
      <c r="Y63" s="16">
        <v>3672.9388919057287</v>
      </c>
      <c r="Z63" s="16">
        <v>5759.6554727956136</v>
      </c>
      <c r="AB63" s="16">
        <v>2886.8831119220422</v>
      </c>
      <c r="AC63" s="140">
        <v>2833.0748741302646</v>
      </c>
      <c r="AD63" s="140">
        <v>2833.0753338480677</v>
      </c>
      <c r="AE63" s="140">
        <v>2833.0749616441708</v>
      </c>
    </row>
    <row r="64" spans="2:31" ht="12.75" customHeight="1">
      <c r="B64" s="335" t="s">
        <v>330</v>
      </c>
      <c r="C64" s="51"/>
      <c r="D64" s="51"/>
      <c r="E64" s="51"/>
      <c r="F64" s="51"/>
      <c r="H64" s="51"/>
      <c r="I64" s="51"/>
      <c r="J64" s="51"/>
      <c r="K64" s="51"/>
      <c r="M64" s="51"/>
      <c r="N64" s="51"/>
      <c r="O64" s="51">
        <v>250</v>
      </c>
      <c r="P64" s="51">
        <v>250</v>
      </c>
      <c r="R64" s="51">
        <v>0</v>
      </c>
      <c r="S64" s="51">
        <v>0</v>
      </c>
      <c r="T64" s="51">
        <v>0</v>
      </c>
      <c r="U64" s="51">
        <v>0</v>
      </c>
      <c r="W64" s="16"/>
      <c r="X64" s="16"/>
      <c r="Y64" s="16"/>
      <c r="Z64" s="16"/>
      <c r="AB64" s="16"/>
      <c r="AC64" s="16"/>
      <c r="AD64" s="16"/>
      <c r="AE64" s="16"/>
    </row>
    <row r="65" spans="2:31" ht="12.75" customHeight="1">
      <c r="B65" s="143" t="s">
        <v>220</v>
      </c>
      <c r="C65" s="293">
        <f t="shared" ref="C65:E65" si="1">SUM(C51:C61)</f>
        <v>-2702</v>
      </c>
      <c r="D65" s="293">
        <f t="shared" si="1"/>
        <v>-7081</v>
      </c>
      <c r="E65" s="293">
        <f t="shared" si="1"/>
        <v>-10717</v>
      </c>
      <c r="F65" s="293">
        <f>SUM(F51:F61)</f>
        <v>-15416.037839048839</v>
      </c>
      <c r="G65" s="293">
        <f t="shared" ref="G65" si="2">SUM(G53:G61)</f>
        <v>0</v>
      </c>
      <c r="H65" s="293">
        <f t="shared" ref="H65" si="3">SUM(H51:H61)</f>
        <v>-6685</v>
      </c>
      <c r="I65" s="293">
        <f t="shared" ref="I65" si="4">SUM(I51:I61)</f>
        <v>-12810</v>
      </c>
      <c r="J65" s="293">
        <f t="shared" ref="J65" si="5">SUM(J51:J61)</f>
        <v>-32650</v>
      </c>
      <c r="K65" s="293">
        <f>SUM(K51:K61)</f>
        <v>-50696.177255747993</v>
      </c>
      <c r="L65" s="293">
        <f t="shared" ref="L65" si="6">SUM(L53:L61)</f>
        <v>0</v>
      </c>
      <c r="M65" s="293">
        <f>SUM(M51:M64)</f>
        <v>1758.9062444737149</v>
      </c>
      <c r="N65" s="293">
        <f>SUM(N51:N64)</f>
        <v>-19112.187455534211</v>
      </c>
      <c r="O65" s="293">
        <f>SUM(O51:O64)</f>
        <v>-57933.431394455751</v>
      </c>
      <c r="P65" s="293">
        <f>SUM(P51:P64)</f>
        <v>-89546.281902954215</v>
      </c>
      <c r="Q65" s="293">
        <f t="shared" ref="Q65" si="7">SUM(Q53:Q61)</f>
        <v>0</v>
      </c>
      <c r="R65" s="293">
        <f>SUM(R51:R64)</f>
        <v>-8232.9671250406391</v>
      </c>
      <c r="S65" s="293">
        <f>SUM(S51:S64)</f>
        <v>-16250.926473204601</v>
      </c>
      <c r="T65" s="293">
        <f>SUM(T51:T64)</f>
        <v>-34826.05081969707</v>
      </c>
      <c r="U65" s="293">
        <f>SUM(U51:U64)</f>
        <v>-50894.838598330331</v>
      </c>
      <c r="V65" s="293"/>
      <c r="W65" s="293">
        <f>SUM(W51:W64)</f>
        <v>-14262.885892998573</v>
      </c>
      <c r="X65" s="293">
        <f>SUM(X51:X64)</f>
        <v>-20383.314421984796</v>
      </c>
      <c r="Y65" s="293">
        <f>SUM(Y51:Y64)</f>
        <v>-23071.867514877649</v>
      </c>
      <c r="Z65" s="293">
        <f>SUM(Z51:Z64)</f>
        <v>-40244.191028128524</v>
      </c>
      <c r="AA65" s="293"/>
      <c r="AB65" s="293">
        <f>SUM(AB51:AB64)</f>
        <v>32373.077543116262</v>
      </c>
      <c r="AC65" s="293">
        <f>SUM(AC51:AC64)</f>
        <v>23861.258930232831</v>
      </c>
      <c r="AD65" s="293">
        <v>129.36429447789442</v>
      </c>
      <c r="AE65" s="293">
        <f>SUM(AE51:AE64)</f>
        <v>-30122.407950536846</v>
      </c>
    </row>
    <row r="66" spans="2:31" ht="27.75" customHeight="1">
      <c r="B66" s="142"/>
      <c r="C66" s="140"/>
      <c r="D66" s="140"/>
      <c r="E66" s="140"/>
      <c r="F66" s="140"/>
      <c r="H66" s="140"/>
      <c r="I66" s="140"/>
      <c r="J66" s="140"/>
      <c r="K66" s="140"/>
      <c r="M66" s="140"/>
      <c r="N66" s="140"/>
      <c r="O66" s="140"/>
      <c r="P66" s="140"/>
      <c r="R66" s="140"/>
      <c r="S66" s="140"/>
      <c r="T66" s="140"/>
      <c r="U66" s="140"/>
      <c r="W66" s="140"/>
      <c r="X66" s="140"/>
      <c r="Y66" s="140"/>
      <c r="Z66" s="140"/>
      <c r="AB66" s="140"/>
      <c r="AC66" s="140"/>
      <c r="AD66" s="140"/>
      <c r="AE66" s="140"/>
    </row>
    <row r="67" spans="2:31" ht="12.75" customHeight="1">
      <c r="B67" s="142" t="s">
        <v>14</v>
      </c>
      <c r="C67" s="16"/>
      <c r="D67" s="16"/>
      <c r="E67" s="16"/>
      <c r="F67" s="16"/>
      <c r="H67" s="16"/>
      <c r="I67" s="16"/>
      <c r="J67" s="16"/>
      <c r="K67" s="16"/>
      <c r="M67" s="16"/>
      <c r="N67" s="16"/>
      <c r="O67" s="16"/>
      <c r="P67" s="16"/>
      <c r="R67" s="16"/>
      <c r="S67" s="16"/>
      <c r="T67" s="16"/>
      <c r="U67" s="16"/>
      <c r="W67" s="16"/>
      <c r="X67" s="16"/>
      <c r="Y67" s="16"/>
      <c r="Z67" s="16"/>
      <c r="AB67" s="16"/>
      <c r="AC67" s="16"/>
      <c r="AD67" s="16"/>
      <c r="AE67" s="16"/>
    </row>
    <row r="68" spans="2:31" ht="12.75" customHeight="1">
      <c r="B68" s="143" t="s">
        <v>304</v>
      </c>
      <c r="C68" s="16">
        <v>447</v>
      </c>
      <c r="D68" s="16">
        <v>714</v>
      </c>
      <c r="E68" s="16">
        <v>767</v>
      </c>
      <c r="F68" s="16">
        <v>0</v>
      </c>
      <c r="H68" s="16">
        <v>82</v>
      </c>
      <c r="I68" s="16">
        <v>99</v>
      </c>
      <c r="J68" s="16">
        <v>131</v>
      </c>
      <c r="K68" s="16">
        <v>49950</v>
      </c>
      <c r="M68" s="16"/>
      <c r="N68" s="16"/>
      <c r="O68" s="16"/>
      <c r="P68" s="16"/>
      <c r="R68" s="16"/>
      <c r="S68" s="16"/>
      <c r="T68" s="16"/>
      <c r="U68" s="16"/>
      <c r="W68" s="16"/>
      <c r="X68" s="16"/>
      <c r="Y68" s="16"/>
      <c r="Z68" s="16"/>
      <c r="AB68" s="16"/>
      <c r="AC68" s="16"/>
      <c r="AD68" s="16"/>
      <c r="AE68" s="16"/>
    </row>
    <row r="69" spans="2:31" ht="12.75" customHeight="1">
      <c r="B69" s="143" t="s">
        <v>305</v>
      </c>
      <c r="C69" s="16">
        <v>0</v>
      </c>
      <c r="D69" s="16">
        <v>0</v>
      </c>
      <c r="E69" s="16">
        <v>0</v>
      </c>
      <c r="F69" s="16">
        <v>0</v>
      </c>
      <c r="H69" s="16">
        <v>0</v>
      </c>
      <c r="I69" s="16">
        <v>0</v>
      </c>
      <c r="J69" s="16">
        <v>0</v>
      </c>
      <c r="K69" s="16">
        <v>-3636.4878241480606</v>
      </c>
      <c r="M69" s="16">
        <v>-15.81334</v>
      </c>
      <c r="N69" s="16">
        <v>-15.813339999999851</v>
      </c>
      <c r="O69" s="16">
        <v>-15.813339999999851</v>
      </c>
      <c r="P69" s="16">
        <v>-15.813339999999851</v>
      </c>
      <c r="R69" s="16">
        <v>0</v>
      </c>
      <c r="S69" s="16">
        <v>0</v>
      </c>
      <c r="T69" s="16">
        <v>0</v>
      </c>
      <c r="U69" s="16">
        <v>0</v>
      </c>
      <c r="W69" s="16">
        <v>0</v>
      </c>
      <c r="X69" s="16">
        <v>0</v>
      </c>
      <c r="Y69" s="16"/>
      <c r="Z69" s="16"/>
      <c r="AB69" s="16">
        <v>0</v>
      </c>
      <c r="AC69" s="16">
        <v>0</v>
      </c>
      <c r="AD69" s="16">
        <v>0</v>
      </c>
      <c r="AE69" s="16">
        <v>0</v>
      </c>
    </row>
    <row r="70" spans="2:31" ht="12.75" customHeight="1">
      <c r="B70" s="143" t="s">
        <v>221</v>
      </c>
      <c r="C70" s="16">
        <v>0</v>
      </c>
      <c r="D70" s="16">
        <v>0</v>
      </c>
      <c r="E70" s="16">
        <v>0</v>
      </c>
      <c r="F70" s="16">
        <v>779.4543579732217</v>
      </c>
      <c r="H70" s="16">
        <v>0</v>
      </c>
      <c r="I70" s="16">
        <v>0</v>
      </c>
      <c r="J70" s="16">
        <v>0</v>
      </c>
      <c r="K70" s="16">
        <v>131.14630386637572</v>
      </c>
      <c r="M70" s="16"/>
      <c r="N70" s="16"/>
      <c r="O70" s="16">
        <v>150.74852478872612</v>
      </c>
      <c r="P70" s="16">
        <v>277.63496864303204</v>
      </c>
      <c r="R70" s="16">
        <v>97.000191780868917</v>
      </c>
      <c r="S70" s="140">
        <v>203.72011142496393</v>
      </c>
      <c r="T70" s="140">
        <v>243.76349011428655</v>
      </c>
      <c r="U70" s="140">
        <v>278.22800073141605</v>
      </c>
      <c r="W70" s="16">
        <v>120.56407091539097</v>
      </c>
      <c r="X70" s="16">
        <v>323.70694579446877</v>
      </c>
      <c r="Y70" s="16">
        <v>323.70597394037713</v>
      </c>
      <c r="Z70" s="16">
        <v>534.59005999997441</v>
      </c>
      <c r="AB70" s="16">
        <v>625.38985227265857</v>
      </c>
      <c r="AC70" s="140">
        <v>932.87217966312062</v>
      </c>
      <c r="AD70" s="140">
        <v>1047.9622015276868</v>
      </c>
      <c r="AE70" s="140">
        <v>1302.2239229557829</v>
      </c>
    </row>
    <row r="71" spans="2:31" ht="12.75" customHeight="1">
      <c r="B71" s="143" t="s">
        <v>222</v>
      </c>
      <c r="C71" s="16">
        <v>749</v>
      </c>
      <c r="D71" s="16">
        <v>313</v>
      </c>
      <c r="E71" s="16">
        <v>336</v>
      </c>
      <c r="F71" s="16">
        <v>568.89940263774974</v>
      </c>
      <c r="H71" s="16">
        <v>317</v>
      </c>
      <c r="I71" s="16">
        <v>579</v>
      </c>
      <c r="J71" s="16">
        <v>895</v>
      </c>
      <c r="K71" s="16">
        <v>1241.5107989150799</v>
      </c>
      <c r="M71" s="16">
        <v>7.9531280263917195</v>
      </c>
      <c r="N71" s="16">
        <v>29.968623217357585</v>
      </c>
      <c r="O71" s="16">
        <v>33.015473555587882</v>
      </c>
      <c r="P71" s="16">
        <v>55.42949503860104</v>
      </c>
      <c r="R71" s="16">
        <v>32.084834684127777</v>
      </c>
      <c r="S71" s="140">
        <v>86.002713028153607</v>
      </c>
      <c r="T71" s="140">
        <v>99.923164383982311</v>
      </c>
      <c r="U71" s="140">
        <v>105.96780872250483</v>
      </c>
      <c r="W71" s="16">
        <v>63.678692645543748</v>
      </c>
      <c r="X71" s="16">
        <v>61.438867658210569</v>
      </c>
      <c r="Y71" s="16">
        <v>66.600732408984868</v>
      </c>
      <c r="Z71" s="16">
        <v>99.277219354853443</v>
      </c>
      <c r="AB71" s="16">
        <v>36.099043372027957</v>
      </c>
      <c r="AC71" s="140">
        <v>53.551102732257235</v>
      </c>
      <c r="AD71" s="140">
        <v>56.750084006884634</v>
      </c>
      <c r="AE71" s="140">
        <v>52.308217386986946</v>
      </c>
    </row>
    <row r="72" spans="2:31" ht="12.75" customHeight="1">
      <c r="B72" s="143" t="s">
        <v>223</v>
      </c>
      <c r="C72" s="16">
        <v>0</v>
      </c>
      <c r="D72" s="16">
        <v>-87750</v>
      </c>
      <c r="E72" s="16">
        <v>-87750</v>
      </c>
      <c r="F72" s="16">
        <v>-107750</v>
      </c>
      <c r="H72" s="16">
        <v>0</v>
      </c>
      <c r="I72" s="16">
        <v>-20000</v>
      </c>
      <c r="J72" s="16">
        <v>-20000</v>
      </c>
      <c r="K72" s="16">
        <v>-50000</v>
      </c>
      <c r="M72" s="16"/>
      <c r="N72" s="16">
        <v>-25066.666666666668</v>
      </c>
      <c r="O72" s="16">
        <v>-25066.666666666668</v>
      </c>
      <c r="P72" s="16">
        <v>-26133.333333333328</v>
      </c>
      <c r="R72" s="16">
        <v>0</v>
      </c>
      <c r="S72" s="140">
        <v>-2956.2530654060088</v>
      </c>
      <c r="T72" s="140">
        <v>-2987.7551198168194</v>
      </c>
      <c r="U72" s="140">
        <v>-16835.568734802939</v>
      </c>
      <c r="W72" s="16"/>
      <c r="X72" s="16">
        <v>-5377.9727999999996</v>
      </c>
      <c r="Y72" s="16">
        <v>-5377.9727999999996</v>
      </c>
      <c r="Z72" s="16">
        <v>-12008.4944</v>
      </c>
      <c r="AB72" s="16">
        <v>-5000</v>
      </c>
      <c r="AC72" s="140">
        <v>-13163.144</v>
      </c>
      <c r="AD72" s="140">
        <v>-13163.144</v>
      </c>
      <c r="AE72" s="140">
        <v>-13163.144</v>
      </c>
    </row>
    <row r="73" spans="2:31" ht="12.75" customHeight="1">
      <c r="B73" s="143" t="s">
        <v>224</v>
      </c>
      <c r="C73" s="16">
        <v>-534</v>
      </c>
      <c r="D73" s="16">
        <v>-890</v>
      </c>
      <c r="E73" s="16">
        <v>-1071</v>
      </c>
      <c r="F73" s="16">
        <v>-1094.3436075401601</v>
      </c>
      <c r="H73" s="16">
        <v>-39</v>
      </c>
      <c r="I73" s="16">
        <v>-53</v>
      </c>
      <c r="J73" s="16">
        <v>-53</v>
      </c>
      <c r="K73" s="16">
        <v>-101.73618230585038</v>
      </c>
      <c r="M73" s="16">
        <v>-133.38538069038231</v>
      </c>
      <c r="N73" s="16">
        <v>-242.82624841389594</v>
      </c>
      <c r="O73" s="16">
        <v>-243.77835292797261</v>
      </c>
      <c r="P73" s="16">
        <v>-278.56817477195017</v>
      </c>
      <c r="R73" s="16">
        <v>0</v>
      </c>
      <c r="S73" s="16">
        <v>0</v>
      </c>
      <c r="T73" s="16">
        <v>0</v>
      </c>
      <c r="U73" s="16">
        <v>0</v>
      </c>
      <c r="W73" s="16"/>
      <c r="X73" s="16"/>
      <c r="Y73" s="16"/>
      <c r="Z73" s="16"/>
      <c r="AB73" s="16"/>
      <c r="AC73" s="16"/>
      <c r="AD73" s="16"/>
      <c r="AE73" s="16"/>
    </row>
    <row r="74" spans="2:31" ht="12.75" customHeight="1">
      <c r="B74" s="143" t="s">
        <v>225</v>
      </c>
      <c r="C74" s="16">
        <v>0</v>
      </c>
      <c r="D74" s="16">
        <v>64895</v>
      </c>
      <c r="E74" s="16">
        <v>64895</v>
      </c>
      <c r="F74" s="16">
        <v>64895.476000000002</v>
      </c>
      <c r="H74" s="16">
        <v>0</v>
      </c>
      <c r="I74" s="16">
        <v>0</v>
      </c>
      <c r="J74" s="16">
        <v>0</v>
      </c>
      <c r="K74" s="16">
        <v>20396.03287382871</v>
      </c>
      <c r="M74" s="16">
        <v>5000</v>
      </c>
      <c r="N74" s="16">
        <v>7000</v>
      </c>
      <c r="O74" s="16">
        <v>7000</v>
      </c>
      <c r="P74" s="16">
        <v>7000</v>
      </c>
      <c r="R74" s="16">
        <v>0</v>
      </c>
      <c r="S74" s="16">
        <v>0</v>
      </c>
      <c r="T74" s="16">
        <v>0</v>
      </c>
      <c r="U74" s="16">
        <v>0</v>
      </c>
      <c r="W74" s="16"/>
      <c r="X74" s="16"/>
      <c r="Y74" s="16"/>
      <c r="Z74" s="16"/>
      <c r="AB74" s="16"/>
      <c r="AC74" s="16"/>
      <c r="AD74" s="16"/>
      <c r="AE74" s="16"/>
    </row>
    <row r="75" spans="2:31">
      <c r="B75" s="143" t="s">
        <v>276</v>
      </c>
      <c r="C75" s="16">
        <v>6104</v>
      </c>
      <c r="D75" s="16">
        <v>10631</v>
      </c>
      <c r="E75" s="16">
        <v>8000</v>
      </c>
      <c r="F75" s="16">
        <v>13608.279783485696</v>
      </c>
      <c r="H75" s="16">
        <v>-3001</v>
      </c>
      <c r="I75" s="16">
        <v>4614</v>
      </c>
      <c r="J75" s="16">
        <v>19540</v>
      </c>
      <c r="K75" s="16">
        <v>9454.7692451098446</v>
      </c>
      <c r="M75" s="16">
        <v>-2616.1809999999982</v>
      </c>
      <c r="N75" s="16">
        <v>6654.7743228280988</v>
      </c>
      <c r="O75" s="16">
        <v>16438.794589158224</v>
      </c>
      <c r="P75" s="16">
        <v>32251.667644135414</v>
      </c>
      <c r="R75" s="16">
        <v>-1801.8365416269285</v>
      </c>
      <c r="S75" s="140">
        <v>-4630.7937905121571</v>
      </c>
      <c r="T75" s="140">
        <v>-8747.4400226604266</v>
      </c>
      <c r="U75" s="140">
        <v>1517.2702992219506</v>
      </c>
      <c r="W75" s="16">
        <v>-3012.6293775256145</v>
      </c>
      <c r="X75" s="16">
        <v>-15959.385918328258</v>
      </c>
      <c r="Y75" s="16">
        <v>-35770.982703329777</v>
      </c>
      <c r="Z75" s="16">
        <v>-43521.444975169739</v>
      </c>
      <c r="AB75" s="16">
        <v>-13051.177341314389</v>
      </c>
      <c r="AC75" s="140">
        <v>-13058.185336163142</v>
      </c>
      <c r="AD75" s="140">
        <v>-13052.299571971438</v>
      </c>
      <c r="AE75" s="140">
        <v>-13058.185917579311</v>
      </c>
    </row>
    <row r="76" spans="2:31">
      <c r="B76" s="143" t="s">
        <v>395</v>
      </c>
      <c r="C76" s="16"/>
      <c r="D76" s="16"/>
      <c r="E76" s="16"/>
      <c r="F76" s="16"/>
      <c r="H76" s="16"/>
      <c r="I76" s="16"/>
      <c r="J76" s="16"/>
      <c r="K76" s="16"/>
      <c r="M76" s="16"/>
      <c r="N76" s="16"/>
      <c r="O76" s="16"/>
      <c r="P76" s="16"/>
      <c r="R76" s="16"/>
      <c r="S76" s="140"/>
      <c r="T76" s="140"/>
      <c r="U76" s="140"/>
      <c r="W76" s="16"/>
      <c r="X76" s="16"/>
      <c r="Y76" s="16"/>
      <c r="Z76" s="16"/>
      <c r="AB76" s="16">
        <v>-20671.072820000001</v>
      </c>
      <c r="AC76" s="140">
        <v>-30461.13882</v>
      </c>
      <c r="AD76" s="140">
        <v>-30461.13882</v>
      </c>
      <c r="AE76" s="140">
        <v>-30461.13882</v>
      </c>
    </row>
    <row r="77" spans="2:31">
      <c r="B77" s="143" t="s">
        <v>308</v>
      </c>
      <c r="C77" s="16">
        <v>0</v>
      </c>
      <c r="D77" s="16">
        <v>0</v>
      </c>
      <c r="E77" s="16">
        <v>0</v>
      </c>
      <c r="F77" s="16">
        <v>0</v>
      </c>
      <c r="H77" s="16">
        <v>0</v>
      </c>
      <c r="I77" s="16">
        <v>0</v>
      </c>
      <c r="J77" s="16">
        <v>0</v>
      </c>
      <c r="K77" s="16">
        <v>0</v>
      </c>
      <c r="M77" s="16"/>
      <c r="N77" s="16"/>
      <c r="O77" s="16"/>
      <c r="P77" s="16"/>
      <c r="R77" s="16"/>
      <c r="S77" s="16"/>
      <c r="T77" s="16"/>
      <c r="U77" s="16"/>
      <c r="W77" s="16"/>
      <c r="X77" s="16"/>
      <c r="Y77" s="16"/>
      <c r="Z77" s="16"/>
      <c r="AB77" s="16"/>
      <c r="AC77" s="16"/>
      <c r="AD77" s="16"/>
      <c r="AE77" s="16"/>
    </row>
    <row r="78" spans="2:31" ht="12.75" customHeight="1">
      <c r="B78" s="143" t="s">
        <v>128</v>
      </c>
      <c r="C78" s="293">
        <f t="shared" ref="C78:J78" si="8">SUM(C68:C77)</f>
        <v>6766</v>
      </c>
      <c r="D78" s="293">
        <f t="shared" si="8"/>
        <v>-12087</v>
      </c>
      <c r="E78" s="293">
        <f t="shared" si="8"/>
        <v>-14823</v>
      </c>
      <c r="F78" s="293">
        <f>SUM(F68:F77)</f>
        <v>-28992.23406344348</v>
      </c>
      <c r="G78" s="293">
        <f t="shared" si="8"/>
        <v>0</v>
      </c>
      <c r="H78" s="293">
        <f t="shared" si="8"/>
        <v>-2641</v>
      </c>
      <c r="I78" s="293">
        <f t="shared" si="8"/>
        <v>-14761</v>
      </c>
      <c r="J78" s="293">
        <f t="shared" si="8"/>
        <v>513</v>
      </c>
      <c r="K78" s="293">
        <f>SUM(K68:K77)</f>
        <v>27435.235215266101</v>
      </c>
      <c r="L78" s="293">
        <f t="shared" ref="L78:N78" si="9">SUM(L68:L77)</f>
        <v>0</v>
      </c>
      <c r="M78" s="293">
        <f t="shared" si="9"/>
        <v>2242.5734073360113</v>
      </c>
      <c r="N78" s="293">
        <f t="shared" si="9"/>
        <v>-11640.563309035108</v>
      </c>
      <c r="O78" s="293">
        <f t="shared" ref="O78:Q78" si="10">SUM(O68:O77)</f>
        <v>-1703.6997720921026</v>
      </c>
      <c r="P78" s="293">
        <f t="shared" si="10"/>
        <v>13157.017259711767</v>
      </c>
      <c r="Q78" s="293">
        <f t="shared" si="10"/>
        <v>0</v>
      </c>
      <c r="R78" s="293">
        <f t="shared" ref="R78:U78" si="11">SUM(R68:R77)</f>
        <v>-1672.7515151619318</v>
      </c>
      <c r="S78" s="293">
        <f t="shared" ref="S78:T78" si="12">SUM(S68:S77)</f>
        <v>-7297.3240314650484</v>
      </c>
      <c r="T78" s="293">
        <f t="shared" si="12"/>
        <v>-11391.508487978977</v>
      </c>
      <c r="U78" s="293">
        <f t="shared" si="11"/>
        <v>-14934.102626127065</v>
      </c>
      <c r="V78" s="293"/>
      <c r="W78" s="293">
        <f t="shared" ref="W78:Z78" si="13">SUM(W68:W77)</f>
        <v>-2828.3866139646798</v>
      </c>
      <c r="X78" s="293">
        <f t="shared" ref="X78:Y78" si="14">SUM(X68:X77)</f>
        <v>-20952.212904875578</v>
      </c>
      <c r="Y78" s="293">
        <f t="shared" si="14"/>
        <v>-40758.648796980415</v>
      </c>
      <c r="Z78" s="293">
        <f t="shared" si="13"/>
        <v>-54896.07209581491</v>
      </c>
      <c r="AA78" s="293"/>
      <c r="AB78" s="293">
        <f>SUM(AB68:AB77)</f>
        <v>-38060.761265669702</v>
      </c>
      <c r="AC78" s="293">
        <f>SUM(AC68:AC77)</f>
        <v>-55696.044873767765</v>
      </c>
      <c r="AD78" s="293">
        <v>-55571.870106436865</v>
      </c>
      <c r="AE78" s="293">
        <f>SUM(AE68:AE77)</f>
        <v>-55327.936597236541</v>
      </c>
    </row>
    <row r="79" spans="2:31" ht="12.75" customHeight="1">
      <c r="B79" s="312"/>
      <c r="C79" s="51"/>
      <c r="D79" s="51"/>
      <c r="E79" s="51"/>
      <c r="F79" s="51"/>
      <c r="H79" s="51"/>
      <c r="I79" s="51"/>
      <c r="J79" s="51"/>
      <c r="K79" s="51"/>
      <c r="M79" s="51"/>
      <c r="N79" s="51"/>
      <c r="O79" s="51"/>
      <c r="P79" s="51"/>
      <c r="R79" s="51"/>
      <c r="S79" s="51"/>
      <c r="T79" s="51"/>
      <c r="U79" s="51"/>
      <c r="W79" s="51"/>
      <c r="X79" s="51"/>
      <c r="Y79" s="51"/>
      <c r="Z79" s="51"/>
      <c r="AB79" s="51"/>
      <c r="AC79" s="51"/>
      <c r="AD79" s="51"/>
      <c r="AE79" s="51"/>
    </row>
    <row r="80" spans="2:31">
      <c r="B80" s="143" t="s">
        <v>258</v>
      </c>
      <c r="C80" s="16">
        <v>-2060</v>
      </c>
      <c r="D80" s="16">
        <v>2524</v>
      </c>
      <c r="E80" s="16">
        <v>2294</v>
      </c>
      <c r="F80" s="16">
        <v>3381.1670532431917</v>
      </c>
      <c r="H80" s="16">
        <v>192</v>
      </c>
      <c r="I80" s="16">
        <v>-7449</v>
      </c>
      <c r="J80" s="16">
        <v>-12565</v>
      </c>
      <c r="K80" s="16">
        <v>-14350.551789540857</v>
      </c>
      <c r="M80" s="16">
        <v>-4674.2464242567385</v>
      </c>
      <c r="N80" s="16">
        <v>-4292.3896685349082</v>
      </c>
      <c r="O80" s="16">
        <v>-7337.3588825054749</v>
      </c>
      <c r="P80" s="16">
        <v>-7269.0393490732704</v>
      </c>
      <c r="R80" s="16">
        <v>-2672.230292097262</v>
      </c>
      <c r="S80" s="16">
        <v>-8020.3562057733216</v>
      </c>
      <c r="T80" s="16">
        <v>-9376.9655749917783</v>
      </c>
      <c r="U80" s="16">
        <v>-9749.2893669119039</v>
      </c>
      <c r="W80" s="16">
        <v>1658.1745660225945</v>
      </c>
      <c r="X80" s="16">
        <v>361.71141894189628</v>
      </c>
      <c r="Y80" s="16">
        <v>-2077.0851283103357</v>
      </c>
      <c r="Z80" s="16">
        <v>-1641.0727306050387</v>
      </c>
      <c r="AB80" s="16">
        <v>-1488.5210008127237</v>
      </c>
      <c r="AC80" s="140">
        <v>-4877.1327884533976</v>
      </c>
      <c r="AD80" s="140">
        <v>-8966.6305859336298</v>
      </c>
      <c r="AE80" s="140">
        <v>-8187.6532943371458</v>
      </c>
    </row>
    <row r="81" spans="2:31" ht="12.75" customHeight="1">
      <c r="B81" s="143" t="s">
        <v>226</v>
      </c>
      <c r="C81" s="16">
        <f>C48+C65+C78+C80</f>
        <v>6519</v>
      </c>
      <c r="D81" s="16">
        <f>D48+D65+D78+D80</f>
        <v>-7663</v>
      </c>
      <c r="E81" s="16">
        <f>E48+E65+E78+E80</f>
        <v>-2080</v>
      </c>
      <c r="F81" s="16">
        <f>F48+F65+F78+F80</f>
        <v>-5221.6736117888331</v>
      </c>
      <c r="H81" s="16">
        <f>H48+H65+H78+H80</f>
        <v>-6800</v>
      </c>
      <c r="I81" s="16">
        <f>I48+I65+I78+I80</f>
        <v>-10956</v>
      </c>
      <c r="J81" s="16">
        <f>J48+J65+J78+J80</f>
        <v>-3763</v>
      </c>
      <c r="K81" s="16">
        <f>K48+K65+K78+K80</f>
        <v>19635.594360954303</v>
      </c>
      <c r="M81" s="16">
        <f>M48+M65+M78+M80</f>
        <v>5489.5658783250929</v>
      </c>
      <c r="N81" s="16">
        <f>N48+N65+N78+N80</f>
        <v>-13876.484508713869</v>
      </c>
      <c r="O81" s="16">
        <f>O48+O65+O78+O80</f>
        <v>-20028.620562329288</v>
      </c>
      <c r="P81" s="16">
        <f>P48+P65+P78+P80</f>
        <v>-18846.912077786139</v>
      </c>
      <c r="R81" s="16">
        <f>R48+R65+R78+R80</f>
        <v>-4440.9391156221445</v>
      </c>
      <c r="S81" s="16">
        <f>S48+S65+S78+S80</f>
        <v>1863.6874978401738</v>
      </c>
      <c r="T81" s="16">
        <f>T48+T65+T78+T80</f>
        <v>418.75865260608771</v>
      </c>
      <c r="U81" s="16">
        <f>U48+U65+U78+U80</f>
        <v>5812.5080079078743</v>
      </c>
      <c r="W81" s="16">
        <f>W48+W65+W78+W80</f>
        <v>-2228.2547095528034</v>
      </c>
      <c r="X81" s="16">
        <f>X48+X65+X78+X80</f>
        <v>-2317.4530885801951</v>
      </c>
      <c r="Y81" s="16">
        <f>Y48+Y65+Y78+Y80</f>
        <v>811.45114241246938</v>
      </c>
      <c r="Z81" s="16">
        <f>Z48+Z65+Z78+Z80</f>
        <v>-1242.9234485287664</v>
      </c>
      <c r="AB81" s="16">
        <f>AB48+AB65+AB78+AB80</f>
        <v>9817.3683395553035</v>
      </c>
      <c r="AC81" s="16">
        <f>AC48+AC65+AC78+AC80</f>
        <v>6862.6737935827687</v>
      </c>
      <c r="AD81" s="16">
        <v>6882.7360282132704</v>
      </c>
      <c r="AE81" s="16">
        <v>9406.2717896455688</v>
      </c>
    </row>
    <row r="82" spans="2:31" ht="31.5" customHeight="1">
      <c r="B82" s="143" t="s">
        <v>259</v>
      </c>
      <c r="C82" s="117">
        <v>32311</v>
      </c>
      <c r="D82" s="117">
        <v>32311</v>
      </c>
      <c r="E82" s="117">
        <v>32311</v>
      </c>
      <c r="F82" s="117">
        <v>32311</v>
      </c>
      <c r="H82" s="117">
        <v>27090</v>
      </c>
      <c r="I82" s="117">
        <v>27090</v>
      </c>
      <c r="J82" s="117">
        <v>27090</v>
      </c>
      <c r="K82" s="117">
        <v>27090</v>
      </c>
      <c r="M82" s="117">
        <f>K83</f>
        <v>46725.594360954303</v>
      </c>
      <c r="N82" s="117">
        <f>M82</f>
        <v>46725.594360954303</v>
      </c>
      <c r="O82" s="117">
        <f>N82</f>
        <v>46725.594360954303</v>
      </c>
      <c r="P82" s="117">
        <f>O82</f>
        <v>46725.594360954303</v>
      </c>
      <c r="R82" s="117">
        <f>P83</f>
        <v>27878.682283168164</v>
      </c>
      <c r="S82" s="117">
        <f>P83</f>
        <v>27878.682283168164</v>
      </c>
      <c r="T82" s="117">
        <f>S82</f>
        <v>27878.682283168164</v>
      </c>
      <c r="U82" s="117">
        <f>T82</f>
        <v>27878.682283168164</v>
      </c>
      <c r="W82" s="117">
        <v>33691.190291076047</v>
      </c>
      <c r="X82" s="117">
        <v>33691.190291076047</v>
      </c>
      <c r="Y82" s="117">
        <v>33690.815422262851</v>
      </c>
      <c r="Z82" s="117">
        <v>33690.815422262851</v>
      </c>
      <c r="AB82" s="117">
        <f>Z83</f>
        <v>32447.891973734084</v>
      </c>
      <c r="AC82" s="117">
        <f>AB82</f>
        <v>32447.891973734084</v>
      </c>
      <c r="AD82" s="117">
        <v>32447.891973734084</v>
      </c>
      <c r="AE82" s="117">
        <f>AD82</f>
        <v>32447.891973734084</v>
      </c>
    </row>
    <row r="83" spans="2:31" ht="28.5" customHeight="1" thickBot="1">
      <c r="B83" s="142" t="s">
        <v>260</v>
      </c>
      <c r="C83" s="296">
        <f>C81+C82</f>
        <v>38830</v>
      </c>
      <c r="D83" s="296">
        <f>D81+D82</f>
        <v>24648</v>
      </c>
      <c r="E83" s="296">
        <f>E81+E82</f>
        <v>30231</v>
      </c>
      <c r="F83" s="296">
        <f>F81+F82</f>
        <v>27089.326388211168</v>
      </c>
      <c r="H83" s="296">
        <f>H81+H82</f>
        <v>20290</v>
      </c>
      <c r="I83" s="296">
        <f>I81+I82</f>
        <v>16134</v>
      </c>
      <c r="J83" s="296">
        <f>J81+J82</f>
        <v>23327</v>
      </c>
      <c r="K83" s="296">
        <f>K81+K82</f>
        <v>46725.594360954303</v>
      </c>
      <c r="M83" s="296">
        <f>M81+M82</f>
        <v>52215.160239279394</v>
      </c>
      <c r="N83" s="296">
        <f>N81+N82</f>
        <v>32849.109852240435</v>
      </c>
      <c r="O83" s="296">
        <f>O81+O82</f>
        <v>26696.973798625015</v>
      </c>
      <c r="P83" s="296">
        <f>P81+P82</f>
        <v>27878.682283168164</v>
      </c>
      <c r="R83" s="296">
        <f>R81+R82</f>
        <v>23437.743167546018</v>
      </c>
      <c r="S83" s="296">
        <f>S81+S82</f>
        <v>29742.369781008339</v>
      </c>
      <c r="T83" s="296">
        <f>T81+T82</f>
        <v>28297.440935774252</v>
      </c>
      <c r="U83" s="296">
        <f>U81+U82</f>
        <v>33691.19029107604</v>
      </c>
      <c r="W83" s="296">
        <f>W81+W82</f>
        <v>31462.935581523245</v>
      </c>
      <c r="X83" s="296">
        <f>X81+X82</f>
        <v>31373.737202495853</v>
      </c>
      <c r="Y83" s="296">
        <f>Y81+Y82</f>
        <v>34502.266564675323</v>
      </c>
      <c r="Z83" s="296">
        <f>Z81+Z82</f>
        <v>32447.891973734084</v>
      </c>
      <c r="AB83" s="296">
        <f>AB81+AB82</f>
        <v>42265.260313289386</v>
      </c>
      <c r="AC83" s="296">
        <f>AC81+AC82</f>
        <v>39310.565767316853</v>
      </c>
      <c r="AD83" s="296">
        <v>39330.628001947356</v>
      </c>
      <c r="AE83" s="296">
        <f>AE81+AE82</f>
        <v>41854.163763379649</v>
      </c>
    </row>
    <row r="84" spans="2:31" ht="12.75" customHeight="1" thickTop="1">
      <c r="B84" s="117"/>
      <c r="C84" s="295"/>
      <c r="D84" s="295"/>
      <c r="E84" s="295"/>
      <c r="F84" s="295"/>
      <c r="H84" s="295"/>
      <c r="I84" s="295"/>
      <c r="J84" s="295"/>
      <c r="K84" s="295"/>
      <c r="M84" s="295"/>
      <c r="N84" s="295"/>
      <c r="O84" s="295"/>
      <c r="P84" s="295"/>
      <c r="R84" s="295"/>
      <c r="S84" s="295"/>
      <c r="T84" s="295"/>
      <c r="U84" s="295"/>
      <c r="W84" s="295"/>
      <c r="X84" s="295"/>
      <c r="Y84" s="295"/>
      <c r="Z84" s="295"/>
      <c r="AB84" s="295"/>
      <c r="AC84" s="295"/>
    </row>
    <row r="85" spans="2:31" ht="12.75" hidden="1" customHeight="1">
      <c r="C85" s="109">
        <f>C81+C82-C83</f>
        <v>0</v>
      </c>
      <c r="D85" s="109">
        <f t="shared" ref="D85:K85" si="15">D81+D82-D83</f>
        <v>0</v>
      </c>
      <c r="E85" s="109">
        <f t="shared" si="15"/>
        <v>0</v>
      </c>
      <c r="F85" s="109">
        <f t="shared" si="15"/>
        <v>0</v>
      </c>
      <c r="G85" s="109">
        <f t="shared" si="15"/>
        <v>0</v>
      </c>
      <c r="H85" s="109">
        <f t="shared" si="15"/>
        <v>0</v>
      </c>
      <c r="I85" s="109">
        <f t="shared" si="15"/>
        <v>0</v>
      </c>
      <c r="J85" s="109">
        <f t="shared" si="15"/>
        <v>0</v>
      </c>
      <c r="K85" s="109">
        <f t="shared" si="15"/>
        <v>0</v>
      </c>
      <c r="L85" s="109">
        <f t="shared" ref="L85:N85" si="16">L81+L82-L83</f>
        <v>0</v>
      </c>
      <c r="M85" s="109">
        <f t="shared" si="16"/>
        <v>0</v>
      </c>
      <c r="N85" s="109">
        <f t="shared" si="16"/>
        <v>0</v>
      </c>
      <c r="O85" s="109">
        <f t="shared" ref="O85:R85" si="17">O81+O82-O83</f>
        <v>0</v>
      </c>
      <c r="P85" s="109">
        <f t="shared" si="17"/>
        <v>0</v>
      </c>
      <c r="Q85" s="109">
        <f t="shared" si="17"/>
        <v>0</v>
      </c>
      <c r="R85" s="109">
        <f t="shared" si="17"/>
        <v>0</v>
      </c>
      <c r="S85" s="109">
        <f t="shared" ref="S85:W85" si="18">S81+S82-S83</f>
        <v>0</v>
      </c>
      <c r="T85" s="109">
        <f t="shared" ref="T85" si="19">T81+T82-T83</f>
        <v>0</v>
      </c>
      <c r="U85" s="109">
        <f t="shared" si="18"/>
        <v>0</v>
      </c>
      <c r="W85" s="109">
        <f t="shared" si="18"/>
        <v>0</v>
      </c>
      <c r="X85" s="109">
        <f t="shared" ref="X85:Z85" si="20">X81+X82-X83</f>
        <v>0</v>
      </c>
      <c r="Y85" s="109">
        <f t="shared" ref="Y85" si="21">Y81+Y82-Y83</f>
        <v>0</v>
      </c>
      <c r="Z85" s="109">
        <f t="shared" si="20"/>
        <v>0</v>
      </c>
      <c r="AB85" s="109">
        <f t="shared" ref="AB85:AC85" si="22">AB81+AB82-AB83</f>
        <v>0</v>
      </c>
      <c r="AC85" s="109">
        <f t="shared" si="22"/>
        <v>0</v>
      </c>
    </row>
    <row r="86" spans="2:31">
      <c r="D86" s="314"/>
      <c r="L86" s="44"/>
      <c r="M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2:31">
      <c r="E87" s="313"/>
      <c r="L87" s="44"/>
      <c r="M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2:31">
      <c r="L88" s="44"/>
      <c r="M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2:31">
      <c r="L89" s="44"/>
      <c r="M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2:31">
      <c r="L90" s="44"/>
      <c r="M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2:31">
      <c r="L91" s="44"/>
      <c r="M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2:31">
      <c r="L92" s="44"/>
      <c r="M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</row>
    <row r="93" spans="2:31">
      <c r="L93" s="44"/>
      <c r="M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2:31">
      <c r="L94" s="44"/>
      <c r="M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</sheetData>
  <phoneticPr fontId="3" type="noConversion"/>
  <hyperlinks>
    <hyperlink ref="AE2" location="Contents!A1" display="Back"/>
  </hyperlinks>
  <printOptions horizontalCentered="1" verticalCentered="1"/>
  <pageMargins left="0.25" right="0.25" top="0.75" bottom="0.75" header="0.3" footer="0.3"/>
  <pageSetup paperSize="9" scale="41" orientation="landscape" r:id="rId1"/>
  <headerFooter alignWithMargins="0"/>
  <ignoredErrors>
    <ignoredError sqref="Q6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119"/>
  <sheetViews>
    <sheetView showGridLines="0" view="pageBreakPreview" zoomScale="80" zoomScaleSheetLayoutView="80" workbookViewId="0">
      <pane xSplit="2" ySplit="9" topLeftCell="AD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G31" sqref="BG31"/>
    </sheetView>
  </sheetViews>
  <sheetFormatPr defaultColWidth="14.42578125" defaultRowHeight="12.75"/>
  <cols>
    <col min="1" max="1" width="1" style="7" customWidth="1"/>
    <col min="2" max="2" width="30" style="7" customWidth="1"/>
    <col min="3" max="6" width="11.7109375" style="71" hidden="1" customWidth="1"/>
    <col min="7" max="7" width="11.7109375" style="71" customWidth="1"/>
    <col min="8" max="11" width="11.7109375" style="71" hidden="1" customWidth="1"/>
    <col min="12" max="12" width="14.5703125" style="71" bestFit="1" customWidth="1"/>
    <col min="13" max="16" width="11.7109375" style="71" hidden="1" customWidth="1"/>
    <col min="17" max="17" width="11.7109375" style="71" customWidth="1"/>
    <col min="18" max="20" width="13.140625" style="71" hidden="1" customWidth="1"/>
    <col min="21" max="21" width="14.42578125" style="71" hidden="1" customWidth="1"/>
    <col min="22" max="32" width="13.140625" style="71" customWidth="1"/>
    <col min="33" max="33" width="1.7109375" style="71" customWidth="1"/>
    <col min="34" max="37" width="13.140625" style="7" hidden="1" customWidth="1"/>
    <col min="38" max="38" width="13.140625" style="7" customWidth="1"/>
    <col min="39" max="39" width="12.42578125" style="7" hidden="1" customWidth="1"/>
    <col min="40" max="41" width="12.85546875" style="7" hidden="1" customWidth="1"/>
    <col min="42" max="42" width="12.7109375" style="7" hidden="1" customWidth="1"/>
    <col min="43" max="43" width="13.85546875" style="7" customWidth="1"/>
    <col min="44" max="47" width="11.7109375" style="71" hidden="1" customWidth="1"/>
    <col min="48" max="48" width="13.5703125" style="71" customWidth="1"/>
    <col min="49" max="52" width="14.42578125" style="71" hidden="1" customWidth="1"/>
    <col min="53" max="53" width="14.42578125" style="71" customWidth="1"/>
    <col min="54" max="54" width="14.42578125" style="71" hidden="1" customWidth="1"/>
    <col min="55" max="57" width="13.140625" style="71" hidden="1" customWidth="1"/>
    <col min="58" max="63" width="13.140625" style="71" customWidth="1"/>
    <col min="64" max="16384" width="14.42578125" style="7"/>
  </cols>
  <sheetData>
    <row r="1" spans="2:63">
      <c r="B1" s="109"/>
    </row>
    <row r="2" spans="2:63">
      <c r="AR2" s="7"/>
      <c r="BK2" s="161" t="s">
        <v>94</v>
      </c>
    </row>
    <row r="6" spans="2:63" ht="14.25" customHeight="1">
      <c r="B6" s="26" t="s">
        <v>43</v>
      </c>
      <c r="C6" s="405" t="s">
        <v>253</v>
      </c>
      <c r="D6" s="405"/>
      <c r="E6" s="405"/>
      <c r="F6" s="405"/>
      <c r="G6" s="405"/>
      <c r="H6" s="40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406" t="s">
        <v>254</v>
      </c>
      <c r="AI6" s="406"/>
      <c r="AJ6" s="406"/>
      <c r="AK6" s="406"/>
      <c r="AL6" s="406"/>
      <c r="AM6" s="406"/>
      <c r="AN6" s="26"/>
      <c r="AO6" s="26"/>
      <c r="AP6" s="26"/>
      <c r="AQ6" s="39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2:63">
      <c r="B7" s="128"/>
    </row>
    <row r="8" spans="2:63" s="129" customFormat="1" ht="13.5" customHeight="1">
      <c r="B8" s="403" t="s">
        <v>71</v>
      </c>
      <c r="C8" s="399" t="s">
        <v>119</v>
      </c>
      <c r="D8" s="400"/>
      <c r="E8" s="400"/>
      <c r="F8" s="400"/>
      <c r="G8" s="401"/>
      <c r="H8" s="399" t="s">
        <v>136</v>
      </c>
      <c r="I8" s="400"/>
      <c r="J8" s="400"/>
      <c r="K8" s="400"/>
      <c r="L8" s="401"/>
      <c r="M8" s="399" t="s">
        <v>314</v>
      </c>
      <c r="N8" s="400"/>
      <c r="O8" s="400"/>
      <c r="P8" s="400"/>
      <c r="Q8" s="401"/>
      <c r="R8" s="399" t="s">
        <v>336</v>
      </c>
      <c r="S8" s="400"/>
      <c r="T8" s="400"/>
      <c r="U8" s="400"/>
      <c r="V8" s="400"/>
      <c r="W8" s="398" t="s">
        <v>368</v>
      </c>
      <c r="X8" s="398"/>
      <c r="Y8" s="398"/>
      <c r="Z8" s="398"/>
      <c r="AA8" s="398"/>
      <c r="AB8" s="398" t="s">
        <v>389</v>
      </c>
      <c r="AC8" s="398"/>
      <c r="AD8" s="398"/>
      <c r="AE8" s="398"/>
      <c r="AF8" s="398"/>
      <c r="AG8" s="170"/>
      <c r="AH8" s="399" t="s">
        <v>119</v>
      </c>
      <c r="AI8" s="400"/>
      <c r="AJ8" s="400"/>
      <c r="AK8" s="400"/>
      <c r="AL8" s="401"/>
      <c r="AM8" s="399" t="s">
        <v>136</v>
      </c>
      <c r="AN8" s="400"/>
      <c r="AO8" s="400"/>
      <c r="AP8" s="400"/>
      <c r="AQ8" s="401"/>
      <c r="AR8" s="399" t="s">
        <v>314</v>
      </c>
      <c r="AS8" s="400"/>
      <c r="AT8" s="400"/>
      <c r="AU8" s="400"/>
      <c r="AV8" s="401"/>
      <c r="AW8" s="399" t="s">
        <v>336</v>
      </c>
      <c r="AX8" s="400"/>
      <c r="AY8" s="400"/>
      <c r="AZ8" s="400"/>
      <c r="BA8" s="400"/>
      <c r="BB8" s="398" t="s">
        <v>368</v>
      </c>
      <c r="BC8" s="398"/>
      <c r="BD8" s="398"/>
      <c r="BE8" s="398"/>
      <c r="BF8" s="398"/>
      <c r="BG8" s="398" t="s">
        <v>389</v>
      </c>
      <c r="BH8" s="398"/>
      <c r="BI8" s="398"/>
      <c r="BJ8" s="398"/>
      <c r="BK8" s="398"/>
    </row>
    <row r="9" spans="2:63" s="91" customFormat="1" ht="13.5" customHeight="1">
      <c r="B9" s="404"/>
      <c r="C9" s="130" t="s">
        <v>115</v>
      </c>
      <c r="D9" s="130" t="s">
        <v>116</v>
      </c>
      <c r="E9" s="130" t="s">
        <v>117</v>
      </c>
      <c r="F9" s="130" t="s">
        <v>118</v>
      </c>
      <c r="G9" s="131" t="s">
        <v>119</v>
      </c>
      <c r="H9" s="130" t="s">
        <v>132</v>
      </c>
      <c r="I9" s="130" t="s">
        <v>133</v>
      </c>
      <c r="J9" s="130" t="s">
        <v>134</v>
      </c>
      <c r="K9" s="130" t="s">
        <v>135</v>
      </c>
      <c r="L9" s="131" t="s">
        <v>136</v>
      </c>
      <c r="M9" s="130" t="s">
        <v>310</v>
      </c>
      <c r="N9" s="130" t="s">
        <v>311</v>
      </c>
      <c r="O9" s="130" t="s">
        <v>312</v>
      </c>
      <c r="P9" s="130" t="s">
        <v>313</v>
      </c>
      <c r="Q9" s="130" t="s">
        <v>314</v>
      </c>
      <c r="R9" s="130" t="s">
        <v>334</v>
      </c>
      <c r="S9" s="130" t="s">
        <v>337</v>
      </c>
      <c r="T9" s="130" t="s">
        <v>346</v>
      </c>
      <c r="U9" s="130" t="s">
        <v>349</v>
      </c>
      <c r="V9" s="130" t="s">
        <v>336</v>
      </c>
      <c r="W9" s="130" t="s">
        <v>364</v>
      </c>
      <c r="X9" s="130" t="s">
        <v>369</v>
      </c>
      <c r="Y9" s="130" t="s">
        <v>375</v>
      </c>
      <c r="Z9" s="130" t="s">
        <v>379</v>
      </c>
      <c r="AA9" s="130" t="s">
        <v>368</v>
      </c>
      <c r="AB9" s="130" t="s">
        <v>386</v>
      </c>
      <c r="AC9" s="130" t="s">
        <v>390</v>
      </c>
      <c r="AD9" s="130" t="s">
        <v>391</v>
      </c>
      <c r="AE9" s="130" t="s">
        <v>392</v>
      </c>
      <c r="AF9" s="130" t="s">
        <v>389</v>
      </c>
      <c r="AG9" s="92"/>
      <c r="AH9" s="130" t="s">
        <v>115</v>
      </c>
      <c r="AI9" s="130" t="s">
        <v>116</v>
      </c>
      <c r="AJ9" s="130" t="s">
        <v>117</v>
      </c>
      <c r="AK9" s="130" t="s">
        <v>118</v>
      </c>
      <c r="AL9" s="131" t="s">
        <v>119</v>
      </c>
      <c r="AM9" s="130" t="s">
        <v>132</v>
      </c>
      <c r="AN9" s="130" t="s">
        <v>133</v>
      </c>
      <c r="AO9" s="130" t="s">
        <v>134</v>
      </c>
      <c r="AP9" s="130" t="s">
        <v>135</v>
      </c>
      <c r="AQ9" s="131" t="s">
        <v>136</v>
      </c>
      <c r="AR9" s="330" t="s">
        <v>310</v>
      </c>
      <c r="AS9" s="130" t="s">
        <v>311</v>
      </c>
      <c r="AT9" s="130" t="s">
        <v>312</v>
      </c>
      <c r="AU9" s="130" t="s">
        <v>313</v>
      </c>
      <c r="AV9" s="131" t="s">
        <v>314</v>
      </c>
      <c r="AW9" s="130" t="s">
        <v>334</v>
      </c>
      <c r="AX9" s="130" t="s">
        <v>337</v>
      </c>
      <c r="AY9" s="130" t="s">
        <v>346</v>
      </c>
      <c r="AZ9" s="130" t="s">
        <v>349</v>
      </c>
      <c r="BA9" s="130" t="s">
        <v>336</v>
      </c>
      <c r="BB9" s="130" t="s">
        <v>364</v>
      </c>
      <c r="BC9" s="130" t="s">
        <v>369</v>
      </c>
      <c r="BD9" s="130" t="s">
        <v>375</v>
      </c>
      <c r="BE9" s="130" t="s">
        <v>379</v>
      </c>
      <c r="BF9" s="130" t="s">
        <v>368</v>
      </c>
      <c r="BG9" s="130" t="s">
        <v>386</v>
      </c>
      <c r="BH9" s="130" t="s">
        <v>390</v>
      </c>
      <c r="BI9" s="130" t="s">
        <v>391</v>
      </c>
      <c r="BJ9" s="130" t="s">
        <v>392</v>
      </c>
      <c r="BK9" s="130" t="s">
        <v>389</v>
      </c>
    </row>
    <row r="10" spans="2:63">
      <c r="B10" s="4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10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331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</row>
    <row r="11" spans="2:63">
      <c r="B11" s="42" t="s">
        <v>17</v>
      </c>
      <c r="C11" s="164">
        <v>0.15675466873938546</v>
      </c>
      <c r="D11" s="164">
        <v>0.16157007116315111</v>
      </c>
      <c r="E11" s="164">
        <v>0.16091711209815751</v>
      </c>
      <c r="F11" s="164">
        <v>0.15735076657133334</v>
      </c>
      <c r="G11" s="164">
        <v>0.15914460791636326</v>
      </c>
      <c r="H11" s="164">
        <v>5.2942641266333447E-2</v>
      </c>
      <c r="I11" s="164">
        <v>5.5625599324614305E-2</v>
      </c>
      <c r="J11" s="164">
        <v>5.8140783389427964E-2</v>
      </c>
      <c r="K11" s="164">
        <v>5.7671453814054828E-2</v>
      </c>
      <c r="L11" s="164">
        <v>5.6025423297411288E-2</v>
      </c>
      <c r="M11" s="164">
        <v>6.7559606041464854E-2</v>
      </c>
      <c r="N11" s="164">
        <v>5.8640409013844624E-2</v>
      </c>
      <c r="O11" s="164">
        <v>6.0885618558974675E-2</v>
      </c>
      <c r="P11" s="164">
        <v>5.0834465490183722E-2</v>
      </c>
      <c r="Q11" s="164">
        <v>5.9294262623683536E-2</v>
      </c>
      <c r="R11" s="164">
        <v>6.1338767864970903E-2</v>
      </c>
      <c r="S11" s="164">
        <v>4.5959248631198463E-2</v>
      </c>
      <c r="T11" s="164">
        <v>4.7389770401954169E-2</v>
      </c>
      <c r="U11" s="164">
        <v>5.9998710841077635E-2</v>
      </c>
      <c r="V11" s="164">
        <v>5.3696980839192672E-2</v>
      </c>
      <c r="W11" s="164">
        <v>5.3925038189118091E-2</v>
      </c>
      <c r="X11" s="164">
        <v>5.38888752432004E-2</v>
      </c>
      <c r="Y11" s="164">
        <v>6.039614821860486E-2</v>
      </c>
      <c r="Z11" s="164">
        <v>4.7097201982035153E-2</v>
      </c>
      <c r="AA11" s="164">
        <v>5.386472773689472E-2</v>
      </c>
      <c r="AB11" s="164">
        <v>6.6335770167810892E-2</v>
      </c>
      <c r="AC11" s="164">
        <v>6.1453680992009027E-2</v>
      </c>
      <c r="AD11" s="164">
        <v>6.25969158134317E-2</v>
      </c>
      <c r="AE11" s="164">
        <v>5.699489719508341E-2</v>
      </c>
      <c r="AF11" s="164">
        <v>6.1780687490938353E-2</v>
      </c>
      <c r="AG11" s="110"/>
      <c r="AH11" s="164">
        <v>7.2654724837122639E-2</v>
      </c>
      <c r="AI11" s="164">
        <v>7.2832773986073504E-2</v>
      </c>
      <c r="AJ11" s="164">
        <v>7.1179925812047087E-2</v>
      </c>
      <c r="AK11" s="164">
        <v>7.1934427660414926E-2</v>
      </c>
      <c r="AL11" s="164">
        <v>7.2145713467153261E-2</v>
      </c>
      <c r="AM11" s="164">
        <v>6.8030100218834724E-2</v>
      </c>
      <c r="AN11" s="164">
        <v>6.5470240725411202E-2</v>
      </c>
      <c r="AO11" s="164">
        <v>7.0118996115490675E-2</v>
      </c>
      <c r="AP11" s="164">
        <v>6.547689053638002E-2</v>
      </c>
      <c r="AQ11" s="164">
        <v>6.7249730725839993E-2</v>
      </c>
      <c r="AR11" s="164">
        <v>7.0985275821964358E-2</v>
      </c>
      <c r="AS11" s="164">
        <v>6.1823116584778043E-2</v>
      </c>
      <c r="AT11" s="164">
        <v>6.4456227657747334E-2</v>
      </c>
      <c r="AU11" s="164">
        <v>5.3743108777116001E-2</v>
      </c>
      <c r="AV11" s="164">
        <v>6.2575214271535839E-2</v>
      </c>
      <c r="AW11" s="164">
        <v>6.5851135484550544E-2</v>
      </c>
      <c r="AX11" s="164">
        <v>4.9832134951748062E-2</v>
      </c>
      <c r="AY11" s="164">
        <v>5.0362310971801029E-2</v>
      </c>
      <c r="AZ11" s="164">
        <v>6.3676431586091126E-2</v>
      </c>
      <c r="BA11" s="164">
        <v>5.7435510068834864E-2</v>
      </c>
      <c r="BB11" s="164">
        <v>5.7875123648667856E-2</v>
      </c>
      <c r="BC11" s="164">
        <v>5.7101998834008044E-2</v>
      </c>
      <c r="BD11" s="164">
        <v>6.3964812656371689E-2</v>
      </c>
      <c r="BE11" s="164">
        <v>4.9640426944078289E-2</v>
      </c>
      <c r="BF11" s="164">
        <v>5.7171202242863442E-2</v>
      </c>
      <c r="BG11" s="164">
        <v>7.0347139941325965E-2</v>
      </c>
      <c r="BH11" s="164">
        <v>6.5018017654446661E-2</v>
      </c>
      <c r="BI11" s="164">
        <v>6.6492726683182402E-2</v>
      </c>
      <c r="BJ11" s="164">
        <v>6.0082847926658745E-2</v>
      </c>
      <c r="BK11" s="164">
        <v>6.5407166668881439E-2</v>
      </c>
    </row>
    <row r="12" spans="2:63">
      <c r="B12" s="42" t="s">
        <v>18</v>
      </c>
      <c r="C12" s="164">
        <v>0.2336360777887955</v>
      </c>
      <c r="D12" s="164">
        <v>0.22629523670861806</v>
      </c>
      <c r="E12" s="164">
        <v>0.21678553094347552</v>
      </c>
      <c r="F12" s="164">
        <v>0.21167487232324098</v>
      </c>
      <c r="G12" s="164">
        <v>0.2219424481152738</v>
      </c>
      <c r="H12" s="164">
        <v>0.28828840982333531</v>
      </c>
      <c r="I12" s="164">
        <v>0.31974460228403634</v>
      </c>
      <c r="J12" s="164">
        <v>0.29793671620006978</v>
      </c>
      <c r="K12" s="164">
        <v>0.31684288842224001</v>
      </c>
      <c r="L12" s="164">
        <v>0.30532170038637207</v>
      </c>
      <c r="M12" s="164">
        <v>0.3394538428324958</v>
      </c>
      <c r="N12" s="164">
        <v>0.30867998965321658</v>
      </c>
      <c r="O12" s="164">
        <v>0.28857948922148974</v>
      </c>
      <c r="P12" s="164">
        <v>0.28552805836922218</v>
      </c>
      <c r="Q12" s="164">
        <v>0.30464448348683459</v>
      </c>
      <c r="R12" s="164">
        <v>0.2909558134929261</v>
      </c>
      <c r="S12" s="164">
        <v>0.27785634980477392</v>
      </c>
      <c r="T12" s="164">
        <v>0.2675115337073905</v>
      </c>
      <c r="U12" s="164">
        <v>0.25810061203388773</v>
      </c>
      <c r="V12" s="164">
        <v>0.27330331775252015</v>
      </c>
      <c r="W12" s="164">
        <v>0.25654689814067921</v>
      </c>
      <c r="X12" s="164">
        <v>0.25142231263335196</v>
      </c>
      <c r="Y12" s="164">
        <v>0.25977398841528682</v>
      </c>
      <c r="Z12" s="164">
        <v>0.26995109464037409</v>
      </c>
      <c r="AA12" s="164">
        <v>0.25941734576383924</v>
      </c>
      <c r="AB12" s="164">
        <v>0.26821299858127873</v>
      </c>
      <c r="AC12" s="164">
        <v>0.26214367657463544</v>
      </c>
      <c r="AD12" s="164">
        <v>0.27226466296949769</v>
      </c>
      <c r="AE12" s="164">
        <v>0.30209178658458735</v>
      </c>
      <c r="AF12" s="164">
        <v>0.27632726621868148</v>
      </c>
      <c r="AG12" s="110"/>
      <c r="AH12" s="164">
        <v>0.39231825708297713</v>
      </c>
      <c r="AI12" s="164">
        <v>0.37466576484346426</v>
      </c>
      <c r="AJ12" s="164">
        <v>0.35707433992872412</v>
      </c>
      <c r="AK12" s="164">
        <v>0.35795644828293249</v>
      </c>
      <c r="AL12" s="164">
        <v>0.37025431957970428</v>
      </c>
      <c r="AM12" s="164">
        <v>0.37027415167953442</v>
      </c>
      <c r="AN12" s="164">
        <v>0.37625723362174729</v>
      </c>
      <c r="AO12" s="164">
        <v>0.35930475268310524</v>
      </c>
      <c r="AP12" s="164">
        <v>0.35972540573266409</v>
      </c>
      <c r="AQ12" s="164">
        <v>0.36642698811770275</v>
      </c>
      <c r="AR12" s="164">
        <v>0.35666615118361378</v>
      </c>
      <c r="AS12" s="164">
        <v>0.32543359278434425</v>
      </c>
      <c r="AT12" s="164">
        <v>0.30550310064764874</v>
      </c>
      <c r="AU12" s="164">
        <v>0.30186536500248173</v>
      </c>
      <c r="AV12" s="164">
        <v>0.32150148607934315</v>
      </c>
      <c r="AW12" s="164">
        <v>0.3123598883429044</v>
      </c>
      <c r="AX12" s="164">
        <v>0.29640459852494744</v>
      </c>
      <c r="AY12" s="164">
        <v>0.28429129205989973</v>
      </c>
      <c r="AZ12" s="164">
        <v>0.27392131840496176</v>
      </c>
      <c r="BA12" s="164">
        <v>0.2913290296601162</v>
      </c>
      <c r="BB12" s="164">
        <v>0.27533932195842609</v>
      </c>
      <c r="BC12" s="164">
        <v>0.26641336524545062</v>
      </c>
      <c r="BD12" s="164">
        <v>0.27512341419255704</v>
      </c>
      <c r="BE12" s="164">
        <v>0.28452831650340848</v>
      </c>
      <c r="BF12" s="164">
        <v>0.27534162137546048</v>
      </c>
      <c r="BG12" s="164">
        <v>0.28443202359072767</v>
      </c>
      <c r="BH12" s="164">
        <v>0.27734810863075038</v>
      </c>
      <c r="BI12" s="164">
        <v>0.28920945361392725</v>
      </c>
      <c r="BJ12" s="164">
        <v>0.31845894573909583</v>
      </c>
      <c r="BK12" s="164">
        <v>0.29254746506858487</v>
      </c>
    </row>
    <row r="13" spans="2:63">
      <c r="B13" s="42" t="s">
        <v>19</v>
      </c>
      <c r="C13" s="164">
        <v>0.60005855142827336</v>
      </c>
      <c r="D13" s="164">
        <v>0.60266315837370676</v>
      </c>
      <c r="E13" s="164">
        <v>0.6111914685276254</v>
      </c>
      <c r="F13" s="164">
        <v>0.61986229854730723</v>
      </c>
      <c r="G13" s="164">
        <v>0.60859275541956381</v>
      </c>
      <c r="H13" s="164">
        <v>0.64478127255142104</v>
      </c>
      <c r="I13" s="164">
        <v>0.60413827974116396</v>
      </c>
      <c r="J13" s="164">
        <v>0.61484541083326705</v>
      </c>
      <c r="K13" s="164">
        <v>0.58050882161001738</v>
      </c>
      <c r="L13" s="164">
        <v>0.61190940334374166</v>
      </c>
      <c r="M13" s="164">
        <v>0.53300466360201737</v>
      </c>
      <c r="N13" s="164">
        <v>0.52549700515107689</v>
      </c>
      <c r="O13" s="164">
        <v>0.53655171696772508</v>
      </c>
      <c r="P13" s="164">
        <v>0.53638964762357677</v>
      </c>
      <c r="Q13" s="164">
        <v>0.53296297781594737</v>
      </c>
      <c r="R13" s="164">
        <v>0.51548481973733051</v>
      </c>
      <c r="S13" s="164">
        <v>0.52923081916710391</v>
      </c>
      <c r="T13" s="164">
        <v>0.53268366242853105</v>
      </c>
      <c r="U13" s="164">
        <v>0.5312611017615636</v>
      </c>
      <c r="V13" s="164">
        <v>0.52728981458500168</v>
      </c>
      <c r="W13" s="164">
        <v>0.54440977062651419</v>
      </c>
      <c r="X13" s="164">
        <v>0.53934400511372416</v>
      </c>
      <c r="Y13" s="164">
        <v>0.52239309470379669</v>
      </c>
      <c r="Z13" s="164">
        <v>0.50635606019328194</v>
      </c>
      <c r="AA13" s="164">
        <v>0.52806152756228486</v>
      </c>
      <c r="AB13" s="164">
        <v>0.47944286688669635</v>
      </c>
      <c r="AC13" s="164">
        <v>0.47380892361919502</v>
      </c>
      <c r="AD13" s="164">
        <v>0.47584745277727181</v>
      </c>
      <c r="AE13" s="164">
        <v>0.45609473149829349</v>
      </c>
      <c r="AF13" s="164">
        <v>0.47118174207892455</v>
      </c>
      <c r="AG13" s="110"/>
      <c r="AH13" s="164">
        <v>0.51898962002432159</v>
      </c>
      <c r="AI13" s="164">
        <v>0.53681991395809769</v>
      </c>
      <c r="AJ13" s="164">
        <v>0.55345287235340579</v>
      </c>
      <c r="AK13" s="164">
        <v>0.55131787877210292</v>
      </c>
      <c r="AL13" s="164">
        <v>0.54038336678711507</v>
      </c>
      <c r="AM13" s="164">
        <v>0.54373014552698096</v>
      </c>
      <c r="AN13" s="164">
        <v>0.53415927381074346</v>
      </c>
      <c r="AO13" s="164">
        <v>0.53550995721607997</v>
      </c>
      <c r="AP13" s="164">
        <v>0.52373356050677344</v>
      </c>
      <c r="AQ13" s="164">
        <v>0.534227526938168</v>
      </c>
      <c r="AR13" s="164">
        <v>0.50932525063222001</v>
      </c>
      <c r="AS13" s="164">
        <v>0.499743360189635</v>
      </c>
      <c r="AT13" s="164">
        <v>0.50937300555161691</v>
      </c>
      <c r="AU13" s="164">
        <v>0.50986284830185036</v>
      </c>
      <c r="AV13" s="164">
        <v>0.50712024964643765</v>
      </c>
      <c r="AW13" s="164">
        <v>0.47984160961294597</v>
      </c>
      <c r="AX13" s="164">
        <v>0.49699982518835728</v>
      </c>
      <c r="AY13" s="164">
        <v>0.50337107503808309</v>
      </c>
      <c r="AZ13" s="164">
        <v>0.50252897128108331</v>
      </c>
      <c r="BA13" s="164">
        <v>0.49591528234861443</v>
      </c>
      <c r="BB13" s="164">
        <v>0.5110371407500206</v>
      </c>
      <c r="BC13" s="164">
        <v>0.5118773965097011</v>
      </c>
      <c r="BD13" s="164">
        <v>0.49417244109533931</v>
      </c>
      <c r="BE13" s="164">
        <v>0.47969953842036028</v>
      </c>
      <c r="BF13" s="164">
        <v>0.49909168993618813</v>
      </c>
      <c r="BG13" s="164">
        <v>0.44796441802153641</v>
      </c>
      <c r="BH13" s="164">
        <v>0.44328964284192784</v>
      </c>
      <c r="BI13" s="164">
        <v>0.4432260501994828</v>
      </c>
      <c r="BJ13" s="164">
        <v>0.42662625704822621</v>
      </c>
      <c r="BK13" s="164">
        <v>0.44014051439881424</v>
      </c>
    </row>
    <row r="14" spans="2:63">
      <c r="B14" s="42" t="s">
        <v>281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2.3838371928631622E-5</v>
      </c>
      <c r="J14" s="164">
        <v>0</v>
      </c>
      <c r="K14" s="164">
        <v>0</v>
      </c>
      <c r="L14" s="164">
        <v>5.927792633579706E-6</v>
      </c>
      <c r="M14" s="164">
        <v>4.0428761655663774E-3</v>
      </c>
      <c r="N14" s="164">
        <v>3.7076982696867253E-2</v>
      </c>
      <c r="O14" s="164">
        <v>3.7631816197819933E-2</v>
      </c>
      <c r="P14" s="164">
        <v>4.2675338625558938E-2</v>
      </c>
      <c r="Q14" s="164">
        <v>3.0933679018650229E-2</v>
      </c>
      <c r="R14" s="164">
        <v>3.9511642379612001E-2</v>
      </c>
      <c r="S14" s="164">
        <v>4.1860214174896639E-2</v>
      </c>
      <c r="T14" s="164">
        <v>4.3395347978447477E-2</v>
      </c>
      <c r="U14" s="164">
        <v>3.8435671021672564E-2</v>
      </c>
      <c r="V14" s="164">
        <v>4.0790314167740052E-2</v>
      </c>
      <c r="W14" s="164">
        <v>3.7353913759524779E-2</v>
      </c>
      <c r="X14" s="164">
        <v>3.4117452181507003E-2</v>
      </c>
      <c r="Y14" s="164">
        <v>2.6784082811552923E-2</v>
      </c>
      <c r="Z14" s="164">
        <v>3.2334447242519888E-2</v>
      </c>
      <c r="AA14" s="164">
        <v>3.2600471653355743E-2</v>
      </c>
      <c r="AB14" s="164">
        <v>4.950392554766668E-2</v>
      </c>
      <c r="AC14" s="164">
        <v>6.3878256358380459E-2</v>
      </c>
      <c r="AD14" s="164">
        <v>5.330368313247548E-2</v>
      </c>
      <c r="AE14" s="164">
        <v>4.7259133297042538E-2</v>
      </c>
      <c r="AF14" s="164">
        <v>5.3516261776604873E-2</v>
      </c>
      <c r="AG14" s="110"/>
      <c r="AH14" s="164">
        <v>0</v>
      </c>
      <c r="AI14" s="164">
        <v>0</v>
      </c>
      <c r="AJ14" s="164">
        <v>0</v>
      </c>
      <c r="AK14" s="164">
        <v>0</v>
      </c>
      <c r="AL14" s="164">
        <v>0</v>
      </c>
      <c r="AM14" s="164">
        <v>0</v>
      </c>
      <c r="AN14" s="164">
        <v>2.8051638125686213E-5</v>
      </c>
      <c r="AO14" s="164">
        <v>0</v>
      </c>
      <c r="AP14" s="164">
        <v>0</v>
      </c>
      <c r="AQ14" s="164">
        <v>7.1141461552199194E-6</v>
      </c>
      <c r="AR14" s="164">
        <v>4.2478737894154966E-3</v>
      </c>
      <c r="AS14" s="164">
        <v>3.9089335535484528E-2</v>
      </c>
      <c r="AT14" s="164">
        <v>3.9838716751669535E-2</v>
      </c>
      <c r="AU14" s="164">
        <v>4.5117130499835539E-2</v>
      </c>
      <c r="AV14" s="164">
        <v>3.2645343387047526E-2</v>
      </c>
      <c r="AW14" s="164">
        <v>4.2418304187760929E-2</v>
      </c>
      <c r="AX14" s="164">
        <v>4.4654584951527257E-2</v>
      </c>
      <c r="AY14" s="164">
        <v>4.6117336980603468E-2</v>
      </c>
      <c r="AZ14" s="164">
        <v>4.0791649415591449E-2</v>
      </c>
      <c r="BA14" s="164">
        <v>4.3480638082775053E-2</v>
      </c>
      <c r="BB14" s="164">
        <v>4.0090140873195144E-2</v>
      </c>
      <c r="BC14" s="164">
        <v>3.6151704890770665E-2</v>
      </c>
      <c r="BD14" s="164">
        <v>2.8366690422253937E-2</v>
      </c>
      <c r="BE14" s="164">
        <v>3.4080490954254847E-2</v>
      </c>
      <c r="BF14" s="164">
        <v>3.4601644376728309E-2</v>
      </c>
      <c r="BG14" s="164">
        <v>5.2497462068157842E-2</v>
      </c>
      <c r="BH14" s="164">
        <v>6.7583219306008788E-2</v>
      </c>
      <c r="BI14" s="164">
        <v>5.6621116035466629E-2</v>
      </c>
      <c r="BJ14" s="164">
        <v>4.981960594319388E-2</v>
      </c>
      <c r="BK14" s="164">
        <v>5.6657625863663033E-2</v>
      </c>
    </row>
    <row r="15" spans="2:63">
      <c r="B15" s="42" t="s">
        <v>20</v>
      </c>
      <c r="C15" s="164">
        <v>9.5506974595853163E-3</v>
      </c>
      <c r="D15" s="164">
        <v>9.4715385483466214E-3</v>
      </c>
      <c r="E15" s="164">
        <v>1.1105888424008935E-2</v>
      </c>
      <c r="F15" s="164">
        <v>1.1112060020456213E-2</v>
      </c>
      <c r="G15" s="164">
        <v>1.0320187901645383E-2</v>
      </c>
      <c r="H15" s="164">
        <v>1.3987676358909774E-2</v>
      </c>
      <c r="I15" s="164">
        <v>2.0467680278258984E-2</v>
      </c>
      <c r="J15" s="164">
        <v>2.9077089577233983E-2</v>
      </c>
      <c r="K15" s="164">
        <v>4.4976611187983712E-2</v>
      </c>
      <c r="L15" s="164">
        <v>2.6737459607183434E-2</v>
      </c>
      <c r="M15" s="164">
        <v>5.5939011358455241E-2</v>
      </c>
      <c r="N15" s="164">
        <v>7.011220330343064E-2</v>
      </c>
      <c r="O15" s="164">
        <v>7.6351359053990042E-2</v>
      </c>
      <c r="P15" s="164">
        <v>8.4572489891457464E-2</v>
      </c>
      <c r="Q15" s="164">
        <v>7.2166216021096741E-2</v>
      </c>
      <c r="R15" s="164">
        <v>9.2708956525160841E-2</v>
      </c>
      <c r="S15" s="164">
        <v>0.1050933682220285</v>
      </c>
      <c r="T15" s="164">
        <v>0.10904904138492513</v>
      </c>
      <c r="U15" s="164">
        <v>0.11234545972138871</v>
      </c>
      <c r="V15" s="164">
        <v>0.10496368244703649</v>
      </c>
      <c r="W15" s="164">
        <v>0.10776437928416671</v>
      </c>
      <c r="X15" s="164">
        <v>0.12122735482821886</v>
      </c>
      <c r="Y15" s="164">
        <v>0.13065268585075893</v>
      </c>
      <c r="Z15" s="164">
        <v>0.14426119594178879</v>
      </c>
      <c r="AA15" s="164">
        <v>0.12605592728362536</v>
      </c>
      <c r="AB15" s="164">
        <v>0.13650443881654825</v>
      </c>
      <c r="AC15" s="164">
        <v>0.13871546245578187</v>
      </c>
      <c r="AD15" s="164">
        <v>0.13598728530732557</v>
      </c>
      <c r="AE15" s="164">
        <v>0.13755945142499321</v>
      </c>
      <c r="AF15" s="164">
        <v>0.13719404243485084</v>
      </c>
      <c r="AG15" s="164"/>
      <c r="AH15" s="164">
        <v>1.6037398055577665E-2</v>
      </c>
      <c r="AI15" s="164">
        <v>1.5681547212365022E-2</v>
      </c>
      <c r="AJ15" s="164">
        <v>1.8292861905820926E-2</v>
      </c>
      <c r="AK15" s="164">
        <v>1.8791245284549576E-2</v>
      </c>
      <c r="AL15" s="164">
        <v>1.7216600166027333E-2</v>
      </c>
      <c r="AM15" s="164">
        <v>1.7965602574647667E-2</v>
      </c>
      <c r="AN15" s="164">
        <v>2.4085200203977392E-2</v>
      </c>
      <c r="AO15" s="164">
        <v>3.5066293985320116E-2</v>
      </c>
      <c r="AP15" s="164">
        <v>5.1064143224184504E-2</v>
      </c>
      <c r="AQ15" s="164">
        <v>3.2088640072134078E-2</v>
      </c>
      <c r="AR15" s="164">
        <v>5.8775448572788214E-2</v>
      </c>
      <c r="AS15" s="164">
        <v>7.3917542386518736E-2</v>
      </c>
      <c r="AT15" s="164">
        <v>8.0828949391316962E-2</v>
      </c>
      <c r="AU15" s="164">
        <v>8.9411547418715598E-2</v>
      </c>
      <c r="AV15" s="164">
        <v>7.6159415164687119E-2</v>
      </c>
      <c r="AW15" s="164">
        <v>9.9529062371838367E-2</v>
      </c>
      <c r="AX15" s="164">
        <v>0.11210885638342044</v>
      </c>
      <c r="AY15" s="164">
        <v>0.11588918221045419</v>
      </c>
      <c r="AZ15" s="164">
        <v>0.11923186156433384</v>
      </c>
      <c r="BA15" s="164">
        <v>0.11188655889109028</v>
      </c>
      <c r="BB15" s="164">
        <v>0.11565827276969223</v>
      </c>
      <c r="BC15" s="164">
        <v>0.12845553452007294</v>
      </c>
      <c r="BD15" s="164">
        <v>0.13837264163348045</v>
      </c>
      <c r="BE15" s="164">
        <v>0.15205122717789704</v>
      </c>
      <c r="BF15" s="164">
        <v>0.13379384206875972</v>
      </c>
      <c r="BG15" s="164">
        <v>0.14475895637825201</v>
      </c>
      <c r="BH15" s="164">
        <v>0.14676101156686647</v>
      </c>
      <c r="BI15" s="164">
        <v>0.14445065346794175</v>
      </c>
      <c r="BJ15" s="164">
        <v>0.14501234334282534</v>
      </c>
      <c r="BK15" s="164">
        <v>0.14524722800005646</v>
      </c>
    </row>
    <row r="16" spans="2:63">
      <c r="B16" s="321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58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32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</row>
    <row r="17" spans="2:63">
      <c r="B17" s="135"/>
      <c r="C17" s="165">
        <f t="shared" ref="C17:W17" si="0">SUM(C10:C15)</f>
        <v>0.99999999541603968</v>
      </c>
      <c r="D17" s="165">
        <f t="shared" si="0"/>
        <v>1.0000000047938227</v>
      </c>
      <c r="E17" s="111">
        <f t="shared" si="0"/>
        <v>0.99999999999326739</v>
      </c>
      <c r="F17" s="111">
        <f t="shared" si="0"/>
        <v>0.9999999974623377</v>
      </c>
      <c r="G17" s="111">
        <f t="shared" si="0"/>
        <v>0.99999999935284622</v>
      </c>
      <c r="H17" s="165">
        <f t="shared" si="0"/>
        <v>0.99999999999999956</v>
      </c>
      <c r="I17" s="165">
        <f t="shared" si="0"/>
        <v>1.0000000000000022</v>
      </c>
      <c r="J17" s="165">
        <f t="shared" si="0"/>
        <v>0.99999999999999878</v>
      </c>
      <c r="K17" s="111">
        <f t="shared" si="0"/>
        <v>0.99999977503429593</v>
      </c>
      <c r="L17" s="111">
        <f t="shared" si="0"/>
        <v>0.99999991442734204</v>
      </c>
      <c r="M17" s="165">
        <f t="shared" si="0"/>
        <v>0.99999999999999967</v>
      </c>
      <c r="N17" s="165">
        <f t="shared" si="0"/>
        <v>1.000006589818436</v>
      </c>
      <c r="O17" s="165">
        <f t="shared" si="0"/>
        <v>0.99999999999999944</v>
      </c>
      <c r="P17" s="111">
        <f t="shared" si="0"/>
        <v>0.99999999999999911</v>
      </c>
      <c r="Q17" s="165">
        <f t="shared" si="0"/>
        <v>1.0000016189662124</v>
      </c>
      <c r="R17" s="111">
        <f t="shared" si="0"/>
        <v>1.0000000000000004</v>
      </c>
      <c r="S17" s="111">
        <f t="shared" si="0"/>
        <v>1.0000000000000013</v>
      </c>
      <c r="T17" s="111">
        <f t="shared" si="0"/>
        <v>1.0000293559012483</v>
      </c>
      <c r="U17" s="111">
        <f t="shared" si="0"/>
        <v>1.0001415553795903</v>
      </c>
      <c r="V17" s="111">
        <f t="shared" si="0"/>
        <v>1.0000441097914909</v>
      </c>
      <c r="W17" s="111">
        <f t="shared" si="0"/>
        <v>1.0000000000000031</v>
      </c>
      <c r="X17" s="111">
        <f t="shared" ref="X17:AA17" si="1">SUM(X10:X15)</f>
        <v>1.0000000000000024</v>
      </c>
      <c r="Y17" s="111">
        <f t="shared" ref="Y17:Z17" si="2">SUM(Y10:Y15)</f>
        <v>1</v>
      </c>
      <c r="Z17" s="111">
        <f t="shared" si="2"/>
        <v>0.99999999999999989</v>
      </c>
      <c r="AA17" s="111">
        <f t="shared" si="1"/>
        <v>1</v>
      </c>
      <c r="AB17" s="111">
        <f t="shared" ref="AB17" si="3">SUM(AB10:AB15)</f>
        <v>1.0000000000000009</v>
      </c>
      <c r="AC17" s="111">
        <f t="shared" ref="AC17:AF17" si="4">SUM(AC10:AC15)</f>
        <v>1.0000000000000018</v>
      </c>
      <c r="AD17" s="111">
        <f t="shared" si="4"/>
        <v>1.0000000000000022</v>
      </c>
      <c r="AE17" s="111">
        <f t="shared" si="4"/>
        <v>1</v>
      </c>
      <c r="AF17" s="111">
        <f t="shared" si="4"/>
        <v>1</v>
      </c>
      <c r="AG17" s="58"/>
      <c r="AH17" s="165">
        <f t="shared" ref="AH17:BB17" si="5">SUM(AH10:AH15)</f>
        <v>0.99999999999999911</v>
      </c>
      <c r="AI17" s="165">
        <f t="shared" si="5"/>
        <v>1.0000000000000004</v>
      </c>
      <c r="AJ17" s="111">
        <f t="shared" si="5"/>
        <v>0.99999999999999789</v>
      </c>
      <c r="AK17" s="111">
        <f t="shared" si="5"/>
        <v>0.99999999999999989</v>
      </c>
      <c r="AL17" s="111">
        <f t="shared" si="5"/>
        <v>0.99999999999999989</v>
      </c>
      <c r="AM17" s="165">
        <f t="shared" si="5"/>
        <v>0.99999999999999767</v>
      </c>
      <c r="AN17" s="165">
        <f t="shared" si="5"/>
        <v>1.0000000000000049</v>
      </c>
      <c r="AO17" s="165">
        <f t="shared" si="5"/>
        <v>0.999999999999996</v>
      </c>
      <c r="AP17" s="111">
        <f t="shared" si="5"/>
        <v>1.000000000000002</v>
      </c>
      <c r="AQ17" s="111">
        <f t="shared" si="5"/>
        <v>1</v>
      </c>
      <c r="AR17" s="333">
        <f t="shared" si="5"/>
        <v>1.0000000000000018</v>
      </c>
      <c r="AS17" s="111">
        <f t="shared" si="5"/>
        <v>1.0000069474807605</v>
      </c>
      <c r="AT17" s="165">
        <f t="shared" si="5"/>
        <v>0.99999999999999933</v>
      </c>
      <c r="AU17" s="111">
        <f t="shared" si="5"/>
        <v>0.99999999999999922</v>
      </c>
      <c r="AV17" s="111">
        <f t="shared" si="5"/>
        <v>1.0000017085490513</v>
      </c>
      <c r="AW17" s="111">
        <f t="shared" si="5"/>
        <v>1.0000000000000002</v>
      </c>
      <c r="AX17" s="111">
        <f t="shared" si="5"/>
        <v>1.0000000000000004</v>
      </c>
      <c r="AY17" s="111">
        <f t="shared" si="5"/>
        <v>1.0000311972608416</v>
      </c>
      <c r="AZ17" s="111">
        <f t="shared" si="5"/>
        <v>1.0001502322520615</v>
      </c>
      <c r="BA17" s="111">
        <f t="shared" si="5"/>
        <v>1.0000470190514308</v>
      </c>
      <c r="BB17" s="111">
        <f t="shared" si="5"/>
        <v>1.000000000000002</v>
      </c>
      <c r="BC17" s="111">
        <f t="shared" ref="BC17:BK17" si="6">SUM(BC10:BC15)</f>
        <v>1.0000000000000033</v>
      </c>
      <c r="BD17" s="111">
        <f t="shared" ref="BD17:BE17" si="7">SUM(BD10:BD15)</f>
        <v>1.0000000000000024</v>
      </c>
      <c r="BE17" s="111">
        <f t="shared" si="7"/>
        <v>0.99999999999999889</v>
      </c>
      <c r="BF17" s="111">
        <f t="shared" si="6"/>
        <v>1</v>
      </c>
      <c r="BG17" s="111">
        <f t="shared" si="6"/>
        <v>0.99999999999999989</v>
      </c>
      <c r="BH17" s="111">
        <f t="shared" si="6"/>
        <v>1</v>
      </c>
      <c r="BI17" s="111">
        <v>1.0000000000000009</v>
      </c>
      <c r="BJ17" s="111">
        <f t="shared" ref="BJ17" si="8">SUM(BJ10:BJ15)</f>
        <v>1</v>
      </c>
      <c r="BK17" s="111">
        <f t="shared" si="6"/>
        <v>1.0000000000000002</v>
      </c>
    </row>
    <row r="18" spans="2:63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2:63" ht="12.75" hidden="1" customHeight="1">
      <c r="B19" s="128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2:63" ht="12.75" hidden="1" customHeight="1"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2:63" ht="12.75" customHeight="1">
      <c r="B21" s="403" t="s">
        <v>72</v>
      </c>
      <c r="C21" s="399" t="s">
        <v>119</v>
      </c>
      <c r="D21" s="400"/>
      <c r="E21" s="400"/>
      <c r="F21" s="400"/>
      <c r="G21" s="401"/>
      <c r="H21" s="399" t="s">
        <v>136</v>
      </c>
      <c r="I21" s="400"/>
      <c r="J21" s="400"/>
      <c r="K21" s="400"/>
      <c r="L21" s="401"/>
      <c r="M21" s="399" t="s">
        <v>314</v>
      </c>
      <c r="N21" s="400"/>
      <c r="O21" s="400"/>
      <c r="P21" s="400"/>
      <c r="Q21" s="401"/>
      <c r="R21" s="399" t="s">
        <v>336</v>
      </c>
      <c r="S21" s="400"/>
      <c r="T21" s="400"/>
      <c r="U21" s="400"/>
      <c r="V21" s="400"/>
      <c r="W21" s="398" t="s">
        <v>368</v>
      </c>
      <c r="X21" s="398"/>
      <c r="Y21" s="398"/>
      <c r="Z21" s="398"/>
      <c r="AA21" s="398"/>
      <c r="AB21" s="398" t="s">
        <v>389</v>
      </c>
      <c r="AC21" s="398"/>
      <c r="AD21" s="398"/>
      <c r="AE21" s="398"/>
      <c r="AF21" s="398"/>
      <c r="AG21" s="170"/>
      <c r="AH21" s="399" t="s">
        <v>119</v>
      </c>
      <c r="AI21" s="400"/>
      <c r="AJ21" s="400"/>
      <c r="AK21" s="400"/>
      <c r="AL21" s="401"/>
      <c r="AM21" s="402" t="s">
        <v>136</v>
      </c>
      <c r="AN21" s="400"/>
      <c r="AO21" s="400"/>
      <c r="AP21" s="400"/>
      <c r="AQ21" s="401"/>
      <c r="AR21" s="399" t="s">
        <v>314</v>
      </c>
      <c r="AS21" s="400"/>
      <c r="AT21" s="400"/>
      <c r="AU21" s="400"/>
      <c r="AV21" s="401"/>
      <c r="AW21" s="399" t="s">
        <v>336</v>
      </c>
      <c r="AX21" s="400"/>
      <c r="AY21" s="400"/>
      <c r="AZ21" s="400"/>
      <c r="BA21" s="400"/>
      <c r="BB21" s="398" t="s">
        <v>368</v>
      </c>
      <c r="BC21" s="398"/>
      <c r="BD21" s="398"/>
      <c r="BE21" s="398"/>
      <c r="BF21" s="398"/>
      <c r="BG21" s="398" t="s">
        <v>389</v>
      </c>
      <c r="BH21" s="398"/>
      <c r="BI21" s="398"/>
      <c r="BJ21" s="398"/>
      <c r="BK21" s="398"/>
    </row>
    <row r="22" spans="2:63">
      <c r="B22" s="404"/>
      <c r="C22" s="130" t="s">
        <v>115</v>
      </c>
      <c r="D22" s="130" t="s">
        <v>116</v>
      </c>
      <c r="E22" s="130" t="s">
        <v>117</v>
      </c>
      <c r="F22" s="130" t="s">
        <v>118</v>
      </c>
      <c r="G22" s="131" t="s">
        <v>119</v>
      </c>
      <c r="H22" s="130" t="s">
        <v>132</v>
      </c>
      <c r="I22" s="130" t="s">
        <v>133</v>
      </c>
      <c r="J22" s="130" t="s">
        <v>134</v>
      </c>
      <c r="K22" s="130" t="s">
        <v>135</v>
      </c>
      <c r="L22" s="131" t="s">
        <v>136</v>
      </c>
      <c r="M22" s="130" t="s">
        <v>310</v>
      </c>
      <c r="N22" s="130" t="s">
        <v>311</v>
      </c>
      <c r="O22" s="130" t="s">
        <v>312</v>
      </c>
      <c r="P22" s="130" t="s">
        <v>313</v>
      </c>
      <c r="Q22" s="130" t="s">
        <v>314</v>
      </c>
      <c r="R22" s="130" t="s">
        <v>334</v>
      </c>
      <c r="S22" s="130" t="s">
        <v>337</v>
      </c>
      <c r="T22" s="130" t="s">
        <v>346</v>
      </c>
      <c r="U22" s="130" t="s">
        <v>349</v>
      </c>
      <c r="V22" s="130" t="s">
        <v>336</v>
      </c>
      <c r="W22" s="131" t="s">
        <v>364</v>
      </c>
      <c r="X22" s="131" t="s">
        <v>369</v>
      </c>
      <c r="Y22" s="131" t="s">
        <v>375</v>
      </c>
      <c r="Z22" s="131" t="s">
        <v>379</v>
      </c>
      <c r="AA22" s="131" t="s">
        <v>368</v>
      </c>
      <c r="AB22" s="130" t="s">
        <v>386</v>
      </c>
      <c r="AC22" s="130" t="s">
        <v>390</v>
      </c>
      <c r="AD22" s="130" t="s">
        <v>391</v>
      </c>
      <c r="AE22" s="130" t="s">
        <v>392</v>
      </c>
      <c r="AF22" s="130" t="s">
        <v>389</v>
      </c>
      <c r="AG22" s="92"/>
      <c r="AH22" s="130" t="s">
        <v>115</v>
      </c>
      <c r="AI22" s="130" t="s">
        <v>116</v>
      </c>
      <c r="AJ22" s="130" t="s">
        <v>117</v>
      </c>
      <c r="AK22" s="130" t="s">
        <v>118</v>
      </c>
      <c r="AL22" s="131" t="s">
        <v>119</v>
      </c>
      <c r="AM22" s="359" t="s">
        <v>132</v>
      </c>
      <c r="AN22" s="131" t="s">
        <v>133</v>
      </c>
      <c r="AO22" s="131" t="s">
        <v>134</v>
      </c>
      <c r="AP22" s="131" t="s">
        <v>135</v>
      </c>
      <c r="AQ22" s="189" t="s">
        <v>136</v>
      </c>
      <c r="AR22" s="353" t="s">
        <v>310</v>
      </c>
      <c r="AS22" s="131" t="s">
        <v>311</v>
      </c>
      <c r="AT22" s="359" t="s">
        <v>312</v>
      </c>
      <c r="AU22" s="131" t="s">
        <v>313</v>
      </c>
      <c r="AV22" s="189" t="s">
        <v>314</v>
      </c>
      <c r="AW22" s="345" t="s">
        <v>334</v>
      </c>
      <c r="AX22" s="130" t="s">
        <v>337</v>
      </c>
      <c r="AY22" s="130" t="s">
        <v>346</v>
      </c>
      <c r="AZ22" s="130" t="s">
        <v>349</v>
      </c>
      <c r="BA22" s="130" t="s">
        <v>336</v>
      </c>
      <c r="BB22" s="130" t="s">
        <v>364</v>
      </c>
      <c r="BC22" s="130" t="s">
        <v>369</v>
      </c>
      <c r="BD22" s="130" t="s">
        <v>375</v>
      </c>
      <c r="BE22" s="131" t="s">
        <v>379</v>
      </c>
      <c r="BF22" s="130" t="s">
        <v>368</v>
      </c>
      <c r="BG22" s="130" t="s">
        <v>386</v>
      </c>
      <c r="BH22" s="130" t="s">
        <v>390</v>
      </c>
      <c r="BI22" s="130" t="s">
        <v>391</v>
      </c>
      <c r="BJ22" s="130" t="s">
        <v>392</v>
      </c>
      <c r="BK22" s="130" t="s">
        <v>389</v>
      </c>
    </row>
    <row r="23" spans="2:63">
      <c r="B23" s="1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  <c r="AH23" s="132"/>
      <c r="AI23" s="132"/>
      <c r="AJ23" s="132"/>
      <c r="AK23" s="132"/>
      <c r="AL23" s="132"/>
      <c r="AM23" s="360"/>
      <c r="AN23" s="132"/>
      <c r="AO23" s="132"/>
      <c r="AP23" s="132"/>
      <c r="AQ23" s="346"/>
      <c r="AR23" s="354"/>
      <c r="AS23" s="132"/>
      <c r="AT23" s="360"/>
      <c r="AU23" s="132"/>
      <c r="AV23" s="346"/>
      <c r="AW23" s="346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</row>
    <row r="24" spans="2:63">
      <c r="B24" s="42" t="s">
        <v>21</v>
      </c>
      <c r="C24" s="164">
        <v>0.72563322380791462</v>
      </c>
      <c r="D24" s="164">
        <v>0.72805108217902237</v>
      </c>
      <c r="E24" s="164">
        <v>0.73506319754015204</v>
      </c>
      <c r="F24" s="164">
        <v>0.73435531333365367</v>
      </c>
      <c r="G24" s="164">
        <v>0.73083110503695337</v>
      </c>
      <c r="H24" s="164">
        <v>0.64106056316581761</v>
      </c>
      <c r="I24" s="164">
        <v>0.5998496344471892</v>
      </c>
      <c r="J24" s="164">
        <v>0.61186484107322592</v>
      </c>
      <c r="K24" s="164">
        <v>0.57368349274917607</v>
      </c>
      <c r="L24" s="164">
        <v>0.60748924600000032</v>
      </c>
      <c r="M24" s="164">
        <v>0.53414606603932402</v>
      </c>
      <c r="N24" s="164">
        <v>0.50954620564766917</v>
      </c>
      <c r="O24" s="164">
        <v>0.52941523046359962</v>
      </c>
      <c r="P24" s="164">
        <v>0.5246407117896712</v>
      </c>
      <c r="Q24" s="164">
        <v>0.52440552882773273</v>
      </c>
      <c r="R24" s="164">
        <v>0.51508565030847309</v>
      </c>
      <c r="S24" s="164">
        <v>0.51921942435529644</v>
      </c>
      <c r="T24" s="164">
        <v>0.52713361809548864</v>
      </c>
      <c r="U24" s="164">
        <v>0.53110677138641327</v>
      </c>
      <c r="V24" s="164">
        <v>0.52329501138219259</v>
      </c>
      <c r="W24" s="164">
        <v>0.53821567669326797</v>
      </c>
      <c r="X24" s="164">
        <v>0.52507539634118572</v>
      </c>
      <c r="Y24" s="164">
        <v>0.51151701531162153</v>
      </c>
      <c r="Z24" s="164">
        <v>0.48494525309929015</v>
      </c>
      <c r="AA24" s="164">
        <v>0.51486079546116126</v>
      </c>
      <c r="AB24" s="164">
        <v>0.48466606225502123</v>
      </c>
      <c r="AC24" s="164">
        <v>0.47391151179101437</v>
      </c>
      <c r="AD24" s="164">
        <v>0.47309221377756128</v>
      </c>
      <c r="AE24" s="164">
        <v>0.44620754323771977</v>
      </c>
      <c r="AF24" s="164">
        <v>0.46923737584670122</v>
      </c>
      <c r="AG24" s="166"/>
      <c r="AH24" s="164">
        <v>0.53928735469331657</v>
      </c>
      <c r="AI24" s="164">
        <v>0.54974770668750372</v>
      </c>
      <c r="AJ24" s="164">
        <v>0.56361416996116709</v>
      </c>
      <c r="AK24" s="164">
        <v>0.55077696516045827</v>
      </c>
      <c r="AL24" s="164">
        <v>0.55096040931835599</v>
      </c>
      <c r="AM24" s="361">
        <v>0.53898282704144362</v>
      </c>
      <c r="AN24" s="164">
        <v>0.52913153011445047</v>
      </c>
      <c r="AO24" s="164">
        <v>0.53192031689417718</v>
      </c>
      <c r="AP24" s="164">
        <v>0.51598447007917692</v>
      </c>
      <c r="AQ24" s="347">
        <v>0.52893445434758779</v>
      </c>
      <c r="AR24" s="331">
        <v>0.510524528893054</v>
      </c>
      <c r="AS24" s="164">
        <v>0.48292540722822491</v>
      </c>
      <c r="AT24" s="361">
        <v>0.50181800307856439</v>
      </c>
      <c r="AU24" s="164">
        <v>0.49744166698540321</v>
      </c>
      <c r="AV24" s="347">
        <v>0.49808894125627323</v>
      </c>
      <c r="AW24" s="347">
        <v>0.4794130754524345</v>
      </c>
      <c r="AX24" s="164">
        <v>0.48712500685088511</v>
      </c>
      <c r="AY24" s="164">
        <v>0.49747290212029588</v>
      </c>
      <c r="AZ24" s="164">
        <v>0.50236469261232364</v>
      </c>
      <c r="BA24" s="164">
        <v>0.49185636220068252</v>
      </c>
      <c r="BB24" s="164">
        <v>0.5043893206590857</v>
      </c>
      <c r="BC24" s="164">
        <v>0.49675802209679298</v>
      </c>
      <c r="BD24" s="164">
        <v>0.48265372009614038</v>
      </c>
      <c r="BE24" s="164">
        <v>0.45713255862889773</v>
      </c>
      <c r="BF24" s="164">
        <v>0.48508063383037375</v>
      </c>
      <c r="BG24" s="164">
        <v>0.4535034636161977</v>
      </c>
      <c r="BH24" s="164">
        <v>0.44339818116638435</v>
      </c>
      <c r="BI24" s="164">
        <v>0.44029933485937628</v>
      </c>
      <c r="BJ24" s="164">
        <v>0.41620338661740564</v>
      </c>
      <c r="BK24" s="164">
        <v>0.43808201549967685</v>
      </c>
    </row>
    <row r="25" spans="2:63">
      <c r="B25" s="42" t="s">
        <v>22</v>
      </c>
      <c r="C25" s="164">
        <v>0.247902662636208</v>
      </c>
      <c r="D25" s="164">
        <v>0.23987628250567106</v>
      </c>
      <c r="E25" s="164">
        <v>0.22926868782378773</v>
      </c>
      <c r="F25" s="164">
        <v>0.22259117088036601</v>
      </c>
      <c r="G25" s="164">
        <v>0.23472876456365352</v>
      </c>
      <c r="H25" s="164">
        <v>0.30425430595852965</v>
      </c>
      <c r="I25" s="164">
        <v>0.33778407422782175</v>
      </c>
      <c r="J25" s="164">
        <v>0.31962713846908314</v>
      </c>
      <c r="K25" s="164">
        <v>0.3463492623893854</v>
      </c>
      <c r="L25" s="164">
        <v>0.32645667667745948</v>
      </c>
      <c r="M25" s="164">
        <v>0.37538671865874501</v>
      </c>
      <c r="N25" s="164">
        <v>0.35373701534928409</v>
      </c>
      <c r="O25" s="164">
        <v>0.34021888140561268</v>
      </c>
      <c r="P25" s="164">
        <v>0.34332739842014126</v>
      </c>
      <c r="Q25" s="164">
        <v>0.35258292477871611</v>
      </c>
      <c r="R25" s="164">
        <v>0.33327235327745586</v>
      </c>
      <c r="S25" s="164">
        <v>0.33366883753597903</v>
      </c>
      <c r="T25" s="164">
        <v>0.322047822789855</v>
      </c>
      <c r="U25" s="164">
        <v>0.31296736659301655</v>
      </c>
      <c r="V25" s="164">
        <v>0.32526973690670696</v>
      </c>
      <c r="W25" s="164">
        <v>0.31430551973599619</v>
      </c>
      <c r="X25" s="164">
        <v>0.31767475272414447</v>
      </c>
      <c r="Y25" s="164">
        <v>0.32468427815662482</v>
      </c>
      <c r="Z25" s="164">
        <v>0.35249716824033195</v>
      </c>
      <c r="AA25" s="164">
        <v>0.32729845976039401</v>
      </c>
      <c r="AB25" s="164">
        <v>0.33357162799301832</v>
      </c>
      <c r="AC25" s="164">
        <v>0.33155287700949976</v>
      </c>
      <c r="AD25" s="164">
        <v>0.34326198187622853</v>
      </c>
      <c r="AE25" s="164">
        <v>0.3834326261112338</v>
      </c>
      <c r="AF25" s="164">
        <v>0.34820541482516121</v>
      </c>
      <c r="AG25" s="166"/>
      <c r="AH25" s="164">
        <v>0.4162744960116363</v>
      </c>
      <c r="AI25" s="164">
        <v>0.39715122668939279</v>
      </c>
      <c r="AJ25" s="164">
        <v>0.37763574448310011</v>
      </c>
      <c r="AK25" s="164">
        <v>0.37641664347292703</v>
      </c>
      <c r="AL25" s="164">
        <v>0.39158502461935918</v>
      </c>
      <c r="AM25" s="361">
        <v>0.39078029773102696</v>
      </c>
      <c r="AN25" s="164">
        <v>0.39748025711192203</v>
      </c>
      <c r="AO25" s="164">
        <v>0.38546100822279533</v>
      </c>
      <c r="AP25" s="164">
        <v>0.39322526555241871</v>
      </c>
      <c r="AQ25" s="347">
        <v>0.39179179414518761</v>
      </c>
      <c r="AR25" s="331">
        <v>0.39442103536747292</v>
      </c>
      <c r="AS25" s="164">
        <v>0.37293711510902616</v>
      </c>
      <c r="AT25" s="361">
        <v>0.36017086123717956</v>
      </c>
      <c r="AU25" s="164">
        <v>0.36297186003846643</v>
      </c>
      <c r="AV25" s="347">
        <v>0.37209277865577839</v>
      </c>
      <c r="AW25" s="347">
        <v>0.35778943134969865</v>
      </c>
      <c r="AX25" s="164">
        <v>0.35594283844737479</v>
      </c>
      <c r="AY25" s="164">
        <v>0.34224838973167709</v>
      </c>
      <c r="AZ25" s="164">
        <v>0.33215154788506257</v>
      </c>
      <c r="BA25" s="164">
        <v>0.34672123203802729</v>
      </c>
      <c r="BB25" s="164">
        <v>0.33732884443001437</v>
      </c>
      <c r="BC25" s="164">
        <v>0.33661610634444883</v>
      </c>
      <c r="BD25" s="164">
        <v>0.34386909823431594</v>
      </c>
      <c r="BE25" s="164">
        <v>0.3715318361099928</v>
      </c>
      <c r="BF25" s="164">
        <v>0.34738960225866106</v>
      </c>
      <c r="BG25" s="164">
        <v>0.35374293440053384</v>
      </c>
      <c r="BH25" s="164">
        <v>0.35078306885456345</v>
      </c>
      <c r="BI25" s="164">
        <v>0.36462539479822254</v>
      </c>
      <c r="BJ25" s="164">
        <v>0.40420678514265285</v>
      </c>
      <c r="BK25" s="164">
        <v>0.36864480595244525</v>
      </c>
    </row>
    <row r="26" spans="2:63">
      <c r="B26" s="42" t="s">
        <v>339</v>
      </c>
      <c r="C26" s="341">
        <v>0</v>
      </c>
      <c r="D26" s="341">
        <v>0</v>
      </c>
      <c r="E26" s="341">
        <v>0</v>
      </c>
      <c r="F26" s="341">
        <v>0</v>
      </c>
      <c r="G26" s="342">
        <v>0</v>
      </c>
      <c r="H26" s="341">
        <v>0</v>
      </c>
      <c r="I26" s="341">
        <v>0</v>
      </c>
      <c r="J26" s="341">
        <v>0</v>
      </c>
      <c r="K26" s="341">
        <v>0</v>
      </c>
      <c r="L26" s="342">
        <v>0</v>
      </c>
      <c r="M26" s="341">
        <v>4.1528339679445369E-3</v>
      </c>
      <c r="N26" s="341">
        <v>3.6678316819682318E-2</v>
      </c>
      <c r="O26" s="343">
        <v>3.7581818348164209E-2</v>
      </c>
      <c r="P26" s="341">
        <v>4.2675338625558973E-2</v>
      </c>
      <c r="Q26" s="342">
        <v>3.0848438964047802E-2</v>
      </c>
      <c r="R26" s="341">
        <v>3.9511625273103299E-2</v>
      </c>
      <c r="S26" s="164">
        <v>4.1749886621084475E-2</v>
      </c>
      <c r="T26" s="164">
        <v>2.9198604859987511E-2</v>
      </c>
      <c r="U26" s="164">
        <v>3.838723181507659E-2</v>
      </c>
      <c r="V26" s="164">
        <v>4.0750950137375209E-2</v>
      </c>
      <c r="W26" s="358">
        <v>3.7353913759524716E-2</v>
      </c>
      <c r="X26" s="358">
        <v>3.399603716311958E-2</v>
      </c>
      <c r="Y26" s="358">
        <v>2.6784082811552916E-2</v>
      </c>
      <c r="Z26" s="358">
        <v>3.1981674961678641E-2</v>
      </c>
      <c r="AA26" s="358">
        <v>3.2482194477808771E-2</v>
      </c>
      <c r="AB26" s="358">
        <v>4.9193448210502748E-2</v>
      </c>
      <c r="AC26" s="164">
        <v>6.3657456034133295E-2</v>
      </c>
      <c r="AD26" s="358">
        <v>5.3243797303412395E-2</v>
      </c>
      <c r="AE26" s="358">
        <v>4.3722431738988821E-2</v>
      </c>
      <c r="AF26" s="358">
        <v>5.2473997518734813E-2</v>
      </c>
      <c r="AG26" s="166"/>
      <c r="AH26" s="350">
        <v>0</v>
      </c>
      <c r="AI26" s="341">
        <v>0</v>
      </c>
      <c r="AJ26" s="341">
        <v>0</v>
      </c>
      <c r="AK26" s="344">
        <v>0</v>
      </c>
      <c r="AL26" s="351">
        <v>0</v>
      </c>
      <c r="AM26" s="362">
        <v>0</v>
      </c>
      <c r="AN26" s="358">
        <v>0</v>
      </c>
      <c r="AO26" s="358">
        <v>0</v>
      </c>
      <c r="AP26" s="358">
        <v>0</v>
      </c>
      <c r="AQ26" s="357">
        <v>0</v>
      </c>
      <c r="AR26" s="377">
        <v>4.3634070997459256E-3</v>
      </c>
      <c r="AS26" s="358">
        <v>3.8669032072086801E-2</v>
      </c>
      <c r="AT26" s="362">
        <v>3.9785786801115039E-2</v>
      </c>
      <c r="AU26" s="358">
        <v>4.5117130499835567E-2</v>
      </c>
      <c r="AV26" s="357">
        <v>3.2555386713896975E-2</v>
      </c>
      <c r="AW26" s="352">
        <v>4.2418285822817141E-2</v>
      </c>
      <c r="AX26" s="164">
        <v>4.4536892502472586E-2</v>
      </c>
      <c r="AY26" s="164">
        <v>3.1030097981016524E-2</v>
      </c>
      <c r="AZ26" s="164">
        <v>4.0740281024190708E-2</v>
      </c>
      <c r="BA26" s="164">
        <v>3.9610432047581016E-2</v>
      </c>
      <c r="BB26" s="341">
        <v>4.0090140873195082E-2</v>
      </c>
      <c r="BC26" s="358">
        <v>3.6023050503253724E-2</v>
      </c>
      <c r="BD26" s="358">
        <v>2.8366690422253878E-2</v>
      </c>
      <c r="BE26" s="358">
        <v>3.3708669149603437E-2</v>
      </c>
      <c r="BF26" s="358">
        <v>3.4476106785950637E-2</v>
      </c>
      <c r="BG26" s="358">
        <v>5.2168209952280928E-2</v>
      </c>
      <c r="BH26" s="164">
        <v>6.7349612479724971E-2</v>
      </c>
      <c r="BI26" s="358">
        <v>5.6557503123994324E-2</v>
      </c>
      <c r="BJ26" s="358">
        <v>4.6091287929965696E-2</v>
      </c>
      <c r="BK26" s="358">
        <v>5.555418152000121E-2</v>
      </c>
    </row>
    <row r="27" spans="2:63">
      <c r="B27" s="42" t="s">
        <v>363</v>
      </c>
      <c r="C27" s="164">
        <v>1.3798618720130601E-2</v>
      </c>
      <c r="D27" s="164">
        <v>1.815856110913661E-2</v>
      </c>
      <c r="E27" s="164">
        <v>2.1736304305779219E-2</v>
      </c>
      <c r="F27" s="164">
        <v>2.8838208550432294E-2</v>
      </c>
      <c r="G27" s="164">
        <v>2.0747548939229851E-2</v>
      </c>
      <c r="H27" s="164">
        <v>3.7100293540144949E-2</v>
      </c>
      <c r="I27" s="164">
        <v>4.0499277902476115E-2</v>
      </c>
      <c r="J27" s="164">
        <v>3.9268984039464307E-2</v>
      </c>
      <c r="K27" s="164">
        <v>4.180679409168437E-2</v>
      </c>
      <c r="L27" s="164">
        <v>3.9604917283710218E-2</v>
      </c>
      <c r="M27" s="164">
        <v>4.0018830887925842E-2</v>
      </c>
      <c r="N27" s="164">
        <v>4.1534734504338866E-2</v>
      </c>
      <c r="O27" s="164">
        <v>3.5651829979789953E-2</v>
      </c>
      <c r="P27" s="164">
        <v>3.0928894958936925E-2</v>
      </c>
      <c r="Q27" s="164">
        <v>3.6896893667653204E-2</v>
      </c>
      <c r="R27" s="164">
        <v>3.0132751074950587E-2</v>
      </c>
      <c r="S27" s="164">
        <v>2.4074958491100574E-2</v>
      </c>
      <c r="T27" s="164">
        <v>2.4357069338787438E-2</v>
      </c>
      <c r="U27" s="164">
        <v>2.9035142395435084E-2</v>
      </c>
      <c r="V27" s="164">
        <v>2.6904045679287E-2</v>
      </c>
      <c r="W27" s="164">
        <v>2.8050925859957786E-2</v>
      </c>
      <c r="X27" s="164">
        <v>3.3497184961614385E-2</v>
      </c>
      <c r="Y27" s="164">
        <v>3.8209164605260554E-2</v>
      </c>
      <c r="Z27" s="164">
        <v>3.0598002743275843E-2</v>
      </c>
      <c r="AA27" s="164">
        <v>3.2639250679035267E-2</v>
      </c>
      <c r="AB27" s="164">
        <v>3.0946323777684859E-2</v>
      </c>
      <c r="AC27" s="164">
        <v>3.134025178102906E-2</v>
      </c>
      <c r="AD27" s="164">
        <v>3.221092548772559E-2</v>
      </c>
      <c r="AE27" s="164">
        <v>3.4009729722051435E-2</v>
      </c>
      <c r="AF27" s="164">
        <v>3.2147203012732994E-2</v>
      </c>
      <c r="AG27" s="166"/>
      <c r="AH27" s="164">
        <v>2.3170437107439688E-2</v>
      </c>
      <c r="AI27" s="164">
        <v>3.0064226208930886E-2</v>
      </c>
      <c r="AJ27" s="164">
        <v>3.5802557849212276E-2</v>
      </c>
      <c r="AK27" s="164">
        <v>4.8767350579957278E-2</v>
      </c>
      <c r="AL27" s="164">
        <v>3.4611989192132035E-2</v>
      </c>
      <c r="AM27" s="361">
        <v>4.7651137458355142E-2</v>
      </c>
      <c r="AN27" s="164">
        <v>4.7656667740546471E-2</v>
      </c>
      <c r="AO27" s="164">
        <v>4.7357249613524006E-2</v>
      </c>
      <c r="AP27" s="164">
        <v>4.7465057656498416E-2</v>
      </c>
      <c r="AQ27" s="347">
        <v>4.7531212280541961E-2</v>
      </c>
      <c r="AR27" s="331">
        <v>4.2048021223043359E-2</v>
      </c>
      <c r="AS27" s="164">
        <v>4.3789152366688608E-2</v>
      </c>
      <c r="AT27" s="361">
        <v>3.7742615152489327E-2</v>
      </c>
      <c r="AU27" s="164">
        <v>3.2698580374997226E-2</v>
      </c>
      <c r="AV27" s="347">
        <v>3.8938554796050823E-2</v>
      </c>
      <c r="AW27" s="347">
        <v>3.2349457631527703E-2</v>
      </c>
      <c r="AX27" s="164">
        <v>2.5682077847323848E-2</v>
      </c>
      <c r="AY27" s="164">
        <v>2.5884875381450363E-2</v>
      </c>
      <c r="AZ27" s="164">
        <v>3.0814929986768026E-2</v>
      </c>
      <c r="BA27" s="164">
        <v>2.8678349486799964E-2</v>
      </c>
      <c r="BB27" s="164">
        <v>3.0105695927578953E-2</v>
      </c>
      <c r="BC27" s="164">
        <v>3.5494454244746988E-2</v>
      </c>
      <c r="BD27" s="164">
        <v>4.0466853066286682E-2</v>
      </c>
      <c r="BE27" s="164">
        <v>3.2250279334888436E-2</v>
      </c>
      <c r="BF27" s="164">
        <v>3.464280400383634E-2</v>
      </c>
      <c r="BG27" s="164">
        <v>3.2817669320054935E-2</v>
      </c>
      <c r="BH27" s="164">
        <v>3.3157998198004114E-2</v>
      </c>
      <c r="BI27" s="164">
        <v>3.4215619680868094E-2</v>
      </c>
      <c r="BJ27" s="164">
        <v>3.585235730705124E-2</v>
      </c>
      <c r="BK27" s="164">
        <v>3.4034219231332534E-2</v>
      </c>
    </row>
    <row r="28" spans="2:63">
      <c r="B28" s="42" t="s">
        <v>340</v>
      </c>
      <c r="C28" s="341">
        <v>1.8465072421964116E-3</v>
      </c>
      <c r="D28" s="341">
        <v>1.9039889053825427E-3</v>
      </c>
      <c r="E28" s="341">
        <v>2.35675608529927E-3</v>
      </c>
      <c r="F28" s="341">
        <v>2.1275203695067762E-3</v>
      </c>
      <c r="G28" s="342">
        <v>2.060001942463534E-3</v>
      </c>
      <c r="H28" s="341">
        <v>2.6358441897809141E-3</v>
      </c>
      <c r="I28" s="341">
        <v>4.6722582111980949E-3</v>
      </c>
      <c r="J28" s="341">
        <v>1.1141644438430515E-2</v>
      </c>
      <c r="K28" s="341">
        <v>9.091978642877448E-3</v>
      </c>
      <c r="L28" s="342">
        <v>6.7885704995695401E-3</v>
      </c>
      <c r="M28" s="341">
        <v>2.5674869405469296E-2</v>
      </c>
      <c r="N28" s="341">
        <v>3.3729312442672153E-2</v>
      </c>
      <c r="O28" s="343">
        <v>3.7137618580311768E-2</v>
      </c>
      <c r="P28" s="341">
        <v>4.2258309456643016E-2</v>
      </c>
      <c r="Q28" s="342">
        <v>3.4941375303270454E-2</v>
      </c>
      <c r="R28" s="341">
        <v>4.9531853473569351E-2</v>
      </c>
      <c r="S28" s="164">
        <v>5.4709165382204127E-2</v>
      </c>
      <c r="T28" s="164">
        <v>5.8042264093716898E-2</v>
      </c>
      <c r="U28" s="164">
        <v>6.1600694155775515E-2</v>
      </c>
      <c r="V28" s="164">
        <v>5.6080286129192074E-2</v>
      </c>
      <c r="W28" s="358">
        <v>5.6338044244369459E-2</v>
      </c>
      <c r="X28" s="358">
        <v>5.8848297417182518E-2</v>
      </c>
      <c r="Y28" s="358">
        <v>6.7674064555321475E-2</v>
      </c>
      <c r="Z28" s="358">
        <v>7.4004621639891605E-2</v>
      </c>
      <c r="AA28" s="358">
        <v>6.4251425157332356E-2</v>
      </c>
      <c r="AB28" s="358">
        <v>6.685584422946908E-2</v>
      </c>
      <c r="AC28" s="164">
        <v>7.1368816535999149E-2</v>
      </c>
      <c r="AD28" s="358">
        <v>6.8506871193489971E-2</v>
      </c>
      <c r="AE28" s="358">
        <v>7.0384818207341437E-2</v>
      </c>
      <c r="AF28" s="358">
        <v>6.9307467383202384E-2</v>
      </c>
      <c r="AG28" s="166"/>
      <c r="AH28" s="350">
        <v>3.1006292242971522E-3</v>
      </c>
      <c r="AI28" s="341">
        <v>3.152338108446763E-3</v>
      </c>
      <c r="AJ28" s="341">
        <v>3.8818878749837648E-3</v>
      </c>
      <c r="AK28" s="344">
        <v>3.5977808829038564E-3</v>
      </c>
      <c r="AL28" s="351">
        <v>3.4365875387491122E-3</v>
      </c>
      <c r="AM28" s="362">
        <v>3.3854464420843256E-3</v>
      </c>
      <c r="AN28" s="358">
        <v>5.4980473063631144E-3</v>
      </c>
      <c r="AO28" s="358">
        <v>1.3436564148559387E-2</v>
      </c>
      <c r="AP28" s="358">
        <v>1.032256738220327E-2</v>
      </c>
      <c r="AQ28" s="357">
        <v>8.147206143467459E-3</v>
      </c>
      <c r="AR28" s="377">
        <v>2.6976736443986411E-2</v>
      </c>
      <c r="AS28" s="358">
        <v>3.5559970514111035E-2</v>
      </c>
      <c r="AT28" s="362">
        <v>3.931553714216672E-2</v>
      </c>
      <c r="AU28" s="358">
        <v>4.4676239811156863E-2</v>
      </c>
      <c r="AV28" s="357">
        <v>3.6874798969215548E-2</v>
      </c>
      <c r="AW28" s="352">
        <v>5.3175649026161738E-2</v>
      </c>
      <c r="AX28" s="164">
        <v>5.8361265496148743E-2</v>
      </c>
      <c r="AY28" s="164">
        <v>6.1682986242132497E-2</v>
      </c>
      <c r="AZ28" s="164">
        <v>6.5376675329994999E-2</v>
      </c>
      <c r="BA28" s="164">
        <v>5.9778817777791614E-2</v>
      </c>
      <c r="BB28" s="341">
        <v>6.0464885816714671E-2</v>
      </c>
      <c r="BC28" s="358">
        <v>6.235712650030336E-2</v>
      </c>
      <c r="BD28" s="358">
        <v>7.167269868923283E-2</v>
      </c>
      <c r="BE28" s="358">
        <v>7.8000833583287521E-2</v>
      </c>
      <c r="BF28" s="358">
        <v>6.819546767841432E-2</v>
      </c>
      <c r="BG28" s="358">
        <v>7.0898663240185344E-2</v>
      </c>
      <c r="BH28" s="164">
        <v>7.5508234797488388E-2</v>
      </c>
      <c r="BI28" s="358">
        <v>7.2770496804752949E-2</v>
      </c>
      <c r="BJ28" s="358">
        <v>7.4198227153956867E-2</v>
      </c>
      <c r="BK28" s="358">
        <v>7.3375762852718643E-2</v>
      </c>
    </row>
    <row r="29" spans="2:63">
      <c r="B29" s="42" t="s">
        <v>20</v>
      </c>
      <c r="C29" s="341">
        <v>1.0818987593550253E-2</v>
      </c>
      <c r="D29" s="341">
        <v>1.2010085300788311E-2</v>
      </c>
      <c r="E29" s="341">
        <v>1.1575054244982525E-2</v>
      </c>
      <c r="F29" s="341">
        <v>1.2087786866043913E-2</v>
      </c>
      <c r="G29" s="342">
        <v>1.163257961568308E-2</v>
      </c>
      <c r="H29" s="341">
        <v>1.4948993145724948E-2</v>
      </c>
      <c r="I29" s="341">
        <v>1.7194755211316019E-2</v>
      </c>
      <c r="J29" s="341">
        <v>1.809739197979687E-2</v>
      </c>
      <c r="K29" s="341">
        <v>2.9068472126874328E-2</v>
      </c>
      <c r="L29" s="342">
        <v>1.9660979994860758E-2</v>
      </c>
      <c r="M29" s="341">
        <v>2.0620681040589808E-2</v>
      </c>
      <c r="N29" s="341">
        <v>2.4769585919233627E-2</v>
      </c>
      <c r="O29" s="343">
        <v>1.9994621222522269E-2</v>
      </c>
      <c r="P29" s="341">
        <v>1.616934674904888E-2</v>
      </c>
      <c r="Q29" s="342">
        <v>2.0323679370196131E-2</v>
      </c>
      <c r="R29" s="341">
        <v>3.2465766592448014E-2</v>
      </c>
      <c r="S29" s="164">
        <v>2.6577727614333219E-2</v>
      </c>
      <c r="T29" s="164">
        <v>3.9220620822162919E-2</v>
      </c>
      <c r="U29" s="164">
        <v>2.6902793654281019E-2</v>
      </c>
      <c r="V29" s="164">
        <v>2.7699969765240837E-2</v>
      </c>
      <c r="W29" s="358">
        <v>2.5735919706884318E-2</v>
      </c>
      <c r="X29" s="358">
        <v>3.0908331392752814E-2</v>
      </c>
      <c r="Y29" s="358">
        <v>3.1099999999999999E-2</v>
      </c>
      <c r="Z29" s="358">
        <v>2.5973279315527287E-2</v>
      </c>
      <c r="AA29" s="358">
        <v>2.8467874464265738E-2</v>
      </c>
      <c r="AB29" s="358">
        <v>3.4766693534306108E-2</v>
      </c>
      <c r="AC29" s="164">
        <v>2.8169086848324101E-2</v>
      </c>
      <c r="AD29" s="358">
        <v>2.9684210361580421E-2</v>
      </c>
      <c r="AE29" s="358">
        <v>2.2242850982664583E-2</v>
      </c>
      <c r="AF29" s="358">
        <v>2.8628541413466359E-2</v>
      </c>
      <c r="AG29" s="166"/>
      <c r="AH29" s="350">
        <v>1.8167082963310318E-2</v>
      </c>
      <c r="AI29" s="341">
        <v>1.9884502305725315E-2</v>
      </c>
      <c r="AJ29" s="341">
        <v>1.9065639831533945E-2</v>
      </c>
      <c r="AK29" s="344">
        <v>2.0441259903751226E-2</v>
      </c>
      <c r="AL29" s="351">
        <v>1.9405989578377719E-2</v>
      </c>
      <c r="AM29" s="362">
        <v>1.9200291327087303E-2</v>
      </c>
      <c r="AN29" s="358">
        <v>2.023349772671789E-2</v>
      </c>
      <c r="AO29" s="358">
        <v>2.1824861120944544E-2</v>
      </c>
      <c r="AP29" s="358">
        <v>3.3002639329700822E-2</v>
      </c>
      <c r="AQ29" s="357">
        <v>2.359566518236457E-2</v>
      </c>
      <c r="AR29" s="377">
        <v>2.1666270972696727E-2</v>
      </c>
      <c r="AS29" s="358">
        <v>2.611395492961039E-2</v>
      </c>
      <c r="AT29" s="362">
        <v>2.1167196588484913E-2</v>
      </c>
      <c r="AU29" s="358">
        <v>1.7094522290140933E-2</v>
      </c>
      <c r="AV29" s="357">
        <v>2.1448256818346532E-2</v>
      </c>
      <c r="AW29" s="352">
        <v>3.4854100717359969E-2</v>
      </c>
      <c r="AX29" s="164">
        <v>2.8351918855793259E-2</v>
      </c>
      <c r="AY29" s="164">
        <v>4.1680748543426564E-2</v>
      </c>
      <c r="AZ29" s="164">
        <v>2.8551873161657838E-2</v>
      </c>
      <c r="BA29" s="164">
        <v>3.3354806449117619E-2</v>
      </c>
      <c r="BB29" s="341">
        <v>2.7621112293411198E-2</v>
      </c>
      <c r="BC29" s="358">
        <v>3.2751240310453497E-2</v>
      </c>
      <c r="BD29" s="358">
        <v>3.3000000000000002E-2</v>
      </c>
      <c r="BE29" s="358">
        <v>2.7375823193326376E-2</v>
      </c>
      <c r="BF29" s="358">
        <v>3.0215385442761152E-2</v>
      </c>
      <c r="BG29" s="358">
        <v>3.686905947075006E-2</v>
      </c>
      <c r="BH29" s="164">
        <v>2.9802904503834937E-2</v>
      </c>
      <c r="BI29" s="358">
        <v>3.1531650732784813E-2</v>
      </c>
      <c r="BJ29" s="358">
        <v>2.3447955848967694E-2</v>
      </c>
      <c r="BK29" s="358">
        <v>3.030901494382577E-2</v>
      </c>
    </row>
    <row r="30" spans="2:63" ht="12.75" hidden="1" customHeight="1">
      <c r="B30" s="42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10"/>
      <c r="AH30" s="136"/>
      <c r="AI30" s="136"/>
      <c r="AJ30" s="136"/>
      <c r="AK30" s="136"/>
      <c r="AL30" s="136"/>
      <c r="AM30" s="363"/>
      <c r="AN30" s="136"/>
      <c r="AO30" s="136"/>
      <c r="AP30" s="136"/>
      <c r="AQ30" s="348"/>
      <c r="AR30" s="355"/>
      <c r="AS30" s="136"/>
      <c r="AT30" s="363"/>
      <c r="AU30" s="136"/>
      <c r="AV30" s="348"/>
      <c r="AW30" s="348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</row>
    <row r="31" spans="2:63">
      <c r="B31" s="32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10"/>
      <c r="AH31" s="134"/>
      <c r="AI31" s="134"/>
      <c r="AJ31" s="134"/>
      <c r="AK31" s="134"/>
      <c r="AL31" s="134"/>
      <c r="AM31" s="364"/>
      <c r="AN31" s="134"/>
      <c r="AO31" s="134"/>
      <c r="AP31" s="134"/>
      <c r="AQ31" s="349"/>
      <c r="AR31" s="356"/>
      <c r="AS31" s="134"/>
      <c r="AT31" s="364"/>
      <c r="AU31" s="134"/>
      <c r="AV31" s="349"/>
      <c r="AW31" s="349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</row>
    <row r="32" spans="2:63">
      <c r="B32" s="135"/>
      <c r="C32" s="111">
        <f t="shared" ref="C32:V32" si="9">SUM(C23:C31)</f>
        <v>0.99999999999999978</v>
      </c>
      <c r="D32" s="111">
        <f t="shared" si="9"/>
        <v>1.0000000000000009</v>
      </c>
      <c r="E32" s="111">
        <f t="shared" si="9"/>
        <v>1.0000000000000009</v>
      </c>
      <c r="F32" s="111">
        <f t="shared" si="9"/>
        <v>1.0000000000000027</v>
      </c>
      <c r="G32" s="111">
        <f t="shared" si="9"/>
        <v>1.0000000000979834</v>
      </c>
      <c r="H32" s="111">
        <f t="shared" si="9"/>
        <v>0.99999999999999811</v>
      </c>
      <c r="I32" s="111">
        <f t="shared" si="9"/>
        <v>1.0000000000000011</v>
      </c>
      <c r="J32" s="111">
        <f t="shared" si="9"/>
        <v>1.0000000000000007</v>
      </c>
      <c r="K32" s="111">
        <f t="shared" si="9"/>
        <v>0.99999999999999767</v>
      </c>
      <c r="L32" s="111">
        <f t="shared" si="9"/>
        <v>1.0000003904556003</v>
      </c>
      <c r="M32" s="111">
        <f t="shared" si="9"/>
        <v>0.99999999999999833</v>
      </c>
      <c r="N32" s="111">
        <f t="shared" si="9"/>
        <v>0.99999517068288024</v>
      </c>
      <c r="O32" s="111">
        <f t="shared" si="9"/>
        <v>1.0000000000000004</v>
      </c>
      <c r="P32" s="111">
        <f t="shared" si="9"/>
        <v>1.0000000000000002</v>
      </c>
      <c r="Q32" s="111">
        <f t="shared" si="9"/>
        <v>0.99999884091161639</v>
      </c>
      <c r="R32" s="111">
        <f t="shared" si="9"/>
        <v>1.0000000000000002</v>
      </c>
      <c r="S32" s="111">
        <f t="shared" si="9"/>
        <v>0.99999999999999778</v>
      </c>
      <c r="T32" s="111">
        <f t="shared" ref="T32:U32" si="10">SUM(T23:T31)</f>
        <v>0.99999999999999845</v>
      </c>
      <c r="U32" s="111">
        <f t="shared" si="10"/>
        <v>0.99999999999999811</v>
      </c>
      <c r="V32" s="111">
        <f t="shared" si="9"/>
        <v>0.99999999999999456</v>
      </c>
      <c r="W32" s="111">
        <f t="shared" ref="W32:AA32" si="11">SUM(W23:W31)</f>
        <v>1.0000000000000004</v>
      </c>
      <c r="X32" s="111">
        <f t="shared" si="11"/>
        <v>0.99999999999999956</v>
      </c>
      <c r="Y32" s="111">
        <f t="shared" ref="Y32:Z32" si="12">SUM(Y23:Y31)</f>
        <v>0.99996860544038124</v>
      </c>
      <c r="Z32" s="111">
        <f t="shared" si="12"/>
        <v>0.99999999999999545</v>
      </c>
      <c r="AA32" s="111">
        <f t="shared" si="11"/>
        <v>0.99999999999999745</v>
      </c>
      <c r="AB32" s="111">
        <f t="shared" ref="AB32:AF32" si="13">SUM(AB23:AB31)</f>
        <v>1.0000000000000022</v>
      </c>
      <c r="AC32" s="111">
        <f t="shared" si="13"/>
        <v>0.99999999999999978</v>
      </c>
      <c r="AD32" s="111">
        <f t="shared" si="13"/>
        <v>0.99999999999999833</v>
      </c>
      <c r="AE32" s="111">
        <f t="shared" si="13"/>
        <v>0.99999999999999978</v>
      </c>
      <c r="AF32" s="111">
        <f t="shared" si="13"/>
        <v>0.999999999999999</v>
      </c>
      <c r="AG32" s="110"/>
      <c r="AH32" s="111">
        <f t="shared" ref="AH32:BB32" si="14">SUM(AH23:AH31)</f>
        <v>0.99999999999999989</v>
      </c>
      <c r="AI32" s="111">
        <f t="shared" si="14"/>
        <v>0.99999999999999944</v>
      </c>
      <c r="AJ32" s="111">
        <f t="shared" si="14"/>
        <v>0.99999999999999722</v>
      </c>
      <c r="AK32" s="111">
        <f t="shared" si="14"/>
        <v>0.99999999999999767</v>
      </c>
      <c r="AL32" s="111">
        <f t="shared" si="14"/>
        <v>1.000000000246974</v>
      </c>
      <c r="AM32" s="319">
        <f t="shared" si="14"/>
        <v>0.99999999999999734</v>
      </c>
      <c r="AN32" s="111">
        <f t="shared" si="14"/>
        <v>1</v>
      </c>
      <c r="AO32" s="111">
        <f t="shared" si="14"/>
        <v>1.0000000000000004</v>
      </c>
      <c r="AP32" s="111">
        <f t="shared" si="14"/>
        <v>0.99999999999999811</v>
      </c>
      <c r="AQ32" s="291">
        <f t="shared" si="14"/>
        <v>1.0000003320991493</v>
      </c>
      <c r="AR32" s="318">
        <f t="shared" si="14"/>
        <v>0.99999999999999933</v>
      </c>
      <c r="AS32" s="111">
        <f t="shared" si="14"/>
        <v>0.99999463221974805</v>
      </c>
      <c r="AT32" s="319">
        <f t="shared" si="14"/>
        <v>0.99999999999999989</v>
      </c>
      <c r="AU32" s="111">
        <f t="shared" si="14"/>
        <v>1.0000000000000002</v>
      </c>
      <c r="AV32" s="291">
        <f t="shared" si="14"/>
        <v>0.99999871720956146</v>
      </c>
      <c r="AW32" s="291">
        <f t="shared" si="14"/>
        <v>0.99999999999999978</v>
      </c>
      <c r="AX32" s="111">
        <f t="shared" si="14"/>
        <v>0.99999999999999822</v>
      </c>
      <c r="AY32" s="111">
        <f t="shared" ref="AY32:AZ32" si="15">SUM(AY23:AY31)</f>
        <v>0.99999999999999889</v>
      </c>
      <c r="AZ32" s="111">
        <f t="shared" si="15"/>
        <v>0.99999999999999789</v>
      </c>
      <c r="BA32" s="111">
        <f t="shared" si="14"/>
        <v>0.99999999999999989</v>
      </c>
      <c r="BB32" s="111">
        <f t="shared" si="14"/>
        <v>1</v>
      </c>
      <c r="BC32" s="111">
        <f>SUM(BC23:BC31)</f>
        <v>0.99999999999999933</v>
      </c>
      <c r="BD32" s="111">
        <f>SUM(BD23:BD31)</f>
        <v>1.0000290605082298</v>
      </c>
      <c r="BE32" s="111">
        <f t="shared" ref="BE32" si="16">SUM(BE23:BE31)</f>
        <v>0.99999999999999623</v>
      </c>
      <c r="BF32" s="111">
        <f>SUM(BF23:BF31)</f>
        <v>0.99999999999999722</v>
      </c>
      <c r="BG32" s="111">
        <f t="shared" ref="BG32:BK32" si="17">SUM(BG23:BG31)</f>
        <v>1.0000000000000027</v>
      </c>
      <c r="BH32" s="111">
        <f t="shared" si="17"/>
        <v>1</v>
      </c>
      <c r="BI32" s="111">
        <v>0.999999999999999</v>
      </c>
      <c r="BJ32" s="111">
        <f t="shared" ref="BJ32" si="18">SUM(BJ23:BJ31)</f>
        <v>1</v>
      </c>
      <c r="BK32" s="111">
        <f t="shared" si="17"/>
        <v>1.0000000000000004</v>
      </c>
    </row>
    <row r="33" spans="2:63" ht="12.75" hidden="1" customHeight="1">
      <c r="B33" s="7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110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2:63">
      <c r="B34" s="19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110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</row>
    <row r="35" spans="2:63" ht="12.75" hidden="1" customHeight="1"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110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</row>
    <row r="36" spans="2:63">
      <c r="B36" s="403" t="s">
        <v>246</v>
      </c>
      <c r="C36" s="399" t="s">
        <v>119</v>
      </c>
      <c r="D36" s="400"/>
      <c r="E36" s="400"/>
      <c r="F36" s="400"/>
      <c r="G36" s="401"/>
      <c r="H36" s="399" t="s">
        <v>136</v>
      </c>
      <c r="I36" s="400"/>
      <c r="J36" s="400"/>
      <c r="K36" s="400"/>
      <c r="L36" s="401"/>
      <c r="M36" s="399" t="s">
        <v>314</v>
      </c>
      <c r="N36" s="400"/>
      <c r="O36" s="400"/>
      <c r="P36" s="400"/>
      <c r="Q36" s="401"/>
      <c r="R36" s="399" t="s">
        <v>336</v>
      </c>
      <c r="S36" s="400"/>
      <c r="T36" s="400"/>
      <c r="U36" s="400"/>
      <c r="V36" s="400"/>
      <c r="W36" s="398" t="s">
        <v>368</v>
      </c>
      <c r="X36" s="398"/>
      <c r="Y36" s="398"/>
      <c r="Z36" s="398"/>
      <c r="AA36" s="398"/>
      <c r="AB36" s="398" t="s">
        <v>389</v>
      </c>
      <c r="AC36" s="398"/>
      <c r="AD36" s="398"/>
      <c r="AE36" s="398"/>
      <c r="AF36" s="398"/>
      <c r="AG36" s="170"/>
      <c r="AH36" s="399" t="s">
        <v>119</v>
      </c>
      <c r="AI36" s="400"/>
      <c r="AJ36" s="400"/>
      <c r="AK36" s="400"/>
      <c r="AL36" s="401"/>
      <c r="AM36" s="399" t="s">
        <v>136</v>
      </c>
      <c r="AN36" s="400"/>
      <c r="AO36" s="400"/>
      <c r="AP36" s="400"/>
      <c r="AQ36" s="401"/>
      <c r="AR36" s="399" t="s">
        <v>314</v>
      </c>
      <c r="AS36" s="400"/>
      <c r="AT36" s="400"/>
      <c r="AU36" s="400"/>
      <c r="AV36" s="401"/>
      <c r="AW36" s="399" t="s">
        <v>336</v>
      </c>
      <c r="AX36" s="400"/>
      <c r="AY36" s="400"/>
      <c r="AZ36" s="400"/>
      <c r="BA36" s="400"/>
      <c r="BB36" s="398" t="s">
        <v>368</v>
      </c>
      <c r="BC36" s="398"/>
      <c r="BD36" s="398"/>
      <c r="BE36" s="398"/>
      <c r="BF36" s="398"/>
      <c r="BG36" s="398" t="s">
        <v>389</v>
      </c>
      <c r="BH36" s="398"/>
      <c r="BI36" s="398"/>
      <c r="BJ36" s="398"/>
      <c r="BK36" s="398"/>
    </row>
    <row r="37" spans="2:63">
      <c r="B37" s="404"/>
      <c r="C37" s="131" t="s">
        <v>115</v>
      </c>
      <c r="D37" s="130" t="s">
        <v>116</v>
      </c>
      <c r="E37" s="189" t="s">
        <v>117</v>
      </c>
      <c r="F37" s="189" t="s">
        <v>118</v>
      </c>
      <c r="G37" s="189" t="s">
        <v>119</v>
      </c>
      <c r="H37" s="189" t="s">
        <v>132</v>
      </c>
      <c r="I37" s="130" t="s">
        <v>133</v>
      </c>
      <c r="J37" s="189" t="s">
        <v>134</v>
      </c>
      <c r="K37" s="189" t="s">
        <v>135</v>
      </c>
      <c r="L37" s="189" t="s">
        <v>136</v>
      </c>
      <c r="M37" s="130" t="s">
        <v>310</v>
      </c>
      <c r="N37" s="130" t="s">
        <v>311</v>
      </c>
      <c r="O37" s="130" t="s">
        <v>312</v>
      </c>
      <c r="P37" s="130" t="s">
        <v>313</v>
      </c>
      <c r="Q37" s="130" t="s">
        <v>314</v>
      </c>
      <c r="R37" s="130" t="s">
        <v>334</v>
      </c>
      <c r="S37" s="130" t="s">
        <v>337</v>
      </c>
      <c r="T37" s="130" t="s">
        <v>346</v>
      </c>
      <c r="U37" s="130" t="s">
        <v>349</v>
      </c>
      <c r="V37" s="130" t="s">
        <v>336</v>
      </c>
      <c r="W37" s="130" t="s">
        <v>364</v>
      </c>
      <c r="X37" s="130" t="s">
        <v>369</v>
      </c>
      <c r="Y37" s="130" t="s">
        <v>375</v>
      </c>
      <c r="Z37" s="130" t="s">
        <v>379</v>
      </c>
      <c r="AA37" s="130" t="s">
        <v>368</v>
      </c>
      <c r="AB37" s="130" t="s">
        <v>386</v>
      </c>
      <c r="AC37" s="130" t="s">
        <v>390</v>
      </c>
      <c r="AD37" s="130" t="s">
        <v>391</v>
      </c>
      <c r="AE37" s="130" t="s">
        <v>392</v>
      </c>
      <c r="AF37" s="130" t="s">
        <v>389</v>
      </c>
      <c r="AG37" s="92"/>
      <c r="AH37" s="130" t="s">
        <v>115</v>
      </c>
      <c r="AI37" s="130" t="s">
        <v>116</v>
      </c>
      <c r="AJ37" s="130" t="s">
        <v>117</v>
      </c>
      <c r="AK37" s="130" t="s">
        <v>118</v>
      </c>
      <c r="AL37" s="131" t="s">
        <v>119</v>
      </c>
      <c r="AM37" s="130" t="s">
        <v>132</v>
      </c>
      <c r="AN37" s="130" t="s">
        <v>133</v>
      </c>
      <c r="AO37" s="130" t="s">
        <v>134</v>
      </c>
      <c r="AP37" s="130" t="s">
        <v>135</v>
      </c>
      <c r="AQ37" s="131" t="s">
        <v>136</v>
      </c>
      <c r="AR37" s="130" t="s">
        <v>310</v>
      </c>
      <c r="AS37" s="130" t="s">
        <v>311</v>
      </c>
      <c r="AT37" s="130" t="s">
        <v>312</v>
      </c>
      <c r="AU37" s="130" t="s">
        <v>313</v>
      </c>
      <c r="AV37" s="131" t="s">
        <v>314</v>
      </c>
      <c r="AW37" s="130" t="s">
        <v>334</v>
      </c>
      <c r="AX37" s="130" t="s">
        <v>337</v>
      </c>
      <c r="AY37" s="130" t="s">
        <v>346</v>
      </c>
      <c r="AZ37" s="130" t="s">
        <v>349</v>
      </c>
      <c r="BA37" s="130" t="s">
        <v>336</v>
      </c>
      <c r="BB37" s="130" t="s">
        <v>364</v>
      </c>
      <c r="BC37" s="130" t="s">
        <v>369</v>
      </c>
      <c r="BD37" s="130" t="s">
        <v>375</v>
      </c>
      <c r="BE37" s="130" t="s">
        <v>379</v>
      </c>
      <c r="BF37" s="130" t="s">
        <v>368</v>
      </c>
      <c r="BG37" s="130" t="s">
        <v>386</v>
      </c>
      <c r="BH37" s="130" t="s">
        <v>390</v>
      </c>
      <c r="BI37" s="130" t="s">
        <v>391</v>
      </c>
      <c r="BJ37" s="130" t="s">
        <v>392</v>
      </c>
      <c r="BK37" s="130" t="s">
        <v>389</v>
      </c>
    </row>
    <row r="38" spans="2:63">
      <c r="B38" s="1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3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</row>
    <row r="39" spans="2:63">
      <c r="B39" s="42" t="s">
        <v>160</v>
      </c>
      <c r="C39" s="164">
        <v>0.14156866006907068</v>
      </c>
      <c r="D39" s="164">
        <v>0.13901712567558</v>
      </c>
      <c r="E39" s="164">
        <v>0.13110318550342479</v>
      </c>
      <c r="F39" s="164">
        <v>0.13292996460401391</v>
      </c>
      <c r="G39" s="164">
        <v>0.13610238498406957</v>
      </c>
      <c r="H39" s="164">
        <v>0.17112792554580664</v>
      </c>
      <c r="I39" s="164">
        <v>0.19608522133871928</v>
      </c>
      <c r="J39" s="164">
        <v>0.1852739579234651</v>
      </c>
      <c r="K39" s="164">
        <v>0.20218493935085263</v>
      </c>
      <c r="L39" s="164">
        <v>0.18825459275136491</v>
      </c>
      <c r="M39" s="164">
        <v>0.21508319666245473</v>
      </c>
      <c r="N39" s="164">
        <v>0.21356447498678399</v>
      </c>
      <c r="O39" s="164">
        <v>0.19507144984133368</v>
      </c>
      <c r="P39" s="164">
        <v>0.19531218043476978</v>
      </c>
      <c r="Q39" s="164">
        <v>0.20436474590168408</v>
      </c>
      <c r="R39" s="164">
        <v>0.20204151629972378</v>
      </c>
      <c r="S39" s="164">
        <v>0.20248886622122081</v>
      </c>
      <c r="T39" s="164">
        <v>0.18840103272525013</v>
      </c>
      <c r="U39" s="164">
        <v>0.18773521753920072</v>
      </c>
      <c r="V39" s="164">
        <v>0.19499412351563039</v>
      </c>
      <c r="W39" s="164">
        <v>0.18887425678731157</v>
      </c>
      <c r="X39" s="164">
        <v>0.19458967800715865</v>
      </c>
      <c r="Y39" s="164">
        <v>0.18027627663643844</v>
      </c>
      <c r="Z39" s="164">
        <v>0.18348811155582334</v>
      </c>
      <c r="AA39" s="164">
        <v>0.18677976514688865</v>
      </c>
      <c r="AB39" s="164">
        <v>0.19940096906522248</v>
      </c>
      <c r="AC39" s="164">
        <v>0.19349102707971649</v>
      </c>
      <c r="AD39" s="164">
        <v>0.18807419895219585</v>
      </c>
      <c r="AE39" s="164">
        <v>0.20163918100659162</v>
      </c>
      <c r="AF39" s="164">
        <v>0.19557766775353086</v>
      </c>
      <c r="AG39" s="166"/>
      <c r="AH39" s="164">
        <v>0.23772000669381971</v>
      </c>
      <c r="AI39" s="164">
        <v>0.23015996897429117</v>
      </c>
      <c r="AJ39" s="164">
        <v>0.21594781941250524</v>
      </c>
      <c r="AK39" s="164">
        <v>0.22479351222834915</v>
      </c>
      <c r="AL39" s="164">
        <v>0.22705209266232251</v>
      </c>
      <c r="AM39" s="164">
        <v>0.2197944955428118</v>
      </c>
      <c r="AN39" s="164">
        <v>0.23073913230437021</v>
      </c>
      <c r="AO39" s="164">
        <v>0.22343499040997242</v>
      </c>
      <c r="AP39" s="164">
        <v>0.22954928767122748</v>
      </c>
      <c r="AQ39" s="164">
        <v>0.22593075871749202</v>
      </c>
      <c r="AR39" s="164">
        <v>0.225989181026064</v>
      </c>
      <c r="AS39" s="164">
        <v>0.22515630464259315</v>
      </c>
      <c r="AT39" s="164">
        <v>0.20651132530288605</v>
      </c>
      <c r="AU39" s="164">
        <v>0.206487526911042</v>
      </c>
      <c r="AV39" s="164">
        <v>0.21567308955355824</v>
      </c>
      <c r="AW39" s="164">
        <v>0.21690463824860889</v>
      </c>
      <c r="AX39" s="164">
        <v>0.21600597265544869</v>
      </c>
      <c r="AY39" s="164">
        <v>0.20021855609959105</v>
      </c>
      <c r="AZ39" s="164">
        <v>0.19924295551003229</v>
      </c>
      <c r="BA39" s="164">
        <v>0.20785507764401051</v>
      </c>
      <c r="BB39" s="164">
        <v>0.20270956373326732</v>
      </c>
      <c r="BC39" s="164">
        <v>0.20619208540777248</v>
      </c>
      <c r="BD39" s="164">
        <v>0.19092837211572108</v>
      </c>
      <c r="BE39" s="164">
        <v>0.19339637629148493</v>
      </c>
      <c r="BF39" s="164">
        <v>0.19824520002280482</v>
      </c>
      <c r="BG39" s="164">
        <v>0.21145888319050354</v>
      </c>
      <c r="BH39" s="164">
        <v>0.2047135795865814</v>
      </c>
      <c r="BI39" s="164">
        <v>0.19977927258204412</v>
      </c>
      <c r="BJ39" s="164">
        <v>0.21256387579764163</v>
      </c>
      <c r="BK39" s="164">
        <v>0.20705792747388579</v>
      </c>
    </row>
    <row r="40" spans="2:63">
      <c r="B40" s="42" t="s">
        <v>161</v>
      </c>
      <c r="C40" s="164">
        <v>0.59855369351237941</v>
      </c>
      <c r="D40" s="164">
        <v>0.59894559265705527</v>
      </c>
      <c r="E40" s="164">
        <v>0.60177402983421491</v>
      </c>
      <c r="F40" s="164">
        <v>0.60281809826515509</v>
      </c>
      <c r="G40" s="164">
        <v>0.60055301317989584</v>
      </c>
      <c r="H40" s="164">
        <v>0.48438350644930683</v>
      </c>
      <c r="I40" s="164">
        <v>0.43342947484248939</v>
      </c>
      <c r="J40" s="164">
        <v>0.45190890518809268</v>
      </c>
      <c r="K40" s="164">
        <v>0.41332152313424603</v>
      </c>
      <c r="L40" s="164">
        <v>0.44669941488112663</v>
      </c>
      <c r="M40" s="164">
        <v>0.35953015974779329</v>
      </c>
      <c r="N40" s="164">
        <v>0.35478008451461907</v>
      </c>
      <c r="O40" s="164">
        <v>0.35908537090640474</v>
      </c>
      <c r="P40" s="164">
        <v>0.34519311225698013</v>
      </c>
      <c r="Q40" s="164">
        <v>0.35453395348415229</v>
      </c>
      <c r="R40" s="164">
        <v>0.3611967425646081</v>
      </c>
      <c r="S40" s="164">
        <v>0.35939950352222055</v>
      </c>
      <c r="T40" s="164">
        <v>0.36910260111904625</v>
      </c>
      <c r="U40" s="164">
        <v>0.3767526064086526</v>
      </c>
      <c r="V40" s="164">
        <v>0.36678464143025491</v>
      </c>
      <c r="W40" s="164">
        <v>0.37450136026038605</v>
      </c>
      <c r="X40" s="164">
        <v>0.35728339358399519</v>
      </c>
      <c r="Y40" s="164">
        <v>0.35544437508087579</v>
      </c>
      <c r="Z40" s="164">
        <v>0.34239290540188982</v>
      </c>
      <c r="AA40" s="164">
        <v>0.35733450290926094</v>
      </c>
      <c r="AB40" s="164">
        <v>0.32917923073317018</v>
      </c>
      <c r="AC40" s="164">
        <v>0.31460607291729448</v>
      </c>
      <c r="AD40" s="164">
        <v>0.33245911987157173</v>
      </c>
      <c r="AE40" s="164">
        <v>0.31955200167473641</v>
      </c>
      <c r="AF40" s="164">
        <v>0.32392251829065777</v>
      </c>
      <c r="AG40" s="166"/>
      <c r="AH40" s="164">
        <v>0.32589728108689031</v>
      </c>
      <c r="AI40" s="164">
        <v>0.33600504612310744</v>
      </c>
      <c r="AJ40" s="164">
        <v>0.3440584257315078</v>
      </c>
      <c r="AK40" s="164">
        <v>0.32833868608571892</v>
      </c>
      <c r="AL40" s="164">
        <v>0.33362465120813678</v>
      </c>
      <c r="AM40" s="164">
        <v>0.3377488406286292</v>
      </c>
      <c r="AN40" s="164">
        <v>0.33330013107795248</v>
      </c>
      <c r="AO40" s="164">
        <v>0.33901812275377485</v>
      </c>
      <c r="AP40" s="164">
        <v>0.33391860497146936</v>
      </c>
      <c r="AQ40" s="164">
        <v>0.33596509297470323</v>
      </c>
      <c r="AR40" s="164">
        <v>0.32705456810910505</v>
      </c>
      <c r="AS40" s="164">
        <v>0.31975890718020994</v>
      </c>
      <c r="AT40" s="164">
        <v>0.32149922724324242</v>
      </c>
      <c r="AU40" s="164">
        <v>0.3077264584656581</v>
      </c>
      <c r="AV40" s="164">
        <v>0.31881769437186053</v>
      </c>
      <c r="AW40" s="164">
        <v>0.31420337758450084</v>
      </c>
      <c r="AX40" s="164">
        <v>0.3166363370612591</v>
      </c>
      <c r="AY40" s="164">
        <v>0.32952933206505136</v>
      </c>
      <c r="AZ40" s="164">
        <v>0.33854897157409869</v>
      </c>
      <c r="BA40" s="164">
        <v>0.32502054345066095</v>
      </c>
      <c r="BB40" s="164">
        <v>0.32868269856304039</v>
      </c>
      <c r="BC40" s="164">
        <v>0.31896142302960662</v>
      </c>
      <c r="BD40" s="164">
        <v>0.31735911956945284</v>
      </c>
      <c r="BE40" s="164">
        <v>0.30688245663177943</v>
      </c>
      <c r="BF40" s="164">
        <v>0.31788462401503742</v>
      </c>
      <c r="BG40" s="164">
        <v>0.28861423615368659</v>
      </c>
      <c r="BH40" s="164">
        <v>0.27485296678796811</v>
      </c>
      <c r="BI40" s="164">
        <v>0.29091373408038751</v>
      </c>
      <c r="BJ40" s="164">
        <v>0.28268572069811709</v>
      </c>
      <c r="BK40" s="164">
        <v>0.28423728610587345</v>
      </c>
    </row>
    <row r="41" spans="2:63">
      <c r="B41" s="42" t="s">
        <v>162</v>
      </c>
      <c r="C41" s="164">
        <v>4.2939142637616293E-2</v>
      </c>
      <c r="D41" s="164">
        <v>4.3297639015512042E-2</v>
      </c>
      <c r="E41" s="164">
        <v>4.1047614023161823E-2</v>
      </c>
      <c r="F41" s="164">
        <v>3.9855397275023657E-2</v>
      </c>
      <c r="G41" s="164">
        <v>4.1762236543813343E-2</v>
      </c>
      <c r="H41" s="164">
        <v>6.3144179783938492E-2</v>
      </c>
      <c r="I41" s="164">
        <v>6.0804143401359513E-2</v>
      </c>
      <c r="J41" s="164">
        <v>5.7873220628407815E-2</v>
      </c>
      <c r="K41" s="164">
        <v>6.3286686375664786E-2</v>
      </c>
      <c r="L41" s="164">
        <v>6.1292840063899443E-2</v>
      </c>
      <c r="M41" s="164">
        <v>7.6141673944583446E-2</v>
      </c>
      <c r="N41" s="164">
        <v>6.6026173282140888E-2</v>
      </c>
      <c r="O41" s="164">
        <v>6.1434297915880079E-2</v>
      </c>
      <c r="P41" s="164">
        <v>5.9303403452485123E-2</v>
      </c>
      <c r="Q41" s="164">
        <v>6.5455672820334626E-2</v>
      </c>
      <c r="R41" s="164">
        <v>6.1400202119935916E-2</v>
      </c>
      <c r="S41" s="164">
        <v>5.4435160099124455E-2</v>
      </c>
      <c r="T41" s="164">
        <v>4.895698294004177E-2</v>
      </c>
      <c r="U41" s="164">
        <v>3.9977193521666787E-2</v>
      </c>
      <c r="V41" s="164">
        <v>5.099559173786021E-2</v>
      </c>
      <c r="W41" s="164">
        <v>4.6066034041199126E-2</v>
      </c>
      <c r="X41" s="164">
        <v>4.9405009425873232E-2</v>
      </c>
      <c r="Y41" s="164">
        <v>6.005849097429334E-2</v>
      </c>
      <c r="Z41" s="164">
        <v>5.3485386113957437E-2</v>
      </c>
      <c r="AA41" s="164">
        <v>5.2313993172105208E-2</v>
      </c>
      <c r="AB41" s="164">
        <v>5.2028011204669419E-2</v>
      </c>
      <c r="AC41" s="164">
        <v>5.2896231637444086E-2</v>
      </c>
      <c r="AD41" s="164">
        <v>4.8770447220544334E-2</v>
      </c>
      <c r="AE41" s="164">
        <v>5.5821929133215341E-2</v>
      </c>
      <c r="AF41" s="164">
        <v>5.2372014778318245E-2</v>
      </c>
      <c r="AG41" s="166"/>
      <c r="AH41" s="164">
        <v>7.2102775220594995E-2</v>
      </c>
      <c r="AI41" s="164">
        <v>7.1684572703123076E-2</v>
      </c>
      <c r="AJ41" s="164">
        <v>6.761195547118426E-2</v>
      </c>
      <c r="AK41" s="164">
        <v>6.7398157829933067E-2</v>
      </c>
      <c r="AL41" s="164">
        <v>6.9669632921139521E-2</v>
      </c>
      <c r="AM41" s="164">
        <v>8.1101568302248739E-2</v>
      </c>
      <c r="AN41" s="164">
        <v>7.1549988281395416E-2</v>
      </c>
      <c r="AO41" s="164">
        <v>6.9793416414432888E-2</v>
      </c>
      <c r="AP41" s="164">
        <v>7.1852106409353911E-2</v>
      </c>
      <c r="AQ41" s="164">
        <v>7.3559628252343343E-2</v>
      </c>
      <c r="AR41" s="164">
        <v>8.0002505094316945E-2</v>
      </c>
      <c r="AS41" s="164">
        <v>6.9609934830305101E-2</v>
      </c>
      <c r="AT41" s="164">
        <v>6.503708406319797E-2</v>
      </c>
      <c r="AU41" s="164">
        <v>6.2696617738088878E-2</v>
      </c>
      <c r="AV41" s="164">
        <v>6.9077605043053783E-2</v>
      </c>
      <c r="AW41" s="164">
        <v>6.5917089087072819E-2</v>
      </c>
      <c r="AX41" s="164">
        <v>5.8068969041588613E-2</v>
      </c>
      <c r="AY41" s="164">
        <v>5.2027827520150137E-2</v>
      </c>
      <c r="AZ41" s="164">
        <v>4.2427703734331093E-2</v>
      </c>
      <c r="BA41" s="164">
        <v>5.43590365138647E-2</v>
      </c>
      <c r="BB41" s="164">
        <v>4.9440436310644091E-2</v>
      </c>
      <c r="BC41" s="164">
        <v>5.2350782566877446E-2</v>
      </c>
      <c r="BD41" s="164">
        <v>6.3607204050334862E-2</v>
      </c>
      <c r="BE41" s="164">
        <v>5.6373569771267243E-2</v>
      </c>
      <c r="BF41" s="164">
        <v>5.5525275962696213E-2</v>
      </c>
      <c r="BG41" s="164">
        <v>5.5174180925689507E-2</v>
      </c>
      <c r="BH41" s="164">
        <v>5.5964233011595317E-2</v>
      </c>
      <c r="BI41" s="164">
        <v>5.1805747537427241E-2</v>
      </c>
      <c r="BJ41" s="164">
        <v>5.8846329130198397E-2</v>
      </c>
      <c r="BK41" s="164">
        <v>5.5446212094956593E-2</v>
      </c>
    </row>
    <row r="42" spans="2:63">
      <c r="B42" s="42" t="s">
        <v>163</v>
      </c>
      <c r="C42" s="164">
        <v>3.0392669987839818E-2</v>
      </c>
      <c r="D42" s="164">
        <v>3.0491090855132606E-2</v>
      </c>
      <c r="E42" s="164">
        <v>3.3841104913721852E-2</v>
      </c>
      <c r="F42" s="164">
        <v>3.1857628024237798E-2</v>
      </c>
      <c r="G42" s="164">
        <v>3.1650622189374374E-2</v>
      </c>
      <c r="H42" s="164">
        <v>3.8779218425937075E-2</v>
      </c>
      <c r="I42" s="164">
        <v>4.5973244103520633E-2</v>
      </c>
      <c r="J42" s="164">
        <v>4.5179053830888827E-2</v>
      </c>
      <c r="K42" s="164">
        <v>5.254345680408902E-2</v>
      </c>
      <c r="L42" s="164">
        <v>4.5440493461026341E-2</v>
      </c>
      <c r="M42" s="164">
        <v>6.2280582752302485E-2</v>
      </c>
      <c r="N42" s="164">
        <v>6.001679991298077E-2</v>
      </c>
      <c r="O42" s="164">
        <v>6.8464133214236597E-2</v>
      </c>
      <c r="P42" s="164">
        <v>7.2916592439373387E-2</v>
      </c>
      <c r="Q42" s="164">
        <v>6.6093483207573397E-2</v>
      </c>
      <c r="R42" s="164">
        <v>7.6138162907019524E-2</v>
      </c>
      <c r="S42" s="164">
        <v>7.6126146081503018E-2</v>
      </c>
      <c r="T42" s="164">
        <v>7.9717427642500352E-2</v>
      </c>
      <c r="U42" s="164">
        <v>8.0151965149519208E-2</v>
      </c>
      <c r="V42" s="164">
        <v>7.8081167720276928E-2</v>
      </c>
      <c r="W42" s="164">
        <v>8.468819728112903E-2</v>
      </c>
      <c r="X42" s="164">
        <v>9.6011601497433652E-2</v>
      </c>
      <c r="Y42" s="164">
        <v>9.9486360989684455E-2</v>
      </c>
      <c r="Z42" s="164">
        <v>0.10121588844275406</v>
      </c>
      <c r="AA42" s="164">
        <v>9.5413028627845925E-2</v>
      </c>
      <c r="AB42" s="164">
        <v>9.6751451613012851E-2</v>
      </c>
      <c r="AC42" s="164">
        <v>0.10452115016617142</v>
      </c>
      <c r="AD42" s="164">
        <v>0.10260512697688337</v>
      </c>
      <c r="AE42" s="164">
        <v>0.10330474538867371</v>
      </c>
      <c r="AF42" s="164">
        <v>0.10186670011393711</v>
      </c>
      <c r="AG42" s="166"/>
      <c r="AH42" s="164">
        <v>5.1034923332800623E-2</v>
      </c>
      <c r="AI42" s="164">
        <v>5.0481755331259731E-2</v>
      </c>
      <c r="AJ42" s="164">
        <v>5.574168762235869E-2</v>
      </c>
      <c r="AK42" s="164">
        <v>5.3873392023881243E-2</v>
      </c>
      <c r="AL42" s="164">
        <v>5.2800985103994565E-2</v>
      </c>
      <c r="AM42" s="164">
        <v>4.9807526879602326E-2</v>
      </c>
      <c r="AN42" s="164">
        <v>5.4098041561935491E-2</v>
      </c>
      <c r="AO42" s="164">
        <v>5.4484621436145096E-2</v>
      </c>
      <c r="AP42" s="164">
        <v>5.9654854213609269E-2</v>
      </c>
      <c r="AQ42" s="164">
        <v>5.4534686320806797E-2</v>
      </c>
      <c r="AR42" s="164">
        <v>6.5438574972025015E-2</v>
      </c>
      <c r="AS42" s="164">
        <v>6.3274385338277311E-2</v>
      </c>
      <c r="AT42" s="164">
        <v>7.2479180819568126E-2</v>
      </c>
      <c r="AU42" s="164">
        <v>7.7088724369728218E-2</v>
      </c>
      <c r="AV42" s="164">
        <v>6.9750697474312132E-2</v>
      </c>
      <c r="AW42" s="164">
        <v>8.1739243422433674E-2</v>
      </c>
      <c r="AX42" s="164">
        <v>8.1207932740760908E-2</v>
      </c>
      <c r="AY42" s="164">
        <v>8.4717732316421171E-2</v>
      </c>
      <c r="AZ42" s="164">
        <v>8.5065096659302633E-2</v>
      </c>
      <c r="BA42" s="164">
        <v>8.3231057872019579E-2</v>
      </c>
      <c r="BB42" s="164">
        <v>9.089172773580341E-2</v>
      </c>
      <c r="BC42" s="164">
        <v>0.10173629217561869</v>
      </c>
      <c r="BD42" s="164">
        <v>0.10536477292452635</v>
      </c>
      <c r="BE42" s="164">
        <v>0.1066814949588519</v>
      </c>
      <c r="BF42" s="164">
        <v>0.10126993630127278</v>
      </c>
      <c r="BG42" s="164">
        <v>0.10260207862107118</v>
      </c>
      <c r="BH42" s="164">
        <v>0.11058341627494818</v>
      </c>
      <c r="BI42" s="164">
        <v>0.10899090755048355</v>
      </c>
      <c r="BJ42" s="164">
        <v>0.10890173704577381</v>
      </c>
      <c r="BK42" s="164">
        <v>0.10784619766450744</v>
      </c>
    </row>
    <row r="43" spans="2:63">
      <c r="B43" s="42" t="s">
        <v>164</v>
      </c>
      <c r="C43" s="164">
        <v>4.1676362549859618E-2</v>
      </c>
      <c r="D43" s="164">
        <v>4.4329366258300536E-2</v>
      </c>
      <c r="E43" s="164">
        <v>4.2864109499715711E-2</v>
      </c>
      <c r="F43" s="164">
        <v>4.2408907651982304E-2</v>
      </c>
      <c r="G43" s="164">
        <v>4.2823809776003349E-2</v>
      </c>
      <c r="H43" s="164">
        <v>5.0663279605299004E-2</v>
      </c>
      <c r="I43" s="164">
        <v>5.3724962636760507E-2</v>
      </c>
      <c r="J43" s="164">
        <v>4.945114625454404E-2</v>
      </c>
      <c r="K43" s="164">
        <v>5.2739791719448127E-2</v>
      </c>
      <c r="L43" s="164">
        <v>5.1621052266982964E-2</v>
      </c>
      <c r="M43" s="164">
        <v>5.5278333258719912E-2</v>
      </c>
      <c r="N43" s="164">
        <v>5.1144431948395186E-2</v>
      </c>
      <c r="O43" s="164">
        <v>5.5730844244723306E-2</v>
      </c>
      <c r="P43" s="164">
        <v>5.9565106759665844E-2</v>
      </c>
      <c r="Q43" s="164">
        <v>5.5491094550247741E-2</v>
      </c>
      <c r="R43" s="164">
        <v>6.4560269253990721E-2</v>
      </c>
      <c r="S43" s="164">
        <v>6.740062532937037E-2</v>
      </c>
      <c r="T43" s="164">
        <v>6.6396201585295953E-2</v>
      </c>
      <c r="U43" s="164">
        <v>6.30621001291264E-2</v>
      </c>
      <c r="V43" s="164">
        <v>6.5332284802916266E-2</v>
      </c>
      <c r="W43" s="164">
        <v>6.2700765900437327E-2</v>
      </c>
      <c r="X43" s="164">
        <v>5.5592324641549978E-2</v>
      </c>
      <c r="Y43" s="164">
        <v>5.4522076238753929E-2</v>
      </c>
      <c r="Z43" s="164">
        <v>5.7712190273278639E-2</v>
      </c>
      <c r="AA43" s="164">
        <v>5.7591549834666446E-2</v>
      </c>
      <c r="AB43" s="164">
        <v>5.6206459624083792E-2</v>
      </c>
      <c r="AC43" s="164">
        <v>5.4374799285299938E-2</v>
      </c>
      <c r="AD43" s="164">
        <v>5.1368588383529486E-2</v>
      </c>
      <c r="AE43" s="164">
        <v>5.8137684806535458E-2</v>
      </c>
      <c r="AF43" s="164">
        <v>5.4994673916120694E-2</v>
      </c>
      <c r="AG43" s="166"/>
      <c r="AH43" s="164">
        <v>6.9982333515715686E-2</v>
      </c>
      <c r="AI43" s="164">
        <v>7.3392724191913658E-2</v>
      </c>
      <c r="AJ43" s="164">
        <v>7.0604012724623341E-2</v>
      </c>
      <c r="AK43" s="164">
        <v>7.1716315649789558E-2</v>
      </c>
      <c r="AL43" s="164">
        <v>7.1440596919391711E-2</v>
      </c>
      <c r="AM43" s="164">
        <v>6.5071261443009926E-2</v>
      </c>
      <c r="AN43" s="164">
        <v>6.3219712211136481E-2</v>
      </c>
      <c r="AO43" s="164">
        <v>5.963664031892963E-2</v>
      </c>
      <c r="AP43" s="164">
        <v>5.9877761716563609E-2</v>
      </c>
      <c r="AQ43" s="164">
        <v>6.1952185782145876E-2</v>
      </c>
      <c r="AR43" s="164">
        <v>5.8081270203683116E-2</v>
      </c>
      <c r="AS43" s="164">
        <v>5.392044393740042E-2</v>
      </c>
      <c r="AT43" s="164">
        <v>5.8999153974544749E-2</v>
      </c>
      <c r="AU43" s="164">
        <v>6.2973295150444308E-2</v>
      </c>
      <c r="AV43" s="164">
        <v>5.856163797305404E-2</v>
      </c>
      <c r="AW43" s="164">
        <v>6.9309625587029841E-2</v>
      </c>
      <c r="AX43" s="164">
        <v>7.1899941480981749E-2</v>
      </c>
      <c r="AY43" s="164">
        <v>7.0560927504531995E-2</v>
      </c>
      <c r="AZ43" s="164">
        <v>6.6927662135492089E-2</v>
      </c>
      <c r="BA43" s="164">
        <v>6.9641314751119912E-2</v>
      </c>
      <c r="BB43" s="164">
        <v>6.7293685850115414E-2</v>
      </c>
      <c r="BC43" s="164">
        <v>5.8907016383908058E-2</v>
      </c>
      <c r="BD43" s="164">
        <v>5.7743655764689983E-2</v>
      </c>
      <c r="BE43" s="164">
        <v>6.0828619206215524E-2</v>
      </c>
      <c r="BF43" s="164">
        <v>6.1126794150909707E-2</v>
      </c>
      <c r="BG43" s="164">
        <v>5.9605303002882012E-2</v>
      </c>
      <c r="BH43" s="164">
        <v>5.7528558140371354E-2</v>
      </c>
      <c r="BI43" s="164">
        <v>5.4565587826517457E-2</v>
      </c>
      <c r="BJ43" s="164">
        <v>6.1287551113267294E-2</v>
      </c>
      <c r="BK43" s="164">
        <v>5.8222819285616123E-2</v>
      </c>
    </row>
    <row r="44" spans="2:63">
      <c r="B44" s="42" t="s">
        <v>165</v>
      </c>
      <c r="C44" s="164">
        <v>8.703098382576005E-2</v>
      </c>
      <c r="D44" s="164">
        <v>8.5027323118002818E-2</v>
      </c>
      <c r="E44" s="164">
        <v>9.1152593460356326E-2</v>
      </c>
      <c r="F44" s="164">
        <v>9.1211570126105285E-2</v>
      </c>
      <c r="G44" s="164">
        <v>8.8632614918823821E-2</v>
      </c>
      <c r="H44" s="164">
        <v>0.11841663884114892</v>
      </c>
      <c r="I44" s="164">
        <v>0.12107184813078332</v>
      </c>
      <c r="J44" s="164">
        <v>0.12274303117912062</v>
      </c>
      <c r="K44" s="164">
        <v>0.12430377953335943</v>
      </c>
      <c r="L44" s="164">
        <v>0.12155333221673634</v>
      </c>
      <c r="M44" s="164">
        <v>0.12935753100627256</v>
      </c>
      <c r="N44" s="164">
        <v>0.15548321682345434</v>
      </c>
      <c r="O44" s="164">
        <v>0.16372987964498509</v>
      </c>
      <c r="P44" s="164">
        <v>0.16954755252178341</v>
      </c>
      <c r="Q44" s="164">
        <v>0.15515900867876795</v>
      </c>
      <c r="R44" s="164">
        <v>0.14012080305942343</v>
      </c>
      <c r="S44" s="164">
        <v>0.13805310458104539</v>
      </c>
      <c r="T44" s="164">
        <v>0.14899140287087062</v>
      </c>
      <c r="U44" s="164">
        <v>0.14748267139947896</v>
      </c>
      <c r="V44" s="164">
        <v>0.14376687042883574</v>
      </c>
      <c r="W44" s="164">
        <v>0.13632922385667509</v>
      </c>
      <c r="X44" s="164">
        <v>0.13461234489909471</v>
      </c>
      <c r="Y44" s="164">
        <v>0.13779580991442636</v>
      </c>
      <c r="Z44" s="164">
        <v>0.15148193424766224</v>
      </c>
      <c r="AA44" s="164">
        <v>0.14004224473130297</v>
      </c>
      <c r="AB44" s="164">
        <v>0.15583564086181198</v>
      </c>
      <c r="AC44" s="164">
        <v>0.16176660959396638</v>
      </c>
      <c r="AD44" s="164">
        <v>0.15763427567465887</v>
      </c>
      <c r="AE44" s="164">
        <v>0.14010156662632572</v>
      </c>
      <c r="AF44" s="164">
        <v>0.15379304004463068</v>
      </c>
      <c r="AG44" s="166"/>
      <c r="AH44" s="164">
        <v>0.14614114485180077</v>
      </c>
      <c r="AI44" s="164">
        <v>0.14077320298274767</v>
      </c>
      <c r="AJ44" s="164">
        <v>0.15014283379898746</v>
      </c>
      <c r="AK44" s="164">
        <v>0.15424490080613812</v>
      </c>
      <c r="AL44" s="164">
        <v>0.14786089676391947</v>
      </c>
      <c r="AM44" s="164">
        <v>0.15209280025426825</v>
      </c>
      <c r="AN44" s="164">
        <v>0.14246873371413607</v>
      </c>
      <c r="AO44" s="164">
        <v>0.14802451624489396</v>
      </c>
      <c r="AP44" s="164">
        <v>0.14112744568579874</v>
      </c>
      <c r="AQ44" s="164">
        <v>0.14588030055998458</v>
      </c>
      <c r="AR44" s="164">
        <v>0.13591671941504227</v>
      </c>
      <c r="AS44" s="164">
        <v>0.16392251818135226</v>
      </c>
      <c r="AT44" s="164">
        <v>0.17333174313652666</v>
      </c>
      <c r="AU44" s="164">
        <v>0.17924870192996228</v>
      </c>
      <c r="AV44" s="164">
        <v>0.16374458123749916</v>
      </c>
      <c r="AW44" s="164">
        <v>0.15042874680083937</v>
      </c>
      <c r="AX44" s="164">
        <v>0.14726881378531778</v>
      </c>
      <c r="AY44" s="164">
        <v>0.15833694286358418</v>
      </c>
      <c r="AZ44" s="164">
        <v>0.15652302067411134</v>
      </c>
      <c r="BA44" s="164">
        <v>0.15324910041828368</v>
      </c>
      <c r="BB44" s="164">
        <v>0.14631553268374295</v>
      </c>
      <c r="BC44" s="164">
        <v>0.14263860447599672</v>
      </c>
      <c r="BD44" s="164">
        <v>0.14593783587169462</v>
      </c>
      <c r="BE44" s="164">
        <v>0.15966188168114642</v>
      </c>
      <c r="BF44" s="164">
        <v>0.14863870638248686</v>
      </c>
      <c r="BG44" s="164">
        <v>0.16525912954383162</v>
      </c>
      <c r="BH44" s="164">
        <v>0.17114913392817163</v>
      </c>
      <c r="BI44" s="164">
        <v>0.16744487603153541</v>
      </c>
      <c r="BJ44" s="164">
        <v>0.14769218888287286</v>
      </c>
      <c r="BK44" s="164">
        <v>0.16282057432895888</v>
      </c>
    </row>
    <row r="45" spans="2:63">
      <c r="B45" s="42" t="s">
        <v>166</v>
      </c>
      <c r="C45" s="164">
        <v>4.1651742811927316E-2</v>
      </c>
      <c r="D45" s="164">
        <v>4.0360595120739223E-2</v>
      </c>
      <c r="E45" s="164">
        <v>4.2733137184739478E-2</v>
      </c>
      <c r="F45" s="164">
        <v>4.5716611249760168E-2</v>
      </c>
      <c r="G45" s="164">
        <v>4.2648563732941201E-2</v>
      </c>
      <c r="H45" s="164">
        <v>5.3357132987121844E-2</v>
      </c>
      <c r="I45" s="164">
        <v>6.8068711910591995E-2</v>
      </c>
      <c r="J45" s="164">
        <v>6.3806203979152029E-2</v>
      </c>
      <c r="K45" s="164">
        <v>6.8110745680772244E-2</v>
      </c>
      <c r="L45" s="164">
        <v>6.3125355945578207E-2</v>
      </c>
      <c r="M45" s="164">
        <v>7.4241668171285122E-2</v>
      </c>
      <c r="N45" s="164">
        <v>7.0235713360456919E-2</v>
      </c>
      <c r="O45" s="164">
        <v>7.2292302129797106E-2</v>
      </c>
      <c r="P45" s="164">
        <v>7.3905891205255508E-2</v>
      </c>
      <c r="Q45" s="164">
        <v>7.2661574332781767E-2</v>
      </c>
      <c r="R45" s="164">
        <v>6.7517556431116246E-2</v>
      </c>
      <c r="S45" s="164">
        <v>7.1698184360419109E-2</v>
      </c>
      <c r="T45" s="164">
        <v>7.0805807609954696E-2</v>
      </c>
      <c r="U45" s="164">
        <v>7.2372546601387422E-2</v>
      </c>
      <c r="V45" s="164">
        <v>7.0631569489743876E-2</v>
      </c>
      <c r="W45" s="164">
        <v>7.5758317093272437E-2</v>
      </c>
      <c r="X45" s="164">
        <v>7.7088937110994349E-2</v>
      </c>
      <c r="Y45" s="164">
        <v>7.9056430381285805E-2</v>
      </c>
      <c r="Z45" s="164">
        <v>7.457656235376052E-2</v>
      </c>
      <c r="AA45" s="164">
        <v>7.6638256990370759E-2</v>
      </c>
      <c r="AB45" s="164">
        <v>7.2518430950879481E-2</v>
      </c>
      <c r="AC45" s="164">
        <v>8.0151163440839293E-2</v>
      </c>
      <c r="AD45" s="164">
        <v>8.0461693246300994E-2</v>
      </c>
      <c r="AE45" s="164">
        <v>8.0735030712017347E-2</v>
      </c>
      <c r="AF45" s="164">
        <v>7.8557946980002819E-2</v>
      </c>
      <c r="AG45" s="164"/>
      <c r="AH45" s="164">
        <v>6.9940992414774195E-2</v>
      </c>
      <c r="AI45" s="164">
        <v>6.682193489204806E-2</v>
      </c>
      <c r="AJ45" s="164">
        <v>7.038828046980497E-2</v>
      </c>
      <c r="AK45" s="164">
        <v>7.730986493997255E-2</v>
      </c>
      <c r="AL45" s="164">
        <v>7.1148243623652546E-2</v>
      </c>
      <c r="AM45" s="164">
        <v>6.8531211905423259E-2</v>
      </c>
      <c r="AN45" s="164">
        <v>8.0098415454754074E-2</v>
      </c>
      <c r="AO45" s="164">
        <v>7.6948421321402422E-2</v>
      </c>
      <c r="AP45" s="164">
        <v>7.7329069138262069E-2</v>
      </c>
      <c r="AQ45" s="164">
        <v>7.5758893074829511E-2</v>
      </c>
      <c r="AR45" s="164">
        <v>7.8006157842112303E-2</v>
      </c>
      <c r="AS45" s="164">
        <v>7.4047959873267816E-2</v>
      </c>
      <c r="AT45" s="164">
        <v>7.6531850940586524E-2</v>
      </c>
      <c r="AU45" s="164">
        <v>7.8134628701390596E-2</v>
      </c>
      <c r="AV45" s="164">
        <v>7.6682232875056794E-2</v>
      </c>
      <c r="AW45" s="164">
        <v>7.2484464684951122E-2</v>
      </c>
      <c r="AX45" s="164">
        <v>7.6484383262248462E-2</v>
      </c>
      <c r="AY45" s="164">
        <v>7.5247127672621122E-2</v>
      </c>
      <c r="AZ45" s="164">
        <v>7.6808817608433055E-2</v>
      </c>
      <c r="BA45" s="164">
        <v>7.5290116931304468E-2</v>
      </c>
      <c r="BB45" s="164">
        <v>8.1307721170476896E-2</v>
      </c>
      <c r="BC45" s="164">
        <v>8.1685364134267135E-2</v>
      </c>
      <c r="BD45" s="164">
        <v>8.3727686413331587E-2</v>
      </c>
      <c r="BE45" s="164">
        <v>7.8603658804921206E-2</v>
      </c>
      <c r="BF45" s="164">
        <v>8.1342679471919241E-2</v>
      </c>
      <c r="BG45" s="164">
        <v>7.6903670486098655E-2</v>
      </c>
      <c r="BH45" s="164">
        <v>8.4799961133305637E-2</v>
      </c>
      <c r="BI45" s="164">
        <v>8.5469344742770237E-2</v>
      </c>
      <c r="BJ45" s="164">
        <v>8.5109208215971829E-2</v>
      </c>
      <c r="BK45" s="164">
        <v>8.3169238464149392E-2</v>
      </c>
    </row>
    <row r="46" spans="2:63">
      <c r="B46" s="42" t="s">
        <v>167</v>
      </c>
      <c r="C46" s="164">
        <v>1.6186744605546661E-2</v>
      </c>
      <c r="D46" s="164">
        <v>1.8531267299677631E-2</v>
      </c>
      <c r="E46" s="164">
        <v>1.5484225580665093E-2</v>
      </c>
      <c r="F46" s="164">
        <v>1.3201822803721872E-2</v>
      </c>
      <c r="G46" s="164">
        <v>1.5826754675078551E-2</v>
      </c>
      <c r="H46" s="164">
        <v>2.0128118361440361E-2</v>
      </c>
      <c r="I46" s="164">
        <v>2.0842393635775013E-2</v>
      </c>
      <c r="J46" s="164">
        <v>2.3764481016329463E-2</v>
      </c>
      <c r="K46" s="164">
        <v>2.3509077401566204E-2</v>
      </c>
      <c r="L46" s="164">
        <v>2.2012918413290884E-2</v>
      </c>
      <c r="M46" s="164">
        <v>2.8086854456586582E-2</v>
      </c>
      <c r="N46" s="164">
        <v>2.8749105171166363E-2</v>
      </c>
      <c r="O46" s="164">
        <v>2.419172210263968E-2</v>
      </c>
      <c r="P46" s="164">
        <v>2.4256160929686205E-2</v>
      </c>
      <c r="Q46" s="164">
        <v>2.6240467024457124E-2</v>
      </c>
      <c r="R46" s="164">
        <v>2.7024747364183411E-2</v>
      </c>
      <c r="S46" s="164">
        <v>3.0398409805096081E-2</v>
      </c>
      <c r="T46" s="164">
        <v>2.7628543507038507E-2</v>
      </c>
      <c r="U46" s="164">
        <v>3.2465699250967067E-2</v>
      </c>
      <c r="V46" s="164">
        <v>2.9413750874477992E-2</v>
      </c>
      <c r="W46" s="164">
        <v>3.1081844779588325E-2</v>
      </c>
      <c r="X46" s="164">
        <v>3.5416710833898989E-2</v>
      </c>
      <c r="Y46" s="164">
        <v>3.336017978424323E-2</v>
      </c>
      <c r="Z46" s="164">
        <v>3.5647021610873006E-2</v>
      </c>
      <c r="AA46" s="164">
        <v>3.3886658587557142E-2</v>
      </c>
      <c r="AB46" s="164">
        <v>3.8079805947150151E-2</v>
      </c>
      <c r="AC46" s="164">
        <v>3.81929458792689E-2</v>
      </c>
      <c r="AD46" s="164">
        <v>3.8626549674312866E-2</v>
      </c>
      <c r="AE46" s="164">
        <v>4.0707860651904328E-2</v>
      </c>
      <c r="AF46" s="164">
        <v>3.8915438122800405E-2</v>
      </c>
      <c r="AG46" s="166"/>
      <c r="AH46" s="164">
        <v>2.7180542883603786E-2</v>
      </c>
      <c r="AI46" s="164">
        <v>3.0680794801509304E-2</v>
      </c>
      <c r="AJ46" s="164">
        <v>2.5504984769028436E-2</v>
      </c>
      <c r="AK46" s="164">
        <v>2.2325170436217363E-2</v>
      </c>
      <c r="AL46" s="164">
        <v>2.6402900797442976E-2</v>
      </c>
      <c r="AM46" s="164">
        <v>2.5852295044005456E-2</v>
      </c>
      <c r="AN46" s="164">
        <v>2.4525845394322083E-2</v>
      </c>
      <c r="AO46" s="164">
        <v>2.8659271100447796E-2</v>
      </c>
      <c r="AP46" s="164">
        <v>2.6690870193712656E-2</v>
      </c>
      <c r="AQ46" s="164">
        <v>2.6418454317710137E-2</v>
      </c>
      <c r="AR46" s="164">
        <v>2.9511023337650891E-2</v>
      </c>
      <c r="AS46" s="164">
        <v>3.0309546016591266E-2</v>
      </c>
      <c r="AT46" s="164">
        <v>2.5610434519447896E-2</v>
      </c>
      <c r="AU46" s="164">
        <v>2.564404673368496E-2</v>
      </c>
      <c r="AV46" s="164">
        <v>2.7692461471604524E-2</v>
      </c>
      <c r="AW46" s="164">
        <v>2.9012814584564981E-2</v>
      </c>
      <c r="AX46" s="164">
        <v>3.2427649972394217E-2</v>
      </c>
      <c r="AY46" s="164">
        <v>2.9361553958045787E-2</v>
      </c>
      <c r="AZ46" s="164">
        <v>3.4455772104196855E-2</v>
      </c>
      <c r="BA46" s="164">
        <v>3.1353752418729348E-2</v>
      </c>
      <c r="BB46" s="164">
        <v>3.3358633952908029E-2</v>
      </c>
      <c r="BC46" s="164">
        <v>3.7528431825952391E-2</v>
      </c>
      <c r="BD46" s="164">
        <v>3.5331353290252769E-2</v>
      </c>
      <c r="BE46" s="164">
        <v>3.7571942654332127E-2</v>
      </c>
      <c r="BF46" s="164">
        <v>3.596678369287163E-2</v>
      </c>
      <c r="BG46" s="164">
        <v>4.0382518076236724E-2</v>
      </c>
      <c r="BH46" s="164">
        <v>4.0408151137057709E-2</v>
      </c>
      <c r="BI46" s="164">
        <v>4.1030529648832088E-2</v>
      </c>
      <c r="BJ46" s="164">
        <v>4.2913389116157073E-2</v>
      </c>
      <c r="BK46" s="164">
        <v>4.1199744582051293E-2</v>
      </c>
    </row>
    <row r="47" spans="2:63">
      <c r="B47" s="42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6"/>
      <c r="AH47" s="33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</row>
    <row r="48" spans="2:63" ht="12.75" customHeight="1">
      <c r="B48" s="185"/>
      <c r="C48" s="190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10"/>
      <c r="AH48" s="190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</row>
    <row r="49" spans="2:63" ht="12.75" customHeight="1">
      <c r="B49" s="187"/>
      <c r="C49" s="191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10"/>
      <c r="AH49" s="191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</row>
    <row r="50" spans="2:63">
      <c r="B50" s="290"/>
      <c r="C50" s="111">
        <f t="shared" ref="C50:AF50" si="19">SUM(C39:C49)</f>
        <v>0.99999999999999989</v>
      </c>
      <c r="D50" s="291">
        <f t="shared" si="19"/>
        <v>1.0000000000000002</v>
      </c>
      <c r="E50" s="291">
        <f t="shared" si="19"/>
        <v>1</v>
      </c>
      <c r="F50" s="291">
        <f t="shared" si="19"/>
        <v>1</v>
      </c>
      <c r="G50" s="291">
        <f t="shared" si="19"/>
        <v>1.0000000000000002</v>
      </c>
      <c r="H50" s="291">
        <f t="shared" si="19"/>
        <v>0.99999999999999922</v>
      </c>
      <c r="I50" s="291">
        <f t="shared" si="19"/>
        <v>0.99999999999999967</v>
      </c>
      <c r="J50" s="291">
        <f t="shared" si="19"/>
        <v>1.0000000000000007</v>
      </c>
      <c r="K50" s="291">
        <f t="shared" si="19"/>
        <v>0.99999999999999845</v>
      </c>
      <c r="L50" s="291">
        <f t="shared" si="19"/>
        <v>1.0000000000000058</v>
      </c>
      <c r="M50" s="291">
        <f t="shared" si="19"/>
        <v>0.99999999999999811</v>
      </c>
      <c r="N50" s="291">
        <f t="shared" si="19"/>
        <v>0.99999999999999756</v>
      </c>
      <c r="O50" s="291">
        <f t="shared" si="19"/>
        <v>1.0000000000000002</v>
      </c>
      <c r="P50" s="291">
        <f t="shared" si="19"/>
        <v>0.99999999999999944</v>
      </c>
      <c r="Q50" s="291">
        <f t="shared" si="19"/>
        <v>0.99999999999999889</v>
      </c>
      <c r="R50" s="291">
        <f t="shared" si="19"/>
        <v>1.0000000000000011</v>
      </c>
      <c r="S50" s="291">
        <f t="shared" si="19"/>
        <v>0.99999999999999978</v>
      </c>
      <c r="T50" s="291">
        <f t="shared" si="19"/>
        <v>0.99999999999999822</v>
      </c>
      <c r="U50" s="291">
        <f t="shared" si="19"/>
        <v>0.99999999999999911</v>
      </c>
      <c r="V50" s="291">
        <f t="shared" si="19"/>
        <v>0.99999999999999634</v>
      </c>
      <c r="W50" s="291">
        <f t="shared" si="19"/>
        <v>0.99999999999999889</v>
      </c>
      <c r="X50" s="291">
        <f t="shared" si="19"/>
        <v>0.99999999999999867</v>
      </c>
      <c r="Y50" s="291">
        <f t="shared" si="19"/>
        <v>1.0000000000000013</v>
      </c>
      <c r="Z50" s="291">
        <f t="shared" si="19"/>
        <v>0.99999999999999911</v>
      </c>
      <c r="AA50" s="291">
        <f t="shared" si="19"/>
        <v>0.999999999999998</v>
      </c>
      <c r="AB50" s="291">
        <f t="shared" si="19"/>
        <v>1.0000000000000004</v>
      </c>
      <c r="AC50" s="291">
        <f t="shared" si="19"/>
        <v>1.0000000000000009</v>
      </c>
      <c r="AD50" s="291">
        <f t="shared" si="19"/>
        <v>0.99999999999999756</v>
      </c>
      <c r="AE50" s="291">
        <f t="shared" ref="AE50" si="20">SUM(AE39:AE49)</f>
        <v>1</v>
      </c>
      <c r="AF50" s="291">
        <f t="shared" si="19"/>
        <v>0.99999999999999845</v>
      </c>
      <c r="AG50" s="58"/>
      <c r="AH50" s="111">
        <f t="shared" ref="AH50:BK50" si="21">SUM(AH39:AH49)</f>
        <v>1</v>
      </c>
      <c r="AI50" s="291">
        <f t="shared" si="21"/>
        <v>1</v>
      </c>
      <c r="AJ50" s="291">
        <f t="shared" si="21"/>
        <v>1.0000000000000002</v>
      </c>
      <c r="AK50" s="291">
        <f t="shared" si="21"/>
        <v>0.99999999999999989</v>
      </c>
      <c r="AL50" s="291">
        <f t="shared" si="21"/>
        <v>1</v>
      </c>
      <c r="AM50" s="291">
        <f t="shared" si="21"/>
        <v>0.99999999999999878</v>
      </c>
      <c r="AN50" s="291">
        <f t="shared" si="21"/>
        <v>1.0000000000000022</v>
      </c>
      <c r="AO50" s="291">
        <f t="shared" si="21"/>
        <v>0.99999999999999911</v>
      </c>
      <c r="AP50" s="291">
        <f t="shared" si="21"/>
        <v>0.999999999999997</v>
      </c>
      <c r="AQ50" s="291">
        <f t="shared" si="21"/>
        <v>1.0000000000000155</v>
      </c>
      <c r="AR50" s="291">
        <f t="shared" si="21"/>
        <v>0.99999999999999956</v>
      </c>
      <c r="AS50" s="291">
        <f t="shared" si="21"/>
        <v>0.99999999999999745</v>
      </c>
      <c r="AT50" s="291">
        <f t="shared" si="21"/>
        <v>1.0000000000000004</v>
      </c>
      <c r="AU50" s="291">
        <f t="shared" si="21"/>
        <v>0.99999999999999933</v>
      </c>
      <c r="AV50" s="291">
        <f t="shared" si="21"/>
        <v>0.99999999999999922</v>
      </c>
      <c r="AW50" s="291">
        <f t="shared" si="21"/>
        <v>1.0000000000000016</v>
      </c>
      <c r="AX50" s="291">
        <f t="shared" si="21"/>
        <v>0.99999999999999956</v>
      </c>
      <c r="AY50" s="291">
        <f t="shared" si="21"/>
        <v>0.99999999999999689</v>
      </c>
      <c r="AZ50" s="291">
        <f t="shared" si="21"/>
        <v>0.999999999999998</v>
      </c>
      <c r="BA50" s="291">
        <f t="shared" si="21"/>
        <v>0.99999999999999312</v>
      </c>
      <c r="BB50" s="291">
        <f t="shared" si="21"/>
        <v>0.99999999999999856</v>
      </c>
      <c r="BC50" s="291">
        <f t="shared" si="21"/>
        <v>0.99999999999999933</v>
      </c>
      <c r="BD50" s="291">
        <f t="shared" si="21"/>
        <v>1.0000000000000042</v>
      </c>
      <c r="BE50" s="291">
        <f t="shared" si="21"/>
        <v>0.99999999999999889</v>
      </c>
      <c r="BF50" s="291">
        <f t="shared" si="21"/>
        <v>0.99999999999999867</v>
      </c>
      <c r="BG50" s="291">
        <f t="shared" si="21"/>
        <v>0.99999999999999978</v>
      </c>
      <c r="BH50" s="291">
        <f t="shared" si="21"/>
        <v>0.99999999999999956</v>
      </c>
      <c r="BI50" s="291">
        <v>0.99999999999999778</v>
      </c>
      <c r="BJ50" s="291">
        <f t="shared" ref="BJ50" si="22">SUM(BJ39:BJ49)</f>
        <v>0.99999999999999989</v>
      </c>
      <c r="BK50" s="291">
        <f t="shared" si="21"/>
        <v>0.999999999999999</v>
      </c>
    </row>
    <row r="51" spans="2:63">
      <c r="B51" s="71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110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</row>
    <row r="52" spans="2:63">
      <c r="B52" s="403" t="s">
        <v>278</v>
      </c>
      <c r="C52" s="399" t="s">
        <v>119</v>
      </c>
      <c r="D52" s="400"/>
      <c r="E52" s="400"/>
      <c r="F52" s="400"/>
      <c r="G52" s="401"/>
      <c r="H52" s="399" t="s">
        <v>136</v>
      </c>
      <c r="I52" s="400"/>
      <c r="J52" s="400"/>
      <c r="K52" s="400"/>
      <c r="L52" s="401"/>
      <c r="M52" s="399" t="s">
        <v>314</v>
      </c>
      <c r="N52" s="400"/>
      <c r="O52" s="400"/>
      <c r="P52" s="400"/>
      <c r="Q52" s="401"/>
      <c r="R52" s="399" t="s">
        <v>336</v>
      </c>
      <c r="S52" s="400"/>
      <c r="T52" s="400"/>
      <c r="U52" s="400"/>
      <c r="V52" s="400"/>
      <c r="W52" s="398" t="s">
        <v>368</v>
      </c>
      <c r="X52" s="398"/>
      <c r="Y52" s="398"/>
      <c r="Z52" s="398"/>
      <c r="AA52" s="398"/>
      <c r="AB52" s="398" t="s">
        <v>389</v>
      </c>
      <c r="AC52" s="398"/>
      <c r="AD52" s="398"/>
      <c r="AE52" s="398"/>
      <c r="AF52" s="398"/>
      <c r="AG52" s="170"/>
      <c r="AH52" s="399" t="s">
        <v>119</v>
      </c>
      <c r="AI52" s="400"/>
      <c r="AJ52" s="400"/>
      <c r="AK52" s="400"/>
      <c r="AL52" s="401"/>
      <c r="AM52" s="399" t="s">
        <v>136</v>
      </c>
      <c r="AN52" s="400"/>
      <c r="AO52" s="400"/>
      <c r="AP52" s="400"/>
      <c r="AQ52" s="401"/>
      <c r="AR52" s="399" t="s">
        <v>314</v>
      </c>
      <c r="AS52" s="400"/>
      <c r="AT52" s="400"/>
      <c r="AU52" s="400"/>
      <c r="AV52" s="401"/>
      <c r="AW52" s="399" t="s">
        <v>336</v>
      </c>
      <c r="AX52" s="400"/>
      <c r="AY52" s="400"/>
      <c r="AZ52" s="400"/>
      <c r="BA52" s="400"/>
      <c r="BB52" s="398" t="s">
        <v>368</v>
      </c>
      <c r="BC52" s="398"/>
      <c r="BD52" s="398"/>
      <c r="BE52" s="398"/>
      <c r="BF52" s="398"/>
      <c r="BG52" s="398" t="s">
        <v>389</v>
      </c>
      <c r="BH52" s="398"/>
      <c r="BI52" s="398"/>
      <c r="BJ52" s="398"/>
      <c r="BK52" s="398"/>
    </row>
    <row r="53" spans="2:63">
      <c r="B53" s="404"/>
      <c r="C53" s="131" t="s">
        <v>115</v>
      </c>
      <c r="D53" s="130" t="s">
        <v>116</v>
      </c>
      <c r="E53" s="189" t="s">
        <v>117</v>
      </c>
      <c r="F53" s="189" t="s">
        <v>118</v>
      </c>
      <c r="G53" s="189" t="s">
        <v>119</v>
      </c>
      <c r="H53" s="189" t="s">
        <v>132</v>
      </c>
      <c r="I53" s="130" t="s">
        <v>133</v>
      </c>
      <c r="J53" s="189" t="s">
        <v>134</v>
      </c>
      <c r="K53" s="189" t="s">
        <v>135</v>
      </c>
      <c r="L53" s="189" t="s">
        <v>136</v>
      </c>
      <c r="M53" s="130" t="s">
        <v>310</v>
      </c>
      <c r="N53" s="130" t="s">
        <v>311</v>
      </c>
      <c r="O53" s="130" t="s">
        <v>312</v>
      </c>
      <c r="P53" s="130" t="s">
        <v>313</v>
      </c>
      <c r="Q53" s="130" t="s">
        <v>314</v>
      </c>
      <c r="R53" s="130" t="s">
        <v>334</v>
      </c>
      <c r="S53" s="130" t="s">
        <v>337</v>
      </c>
      <c r="T53" s="130" t="s">
        <v>346</v>
      </c>
      <c r="U53" s="130" t="s">
        <v>349</v>
      </c>
      <c r="V53" s="130" t="s">
        <v>336</v>
      </c>
      <c r="W53" s="130" t="s">
        <v>364</v>
      </c>
      <c r="X53" s="130" t="s">
        <v>369</v>
      </c>
      <c r="Y53" s="130" t="s">
        <v>375</v>
      </c>
      <c r="Z53" s="130" t="s">
        <v>379</v>
      </c>
      <c r="AA53" s="130" t="s">
        <v>368</v>
      </c>
      <c r="AB53" s="130" t="s">
        <v>386</v>
      </c>
      <c r="AC53" s="130" t="s">
        <v>390</v>
      </c>
      <c r="AD53" s="130" t="s">
        <v>391</v>
      </c>
      <c r="AE53" s="130" t="s">
        <v>392</v>
      </c>
      <c r="AF53" s="130" t="s">
        <v>389</v>
      </c>
      <c r="AG53" s="92"/>
      <c r="AH53" s="130" t="s">
        <v>115</v>
      </c>
      <c r="AI53" s="130" t="s">
        <v>116</v>
      </c>
      <c r="AJ53" s="130" t="s">
        <v>117</v>
      </c>
      <c r="AK53" s="130" t="s">
        <v>118</v>
      </c>
      <c r="AL53" s="131" t="s">
        <v>119</v>
      </c>
      <c r="AM53" s="130" t="s">
        <v>132</v>
      </c>
      <c r="AN53" s="130" t="s">
        <v>133</v>
      </c>
      <c r="AO53" s="130" t="s">
        <v>134</v>
      </c>
      <c r="AP53" s="130" t="s">
        <v>135</v>
      </c>
      <c r="AQ53" s="131" t="s">
        <v>136</v>
      </c>
      <c r="AR53" s="130" t="s">
        <v>310</v>
      </c>
      <c r="AS53" s="130" t="s">
        <v>311</v>
      </c>
      <c r="AT53" s="130" t="s">
        <v>312</v>
      </c>
      <c r="AU53" s="130" t="s">
        <v>313</v>
      </c>
      <c r="AV53" s="131" t="s">
        <v>314</v>
      </c>
      <c r="AW53" s="130" t="s">
        <v>334</v>
      </c>
      <c r="AX53" s="130" t="s">
        <v>337</v>
      </c>
      <c r="AY53" s="130" t="s">
        <v>346</v>
      </c>
      <c r="AZ53" s="130" t="s">
        <v>349</v>
      </c>
      <c r="BA53" s="130" t="s">
        <v>336</v>
      </c>
      <c r="BB53" s="130" t="s">
        <v>364</v>
      </c>
      <c r="BC53" s="130" t="s">
        <v>369</v>
      </c>
      <c r="BD53" s="130" t="s">
        <v>375</v>
      </c>
      <c r="BE53" s="130" t="s">
        <v>379</v>
      </c>
      <c r="BF53" s="130" t="s">
        <v>368</v>
      </c>
      <c r="BG53" s="130" t="s">
        <v>386</v>
      </c>
      <c r="BH53" s="130" t="s">
        <v>390</v>
      </c>
      <c r="BI53" s="130" t="s">
        <v>391</v>
      </c>
      <c r="BJ53" s="130" t="s">
        <v>392</v>
      </c>
      <c r="BK53" s="130" t="s">
        <v>389</v>
      </c>
    </row>
    <row r="54" spans="2:63">
      <c r="B54" s="1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3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</row>
    <row r="55" spans="2:63">
      <c r="B55" s="42" t="s">
        <v>289</v>
      </c>
      <c r="C55" s="164">
        <v>0.21898517095246789</v>
      </c>
      <c r="D55" s="164">
        <v>0.22451779151470866</v>
      </c>
      <c r="E55" s="164">
        <v>0.22124243642833366</v>
      </c>
      <c r="F55" s="164">
        <v>0.2090926691578166</v>
      </c>
      <c r="G55" s="164">
        <v>0.21836828641819089</v>
      </c>
      <c r="H55" s="164">
        <v>0.29178217491846109</v>
      </c>
      <c r="I55" s="164">
        <v>0.30594857069648068</v>
      </c>
      <c r="J55" s="164">
        <v>0.29982988038974878</v>
      </c>
      <c r="K55" s="164">
        <v>0.3147759999214379</v>
      </c>
      <c r="L55" s="164">
        <v>0.30279742145161298</v>
      </c>
      <c r="M55" s="164">
        <v>0.33511535215677496</v>
      </c>
      <c r="N55" s="164">
        <v>0.31695939676093871</v>
      </c>
      <c r="O55" s="164">
        <v>0.31430013200467832</v>
      </c>
      <c r="P55" s="164">
        <v>0.31487247828139842</v>
      </c>
      <c r="Q55" s="164">
        <v>0.31997754592308497</v>
      </c>
      <c r="R55" s="164">
        <v>0.31181315930212172</v>
      </c>
      <c r="S55" s="164">
        <v>0.31417861400355507</v>
      </c>
      <c r="T55" s="164">
        <v>0.31653940455352542</v>
      </c>
      <c r="U55" s="164">
        <v>0.30443526994091025</v>
      </c>
      <c r="V55" s="164">
        <v>0.31167750737247513</v>
      </c>
      <c r="W55" s="164">
        <v>0.29083768555935824</v>
      </c>
      <c r="X55" s="164">
        <v>0.29692054151559699</v>
      </c>
      <c r="Y55" s="164">
        <v>0.31769800736469167</v>
      </c>
      <c r="Z55" s="164">
        <v>0.3361982568280642</v>
      </c>
      <c r="AA55" s="164">
        <v>0.31049307054384295</v>
      </c>
      <c r="AB55" s="164">
        <v>0.30932185537184187</v>
      </c>
      <c r="AC55" s="164">
        <v>0.30088861190052141</v>
      </c>
      <c r="AD55" s="164">
        <v>0.29649115320667668</v>
      </c>
      <c r="AE55" s="164">
        <v>0.30341955071004068</v>
      </c>
      <c r="AF55" s="164">
        <v>0.30241372002506761</v>
      </c>
      <c r="AG55" s="166"/>
      <c r="AH55" s="164">
        <v>0.3677166703369904</v>
      </c>
      <c r="AI55" s="164">
        <v>0.37171684911536795</v>
      </c>
      <c r="AJ55" s="164">
        <v>0.36442151672173062</v>
      </c>
      <c r="AK55" s="164">
        <v>0.35358976902764144</v>
      </c>
      <c r="AL55" s="164">
        <v>0.36429175291923782</v>
      </c>
      <c r="AM55" s="164">
        <v>0.37476125384001729</v>
      </c>
      <c r="AN55" s="164">
        <v>0.36001850241596145</v>
      </c>
      <c r="AO55" s="164">
        <v>0.36158609229463728</v>
      </c>
      <c r="AP55" s="164">
        <v>0.35737877801361473</v>
      </c>
      <c r="AQ55" s="164">
        <v>0.36339751485699912</v>
      </c>
      <c r="AR55" s="164">
        <v>0.3521076734879609</v>
      </c>
      <c r="AS55" s="164">
        <v>0.33416328488553548</v>
      </c>
      <c r="AT55" s="164">
        <v>0.33279252285730621</v>
      </c>
      <c r="AU55" s="164">
        <v>0.33288881004731374</v>
      </c>
      <c r="AV55" s="164">
        <v>0.33769892839752219</v>
      </c>
      <c r="AW55" s="164">
        <v>0.33475159837569984</v>
      </c>
      <c r="AX55" s="164">
        <v>0.33515154868434205</v>
      </c>
      <c r="AY55" s="164">
        <v>0.33639445395586332</v>
      </c>
      <c r="AZ55" s="164">
        <v>0.32309645328988901</v>
      </c>
      <c r="BA55" s="164">
        <v>0.33223438392288129</v>
      </c>
      <c r="BB55" s="164">
        <v>0.31214195814583512</v>
      </c>
      <c r="BC55" s="164">
        <v>0.31462442552196263</v>
      </c>
      <c r="BD55" s="164">
        <v>0.33647002535378717</v>
      </c>
      <c r="BE55" s="164">
        <v>0.35435279176809475</v>
      </c>
      <c r="BF55" s="164">
        <v>0.32955261785017781</v>
      </c>
      <c r="BG55" s="164">
        <v>0.32802676130400082</v>
      </c>
      <c r="BH55" s="164">
        <v>0.3183402648104014</v>
      </c>
      <c r="BI55" s="164">
        <v>0.31494371500525103</v>
      </c>
      <c r="BJ55" s="164">
        <v>0.31985864736078712</v>
      </c>
      <c r="BK55" s="164">
        <v>0.32016517443911852</v>
      </c>
    </row>
    <row r="56" spans="2:63">
      <c r="B56" s="42" t="s">
        <v>398</v>
      </c>
      <c r="C56" s="164">
        <v>0.46651008608316508</v>
      </c>
      <c r="D56" s="164">
        <v>0.45680790734763582</v>
      </c>
      <c r="E56" s="164">
        <v>0.45898157589985095</v>
      </c>
      <c r="F56" s="164">
        <v>0.46391681831150983</v>
      </c>
      <c r="G56" s="164">
        <v>0.4615470544631739</v>
      </c>
      <c r="H56" s="164">
        <v>0.28821629620887179</v>
      </c>
      <c r="I56" s="164">
        <v>0.21941255261553677</v>
      </c>
      <c r="J56" s="164">
        <v>0.24579127845873505</v>
      </c>
      <c r="K56" s="164">
        <v>0.19473393495478938</v>
      </c>
      <c r="L56" s="164">
        <v>0.23827490448393154</v>
      </c>
      <c r="M56" s="164">
        <v>0.12011752648016708</v>
      </c>
      <c r="N56" s="164">
        <v>0.12114230403999697</v>
      </c>
      <c r="O56" s="164">
        <v>0.12467273342247602</v>
      </c>
      <c r="P56" s="164">
        <v>0.1136540694573928</v>
      </c>
      <c r="Q56" s="164">
        <v>0.11988467549304357</v>
      </c>
      <c r="R56" s="164">
        <v>0.13445386462344033</v>
      </c>
      <c r="S56" s="164">
        <v>0.12230101004484237</v>
      </c>
      <c r="T56" s="164">
        <v>0.12010101616481979</v>
      </c>
      <c r="U56" s="164">
        <v>0.12450880500705715</v>
      </c>
      <c r="V56" s="164">
        <v>0.12526577968244057</v>
      </c>
      <c r="W56" s="164">
        <v>0.13623174930293996</v>
      </c>
      <c r="X56" s="164">
        <v>0.11321819220581086</v>
      </c>
      <c r="Y56" s="164">
        <v>0.11365195086301305</v>
      </c>
      <c r="Z56" s="164">
        <v>9.4645371257999003E-2</v>
      </c>
      <c r="AA56" s="164">
        <v>0.11435382028488196</v>
      </c>
      <c r="AB56" s="164">
        <v>0.10020669860776457</v>
      </c>
      <c r="AC56" s="164">
        <v>9.0334813530165314E-2</v>
      </c>
      <c r="AD56" s="164">
        <v>0.10037722024603669</v>
      </c>
      <c r="AE56" s="164">
        <v>8.8628585975000604E-2</v>
      </c>
      <c r="AF56" s="164">
        <v>9.4835969859196387E-2</v>
      </c>
      <c r="AG56" s="166"/>
      <c r="AH56" s="164">
        <v>0.10417160234815083</v>
      </c>
      <c r="AI56" s="164">
        <v>0.10067860643510917</v>
      </c>
      <c r="AJ56" s="164">
        <v>0.10885652016926198</v>
      </c>
      <c r="AK56" s="164">
        <v>9.344727791596015E-2</v>
      </c>
      <c r="AL56" s="164">
        <v>0.10172868683647317</v>
      </c>
      <c r="AM56" s="164">
        <v>8.5794211486023633E-2</v>
      </c>
      <c r="AN56" s="164">
        <v>8.1460249438958493E-2</v>
      </c>
      <c r="AO56" s="164">
        <v>9.0446275594204539E-2</v>
      </c>
      <c r="AP56" s="164">
        <v>8.574668216917726E-2</v>
      </c>
      <c r="AQ56" s="164">
        <v>8.5827728031085168E-2</v>
      </c>
      <c r="AR56" s="164">
        <v>7.5502304803503423E-2</v>
      </c>
      <c r="AS56" s="164">
        <v>7.3439760328568512E-2</v>
      </c>
      <c r="AT56" s="164">
        <v>7.3171014865418132E-2</v>
      </c>
      <c r="AU56" s="164">
        <v>6.2939245376281969E-2</v>
      </c>
      <c r="AV56" s="164">
        <v>7.1140445426543755E-2</v>
      </c>
      <c r="AW56" s="164">
        <v>7.0780229629514413E-2</v>
      </c>
      <c r="AX56" s="164">
        <v>6.3710377948178146E-2</v>
      </c>
      <c r="AY56" s="164">
        <v>6.4909032033313829E-2</v>
      </c>
      <c r="AZ56" s="164">
        <v>7.0843204062229215E-2</v>
      </c>
      <c r="BA56" s="164">
        <v>6.7572160617416471E-2</v>
      </c>
      <c r="BB56" s="164">
        <v>7.2959500973076449E-2</v>
      </c>
      <c r="BC56" s="164">
        <v>6.0343836716603642E-2</v>
      </c>
      <c r="BD56" s="164">
        <v>6.1281605741325421E-2</v>
      </c>
      <c r="BE56" s="164">
        <v>4.5756681603011357E-2</v>
      </c>
      <c r="BF56" s="164">
        <v>5.9989097788417614E-2</v>
      </c>
      <c r="BG56" s="164">
        <v>4.5795577089383144E-2</v>
      </c>
      <c r="BH56" s="164">
        <v>3.7573889817567672E-2</v>
      </c>
      <c r="BI56" s="164">
        <v>4.4387877025250669E-2</v>
      </c>
      <c r="BJ56" s="164">
        <v>3.9251007223650144E-2</v>
      </c>
      <c r="BK56" s="164">
        <v>4.1703532495121251E-2</v>
      </c>
    </row>
    <row r="57" spans="2:63">
      <c r="B57" s="42" t="s">
        <v>279</v>
      </c>
      <c r="C57" s="164">
        <v>0.1411787663823024</v>
      </c>
      <c r="D57" s="164">
        <v>0.13357542050623847</v>
      </c>
      <c r="E57" s="164">
        <v>0.13207107087724387</v>
      </c>
      <c r="F57" s="164">
        <v>0.12987012654363525</v>
      </c>
      <c r="G57" s="164">
        <v>0.13409416593836462</v>
      </c>
      <c r="H57" s="164">
        <v>0.15997393965625242</v>
      </c>
      <c r="I57" s="164">
        <v>0.17272578365536592</v>
      </c>
      <c r="J57" s="164">
        <v>0.17507135015911934</v>
      </c>
      <c r="K57" s="164">
        <v>0.19088097157180989</v>
      </c>
      <c r="L57" s="164">
        <v>0.17426217498578983</v>
      </c>
      <c r="M57" s="164">
        <v>0.21973289695980253</v>
      </c>
      <c r="N57" s="164">
        <v>0.24801501514199925</v>
      </c>
      <c r="O57" s="164">
        <v>0.2462201830175553</v>
      </c>
      <c r="P57" s="164">
        <v>0.24135568003450283</v>
      </c>
      <c r="Q57" s="164">
        <v>0.23919677078120574</v>
      </c>
      <c r="R57" s="164">
        <v>0.25337056512364414</v>
      </c>
      <c r="S57" s="164">
        <v>0.24596586020939598</v>
      </c>
      <c r="T57" s="164">
        <v>0.22386535027740559</v>
      </c>
      <c r="U57" s="164">
        <v>0.22291681451821138</v>
      </c>
      <c r="V57" s="164">
        <v>0.23620295309502243</v>
      </c>
      <c r="W57" s="164">
        <v>0.22345044285793572</v>
      </c>
      <c r="X57" s="164">
        <v>0.23476066483323885</v>
      </c>
      <c r="Y57" s="164">
        <v>0.21476105318152064</v>
      </c>
      <c r="Z57" s="164">
        <v>0.22724472013022445</v>
      </c>
      <c r="AA57" s="164">
        <v>0.22502220918528767</v>
      </c>
      <c r="AB57" s="164">
        <v>0.26024679537998952</v>
      </c>
      <c r="AC57" s="164">
        <v>0.28042922726392872</v>
      </c>
      <c r="AD57" s="164">
        <v>0.26209308480081328</v>
      </c>
      <c r="AE57" s="164">
        <v>0.27264977411373165</v>
      </c>
      <c r="AF57" s="164">
        <v>0.26893141377370583</v>
      </c>
      <c r="AG57" s="166"/>
      <c r="AH57" s="164">
        <v>0.23706530296360784</v>
      </c>
      <c r="AI57" s="164">
        <v>0.22115055601990666</v>
      </c>
      <c r="AJ57" s="164">
        <v>0.21754208071984871</v>
      </c>
      <c r="AK57" s="164">
        <v>0.21961912023560731</v>
      </c>
      <c r="AL57" s="164">
        <v>0.22370189173156727</v>
      </c>
      <c r="AM57" s="164">
        <v>0.20546846024455767</v>
      </c>
      <c r="AN57" s="164">
        <v>0.20325140862291804</v>
      </c>
      <c r="AO57" s="164">
        <v>0.21113094296837268</v>
      </c>
      <c r="AP57" s="164">
        <v>0.21671540518784976</v>
      </c>
      <c r="AQ57" s="164">
        <v>0.20913798083162058</v>
      </c>
      <c r="AR57" s="164">
        <v>0.23087464850339223</v>
      </c>
      <c r="AS57" s="164">
        <v>0.26147674751947869</v>
      </c>
      <c r="AT57" s="164">
        <v>0.2607070647280022</v>
      </c>
      <c r="AU57" s="164">
        <v>0.25516553737364961</v>
      </c>
      <c r="AV57" s="164">
        <v>0.25244484632352654</v>
      </c>
      <c r="AW57" s="164">
        <v>0.27200969274781056</v>
      </c>
      <c r="AX57" s="164">
        <v>0.26238526525463191</v>
      </c>
      <c r="AY57" s="164">
        <v>0.23790738588273211</v>
      </c>
      <c r="AZ57" s="164">
        <v>0.236581103639843</v>
      </c>
      <c r="BA57" s="164">
        <v>0.25178186024347038</v>
      </c>
      <c r="BB57" s="164">
        <v>0.23981850442828828</v>
      </c>
      <c r="BC57" s="164">
        <v>0.24875826687939667</v>
      </c>
      <c r="BD57" s="164">
        <v>0.22745077190881785</v>
      </c>
      <c r="BE57" s="164">
        <v>0.2395158194823292</v>
      </c>
      <c r="BF57" s="164">
        <v>0.2388351480435553</v>
      </c>
      <c r="BG57" s="164">
        <v>0.2759840985876037</v>
      </c>
      <c r="BH57" s="164">
        <v>0.29669422815274249</v>
      </c>
      <c r="BI57" s="164">
        <v>0.27840483235874003</v>
      </c>
      <c r="BJ57" s="164">
        <v>0.28742178197535784</v>
      </c>
      <c r="BK57" s="164">
        <v>0.28471748281424536</v>
      </c>
    </row>
    <row r="58" spans="2:63">
      <c r="B58" s="42" t="s">
        <v>290</v>
      </c>
      <c r="C58" s="164">
        <v>8.7550977449554465E-2</v>
      </c>
      <c r="D58" s="164">
        <v>9.4217881904260919E-2</v>
      </c>
      <c r="E58" s="164">
        <v>0.1015362408886419</v>
      </c>
      <c r="F58" s="164">
        <v>0.10533586830893248</v>
      </c>
      <c r="G58" s="164">
        <v>9.7285521704674083E-2</v>
      </c>
      <c r="H58" s="164">
        <v>0.14221965920283369</v>
      </c>
      <c r="I58" s="164">
        <v>0.16530972453272305</v>
      </c>
      <c r="J58" s="164">
        <v>0.1522861534078524</v>
      </c>
      <c r="K58" s="164">
        <v>0.16090644006658622</v>
      </c>
      <c r="L58" s="164">
        <v>0.15491599612041235</v>
      </c>
      <c r="M58" s="164">
        <v>0.17750710494087188</v>
      </c>
      <c r="N58" s="164">
        <v>0.16667400032022614</v>
      </c>
      <c r="O58" s="164">
        <v>0.17396992801264832</v>
      </c>
      <c r="P58" s="164">
        <v>0.18733717983567447</v>
      </c>
      <c r="Q58" s="164">
        <v>0.17646799205514135</v>
      </c>
      <c r="R58" s="164">
        <v>0.1628225889900714</v>
      </c>
      <c r="S58" s="164">
        <v>0.17509163019555096</v>
      </c>
      <c r="T58" s="164">
        <v>0.19980570513938783</v>
      </c>
      <c r="U58" s="164">
        <v>0.20489109489649746</v>
      </c>
      <c r="V58" s="164">
        <v>0.18608493143576413</v>
      </c>
      <c r="W58" s="164">
        <v>0.19966441316201927</v>
      </c>
      <c r="X58" s="164">
        <v>0.19439878246646816</v>
      </c>
      <c r="Y58" s="164">
        <v>0.2070874560779187</v>
      </c>
      <c r="Z58" s="164">
        <v>0.19817488861749952</v>
      </c>
      <c r="AA58" s="164">
        <v>0.1998616707708521</v>
      </c>
      <c r="AB58" s="164">
        <v>0.18427819627156158</v>
      </c>
      <c r="AC58" s="164">
        <v>0.17888642362629853</v>
      </c>
      <c r="AD58" s="164">
        <v>0.19152501715473758</v>
      </c>
      <c r="AE58" s="164">
        <v>0.18196918234842008</v>
      </c>
      <c r="AF58" s="164">
        <v>0.18420049917890829</v>
      </c>
      <c r="AG58" s="166"/>
      <c r="AH58" s="164">
        <v>0.14701431047806934</v>
      </c>
      <c r="AI58" s="164">
        <v>0.15598930470274708</v>
      </c>
      <c r="AJ58" s="164">
        <v>0.1672463542899372</v>
      </c>
      <c r="AK58" s="164">
        <v>0.17813003916253825</v>
      </c>
      <c r="AL58" s="164">
        <v>0.1622960633010031</v>
      </c>
      <c r="AM58" s="164">
        <v>0.18266509192498892</v>
      </c>
      <c r="AN58" s="164">
        <v>0.19452471807788907</v>
      </c>
      <c r="AO58" s="164">
        <v>0.18365266013430209</v>
      </c>
      <c r="AP58" s="164">
        <v>0.1826840259100744</v>
      </c>
      <c r="AQ58" s="164">
        <v>0.18591997161623952</v>
      </c>
      <c r="AR58" s="164">
        <v>0.18650776022661592</v>
      </c>
      <c r="AS58" s="164">
        <v>0.17572071382388307</v>
      </c>
      <c r="AT58" s="164">
        <v>0.18420581419146131</v>
      </c>
      <c r="AU58" s="164">
        <v>0.19805621378374194</v>
      </c>
      <c r="AV58" s="164">
        <v>0.18624139221320815</v>
      </c>
      <c r="AW58" s="164">
        <v>0.1748005826248179</v>
      </c>
      <c r="AX58" s="164">
        <v>0.18677983925742628</v>
      </c>
      <c r="AY58" s="164">
        <v>0.21233859074333666</v>
      </c>
      <c r="AZ58" s="164">
        <v>0.21745044877549646</v>
      </c>
      <c r="BA58" s="164">
        <v>0.19835827446800314</v>
      </c>
      <c r="BB58" s="164">
        <v>0.21429011435215758</v>
      </c>
      <c r="BC58" s="164">
        <v>0.20598980772257808</v>
      </c>
      <c r="BD58" s="164">
        <v>0.21932356123901958</v>
      </c>
      <c r="BE58" s="164">
        <v>0.20887623184749429</v>
      </c>
      <c r="BF58" s="164">
        <v>0.212130084053022</v>
      </c>
      <c r="BG58" s="164">
        <v>0.195421625895905</v>
      </c>
      <c r="BH58" s="164">
        <v>0.18926190362767539</v>
      </c>
      <c r="BI58" s="164">
        <v>0.20344485751691249</v>
      </c>
      <c r="BJ58" s="164">
        <v>0.19182816793152668</v>
      </c>
      <c r="BK58" s="164">
        <v>0.1950129274928388</v>
      </c>
    </row>
    <row r="59" spans="2:63">
      <c r="B59" s="42" t="s">
        <v>291</v>
      </c>
      <c r="C59" s="164">
        <v>6.2656899295124815E-2</v>
      </c>
      <c r="D59" s="164">
        <v>6.3847184108180258E-2</v>
      </c>
      <c r="E59" s="164">
        <v>6.6707302792183509E-2</v>
      </c>
      <c r="F59" s="164">
        <v>7.1052145340654474E-2</v>
      </c>
      <c r="G59" s="164">
        <v>6.61305571544199E-2</v>
      </c>
      <c r="H59" s="164">
        <v>9.2416224278508277E-2</v>
      </c>
      <c r="I59" s="164">
        <v>0.10123365350805548</v>
      </c>
      <c r="J59" s="164">
        <v>9.7383353725829208E-2</v>
      </c>
      <c r="K59" s="164">
        <v>0.10562971101213911</v>
      </c>
      <c r="L59" s="164">
        <v>9.8990206265383879E-2</v>
      </c>
      <c r="M59" s="164">
        <v>0.11858292589448304</v>
      </c>
      <c r="N59" s="164">
        <v>0.11218865848715105</v>
      </c>
      <c r="O59" s="164">
        <v>0.11185684944170619</v>
      </c>
      <c r="P59" s="164">
        <v>0.10986825540187301</v>
      </c>
      <c r="Q59" s="164">
        <v>0.11299890033424222</v>
      </c>
      <c r="R59" s="164">
        <v>0.11310087474442163</v>
      </c>
      <c r="S59" s="164">
        <v>0.11363558180028888</v>
      </c>
      <c r="T59" s="164">
        <v>0.11513552506719765</v>
      </c>
      <c r="U59" s="164">
        <v>0.11324618454945756</v>
      </c>
      <c r="V59" s="164">
        <v>0.11378470416714831</v>
      </c>
      <c r="W59" s="164">
        <v>0.12489784673669242</v>
      </c>
      <c r="X59" s="164">
        <v>0.13274209587222691</v>
      </c>
      <c r="Y59" s="164">
        <v>0.12370064486175811</v>
      </c>
      <c r="Z59" s="164">
        <v>0.11735992664611997</v>
      </c>
      <c r="AA59" s="164">
        <v>0.12468709906528512</v>
      </c>
      <c r="AB59" s="164">
        <v>0.12095730069979507</v>
      </c>
      <c r="AC59" s="164">
        <v>0.12560806898208024</v>
      </c>
      <c r="AD59" s="164">
        <v>0.12093433778136375</v>
      </c>
      <c r="AE59" s="164">
        <v>0.12679241827290069</v>
      </c>
      <c r="AF59" s="164">
        <v>0.12359880588654334</v>
      </c>
      <c r="AG59" s="166"/>
      <c r="AH59" s="164">
        <v>0.10521254148046615</v>
      </c>
      <c r="AI59" s="164">
        <v>0.10570687490495277</v>
      </c>
      <c r="AJ59" s="164">
        <v>0.10987754814306544</v>
      </c>
      <c r="AK59" s="164">
        <v>0.12015395738699074</v>
      </c>
      <c r="AL59" s="164">
        <v>0.110321956463833</v>
      </c>
      <c r="AM59" s="164">
        <v>0.11869820387572516</v>
      </c>
      <c r="AN59" s="164">
        <v>0.11912455824551978</v>
      </c>
      <c r="AO59" s="164">
        <v>0.11744148475961201</v>
      </c>
      <c r="AP59" s="164">
        <v>0.11992596974633132</v>
      </c>
      <c r="AQ59" s="164">
        <v>0.11880152340653509</v>
      </c>
      <c r="AR59" s="164">
        <v>0.12459577838907303</v>
      </c>
      <c r="AS59" s="164">
        <v>0.11827802245359388</v>
      </c>
      <c r="AT59" s="164">
        <v>0.11843818215986816</v>
      </c>
      <c r="AU59" s="164">
        <v>0.11615468269036237</v>
      </c>
      <c r="AV59" s="164">
        <v>0.11925719658684542</v>
      </c>
      <c r="AW59" s="164">
        <v>0.1214211057773255</v>
      </c>
      <c r="AX59" s="164">
        <v>0.12122130383318223</v>
      </c>
      <c r="AY59" s="164">
        <v>0.12235744279778059</v>
      </c>
      <c r="AZ59" s="164">
        <v>0.12018791575510882</v>
      </c>
      <c r="BA59" s="164">
        <v>0.12128944243526177</v>
      </c>
      <c r="BB59" s="164">
        <v>0.13404679099137165</v>
      </c>
      <c r="BC59" s="164">
        <v>0.14065684187157151</v>
      </c>
      <c r="BD59" s="164">
        <v>0.1310076904455722</v>
      </c>
      <c r="BE59" s="164">
        <v>0.12369730301730686</v>
      </c>
      <c r="BF59" s="164">
        <v>0.13234044579468082</v>
      </c>
      <c r="BG59" s="164">
        <v>0.128271672096791</v>
      </c>
      <c r="BH59" s="164">
        <v>0.132893384330872</v>
      </c>
      <c r="BI59" s="164">
        <v>0.12846086367377269</v>
      </c>
      <c r="BJ59" s="164">
        <v>0.13366195853058163</v>
      </c>
      <c r="BK59" s="164">
        <v>0.13085396147025377</v>
      </c>
    </row>
    <row r="60" spans="2:63">
      <c r="B60" s="42" t="s">
        <v>292</v>
      </c>
      <c r="C60" s="164">
        <v>1.7006548185458222E-2</v>
      </c>
      <c r="D60" s="164">
        <v>2.181478867594161E-2</v>
      </c>
      <c r="E60" s="164">
        <v>1.4076864630645187E-2</v>
      </c>
      <c r="F60" s="164">
        <v>1.5618782651973664E-2</v>
      </c>
      <c r="G60" s="164">
        <v>1.7124486094769995E-2</v>
      </c>
      <c r="H60" s="164">
        <v>1.8596798684444915E-2</v>
      </c>
      <c r="I60" s="164">
        <v>2.7870600632277004E-2</v>
      </c>
      <c r="J60" s="164">
        <v>2.3552288488128958E-2</v>
      </c>
      <c r="K60" s="164">
        <v>2.6677241589770181E-2</v>
      </c>
      <c r="L60" s="164">
        <v>2.405992739658025E-2</v>
      </c>
      <c r="M60" s="164">
        <v>2.0713510341594771E-2</v>
      </c>
      <c r="N60" s="164">
        <v>2.4156584799648741E-2</v>
      </c>
      <c r="O60" s="164">
        <v>1.9748992502526076E-2</v>
      </c>
      <c r="P60" s="164">
        <v>2.3093789874024908E-2</v>
      </c>
      <c r="Q60" s="164">
        <v>2.1924022008184947E-2</v>
      </c>
      <c r="R60" s="164">
        <v>1.5777637009250001E-2</v>
      </c>
      <c r="S60" s="164">
        <v>1.9914339538428652E-2</v>
      </c>
      <c r="T60" s="164">
        <v>1.5235391994635488E-2</v>
      </c>
      <c r="U60" s="164">
        <v>2.041557448241331E-2</v>
      </c>
      <c r="V60" s="164">
        <v>1.785543406931624E-2</v>
      </c>
      <c r="W60" s="164">
        <v>1.640168326577994E-2</v>
      </c>
      <c r="X60" s="164">
        <v>1.8764823215012341E-2</v>
      </c>
      <c r="Y60" s="164">
        <v>1.5698929946779124E-2</v>
      </c>
      <c r="Z60" s="164">
        <v>1.4814327052929416E-2</v>
      </c>
      <c r="AA60" s="164">
        <v>1.6421168995741607E-2</v>
      </c>
      <c r="AB60" s="164">
        <v>1.8536375800058978E-2</v>
      </c>
      <c r="AC60" s="164">
        <v>1.7303351665615412E-2</v>
      </c>
      <c r="AD60" s="164">
        <v>2.174447205273191E-2</v>
      </c>
      <c r="AE60" s="164">
        <v>2.0510054459043536E-2</v>
      </c>
      <c r="AF60" s="164">
        <v>1.9551638101306813E-2</v>
      </c>
      <c r="AG60" s="166"/>
      <c r="AH60" s="164">
        <v>2.8557144967773569E-2</v>
      </c>
      <c r="AI60" s="164">
        <v>3.6117068745562628E-2</v>
      </c>
      <c r="AJ60" s="164">
        <v>2.3186837218943462E-2</v>
      </c>
      <c r="AK60" s="164">
        <v>2.6412412126395442E-2</v>
      </c>
      <c r="AL60" s="164">
        <v>2.8567834458150518E-2</v>
      </c>
      <c r="AM60" s="164">
        <v>2.3885487844967065E-2</v>
      </c>
      <c r="AN60" s="164">
        <v>3.2796139162290669E-2</v>
      </c>
      <c r="AO60" s="164">
        <v>2.8403373099266611E-2</v>
      </c>
      <c r="AP60" s="164">
        <v>3.0287823730225705E-2</v>
      </c>
      <c r="AQ60" s="164">
        <v>2.8875139628473611E-2</v>
      </c>
      <c r="AR60" s="164">
        <v>2.1763807265791073E-2</v>
      </c>
      <c r="AS60" s="164">
        <v>2.5467753317170043E-2</v>
      </c>
      <c r="AT60" s="164">
        <v>2.0910965963752037E-2</v>
      </c>
      <c r="AU60" s="164">
        <v>2.4415167284885617E-2</v>
      </c>
      <c r="AV60" s="164">
        <v>2.3138158108319075E-2</v>
      </c>
      <c r="AW60" s="164">
        <v>1.6938314018750577E-2</v>
      </c>
      <c r="AX60" s="164">
        <v>2.124371755378188E-2</v>
      </c>
      <c r="AY60" s="164">
        <v>1.6191037504691762E-2</v>
      </c>
      <c r="AZ60" s="164">
        <v>2.1667002343137159E-2</v>
      </c>
      <c r="BA60" s="164">
        <v>1.9033099910560854E-2</v>
      </c>
      <c r="BB60" s="164">
        <v>1.7603129806310583E-2</v>
      </c>
      <c r="BC60" s="164">
        <v>1.9883675591822688E-2</v>
      </c>
      <c r="BD60" s="164">
        <v>1.6626591326892481E-2</v>
      </c>
      <c r="BE60" s="164">
        <v>1.5614293181941765E-2</v>
      </c>
      <c r="BF60" s="164">
        <v>1.7429191479038791E-2</v>
      </c>
      <c r="BG60" s="164">
        <v>1.9657283229139434E-2</v>
      </c>
      <c r="BH60" s="164">
        <v>1.8306952584701539E-2</v>
      </c>
      <c r="BI60" s="164">
        <v>2.3097771164664278E-2</v>
      </c>
      <c r="BJ60" s="164">
        <v>2.1621277406857136E-2</v>
      </c>
      <c r="BK60" s="164">
        <v>2.0699304202488868E-2</v>
      </c>
    </row>
    <row r="61" spans="2:63">
      <c r="B61" s="42" t="s">
        <v>293</v>
      </c>
      <c r="C61" s="164">
        <v>6.1115516519245298E-3</v>
      </c>
      <c r="D61" s="164">
        <v>5.2190259430322031E-3</v>
      </c>
      <c r="E61" s="164">
        <v>5.384508483097631E-3</v>
      </c>
      <c r="F61" s="164">
        <v>5.1135896854767734E-3</v>
      </c>
      <c r="G61" s="164">
        <v>5.449928226407527E-3</v>
      </c>
      <c r="H61" s="164">
        <v>6.79490705062725E-3</v>
      </c>
      <c r="I61" s="164">
        <v>7.4991143595609802E-3</v>
      </c>
      <c r="J61" s="164">
        <v>6.0856953705858141E-3</v>
      </c>
      <c r="K61" s="164">
        <v>6.3957008834674865E-3</v>
      </c>
      <c r="L61" s="164">
        <v>6.6993692962951552E-3</v>
      </c>
      <c r="M61" s="164">
        <v>7.5071405739138824E-3</v>
      </c>
      <c r="N61" s="164">
        <v>7.0383283753181879E-3</v>
      </c>
      <c r="O61" s="164">
        <v>6.6185226595635964E-3</v>
      </c>
      <c r="P61" s="164">
        <v>7.5002165887220378E-3</v>
      </c>
      <c r="Q61" s="164">
        <v>7.1581598371290378E-3</v>
      </c>
      <c r="R61" s="164">
        <v>6.4108403063041558E-3</v>
      </c>
      <c r="S61" s="164">
        <v>6.6950791068340239E-3</v>
      </c>
      <c r="T61" s="164">
        <v>7.0903601079985159E-3</v>
      </c>
      <c r="U61" s="164">
        <v>7.4155677561178468E-3</v>
      </c>
      <c r="V61" s="164">
        <v>6.9127380545292447E-3</v>
      </c>
      <c r="W61" s="164">
        <v>7.3274689051729376E-3</v>
      </c>
      <c r="X61" s="164">
        <v>6.3053739065611738E-3</v>
      </c>
      <c r="Y61" s="164">
        <v>7.4563736262132242E-3</v>
      </c>
      <c r="Z61" s="164">
        <v>6.2467726938322731E-3</v>
      </c>
      <c r="AA61" s="164">
        <v>6.8346892501353253E-3</v>
      </c>
      <c r="AB61" s="164">
        <v>6.3840696056571469E-3</v>
      </c>
      <c r="AC61" s="164">
        <v>6.5495030313908638E-3</v>
      </c>
      <c r="AD61" s="164">
        <v>6.8347147576407509E-3</v>
      </c>
      <c r="AE61" s="164">
        <v>6.0304341208625885E-3</v>
      </c>
      <c r="AF61" s="164">
        <v>6.4515599358322979E-3</v>
      </c>
      <c r="AG61" s="166"/>
      <c r="AH61" s="164">
        <v>1.0262427424942048E-2</v>
      </c>
      <c r="AI61" s="164">
        <v>8.6407400763524791E-3</v>
      </c>
      <c r="AJ61" s="164">
        <v>8.8691427372121229E-3</v>
      </c>
      <c r="AK61" s="164">
        <v>8.6474241448663922E-3</v>
      </c>
      <c r="AL61" s="164">
        <v>9.0918142897358153E-3</v>
      </c>
      <c r="AM61" s="164">
        <v>8.7272907837192409E-3</v>
      </c>
      <c r="AN61" s="164">
        <v>8.8244240364618552E-3</v>
      </c>
      <c r="AO61" s="164">
        <v>7.3391711496040854E-3</v>
      </c>
      <c r="AP61" s="164">
        <v>7.2613152427271196E-3</v>
      </c>
      <c r="AQ61" s="164">
        <v>8.0401416290527498E-3</v>
      </c>
      <c r="AR61" s="164">
        <v>7.8877967989699378E-3</v>
      </c>
      <c r="AS61" s="164">
        <v>7.4203540075933371E-3</v>
      </c>
      <c r="AT61" s="164">
        <v>7.0079373439811367E-3</v>
      </c>
      <c r="AU61" s="164">
        <v>7.929362988293602E-3</v>
      </c>
      <c r="AV61" s="164">
        <v>7.5545814484919453E-3</v>
      </c>
      <c r="AW61" s="164">
        <v>6.8824517998848775E-3</v>
      </c>
      <c r="AX61" s="164">
        <v>7.1420078617897686E-3</v>
      </c>
      <c r="AY61" s="164">
        <v>7.5351055273665743E-3</v>
      </c>
      <c r="AZ61" s="164">
        <v>7.8701250403659818E-3</v>
      </c>
      <c r="BA61" s="164">
        <v>7.3686718304703525E-3</v>
      </c>
      <c r="BB61" s="164">
        <v>7.8642163855570657E-3</v>
      </c>
      <c r="BC61" s="164">
        <v>6.6813317560542561E-3</v>
      </c>
      <c r="BD61" s="164">
        <v>7.8969458054208175E-3</v>
      </c>
      <c r="BE61" s="164">
        <v>6.5840952433379486E-3</v>
      </c>
      <c r="BF61" s="164">
        <v>7.254233281734624E-3</v>
      </c>
      <c r="BG61" s="164">
        <v>6.7701186977739058E-3</v>
      </c>
      <c r="BH61" s="164">
        <v>6.9293766760398969E-3</v>
      </c>
      <c r="BI61" s="164">
        <v>7.260083255408634E-3</v>
      </c>
      <c r="BJ61" s="164">
        <v>6.3571595712392402E-3</v>
      </c>
      <c r="BK61" s="164">
        <v>6.8302615759891858E-3</v>
      </c>
    </row>
    <row r="62" spans="2:63">
      <c r="B62" s="187" t="s">
        <v>325</v>
      </c>
      <c r="C62" s="164">
        <v>0</v>
      </c>
      <c r="D62" s="188">
        <v>0</v>
      </c>
      <c r="E62" s="188">
        <v>0</v>
      </c>
      <c r="F62" s="188">
        <v>0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v>7.2354265239288275E-4</v>
      </c>
      <c r="N62" s="188">
        <v>3.825712074720863E-3</v>
      </c>
      <c r="O62" s="188">
        <v>2.6068048766283631E-3</v>
      </c>
      <c r="P62" s="188">
        <v>2.3183305264098714E-3</v>
      </c>
      <c r="Q62" s="188">
        <v>2.3904051154599879E-3</v>
      </c>
      <c r="R62" s="188">
        <v>2.2504699007471186E-3</v>
      </c>
      <c r="S62" s="188">
        <v>2.2178851011031664E-3</v>
      </c>
      <c r="T62" s="188">
        <v>2.2272466950289784E-3</v>
      </c>
      <c r="U62" s="188">
        <v>2.1706888493337453E-3</v>
      </c>
      <c r="V62" s="188">
        <v>2.2159521232993518E-3</v>
      </c>
      <c r="W62" s="164">
        <v>1.1887102101030469E-3</v>
      </c>
      <c r="X62" s="164">
        <v>2.8895259850864525E-3</v>
      </c>
      <c r="Y62" s="164">
        <v>-4.4339880448875926E-5</v>
      </c>
      <c r="Z62" s="164">
        <v>5.3157367733314203E-3</v>
      </c>
      <c r="AA62" s="164">
        <v>2.3288377559175085E-3</v>
      </c>
      <c r="AB62" s="164">
        <v>6.8708263332475637E-5</v>
      </c>
      <c r="AC62" s="164">
        <v>0</v>
      </c>
      <c r="AD62" s="164">
        <v>0</v>
      </c>
      <c r="AE62" s="164">
        <v>0</v>
      </c>
      <c r="AF62" s="164">
        <v>1.6393239438894198E-5</v>
      </c>
      <c r="AG62" s="110"/>
      <c r="AH62" s="188">
        <v>0</v>
      </c>
      <c r="AI62" s="188">
        <v>0</v>
      </c>
      <c r="AJ62" s="188">
        <v>0</v>
      </c>
      <c r="AK62" s="188">
        <v>0</v>
      </c>
      <c r="AL62" s="188">
        <v>0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v>7.6023052469461705E-4</v>
      </c>
      <c r="AS62" s="188">
        <v>4.0333636641781689E-3</v>
      </c>
      <c r="AT62" s="188">
        <v>2.7601817177431254E-3</v>
      </c>
      <c r="AU62" s="188">
        <v>2.4509804554694752E-3</v>
      </c>
      <c r="AV62" s="188">
        <v>2.5228075467341924E-3</v>
      </c>
      <c r="AW62" s="188">
        <v>2.4160250261970728E-3</v>
      </c>
      <c r="AX62" s="188">
        <v>2.3659396066666818E-3</v>
      </c>
      <c r="AY62" s="188">
        <v>2.3669515549132251E-3</v>
      </c>
      <c r="AZ62" s="188">
        <v>2.3037470939282776E-3</v>
      </c>
      <c r="BA62" s="188">
        <v>2.362106571928954E-3</v>
      </c>
      <c r="BB62" s="164">
        <v>1.2757849174046725E-3</v>
      </c>
      <c r="BC62" s="164">
        <v>3.0618139400128163E-3</v>
      </c>
      <c r="BD62" s="164">
        <v>-4.6959775686756637E-5</v>
      </c>
      <c r="BE62" s="164">
        <v>5.6027838564839177E-3</v>
      </c>
      <c r="BF62" s="164">
        <v>2.4717929389418782E-3</v>
      </c>
      <c r="BG62" s="164">
        <v>7.2863099403955319E-5</v>
      </c>
      <c r="BH62" s="164">
        <v>0</v>
      </c>
      <c r="BI62" s="164">
        <v>0</v>
      </c>
      <c r="BJ62" s="164">
        <v>0</v>
      </c>
      <c r="BK62" s="164">
        <v>1.7355509944247174E-5</v>
      </c>
    </row>
    <row r="63" spans="2:63">
      <c r="B63" s="290"/>
      <c r="C63" s="111">
        <f t="shared" ref="C63:Q63" si="23">SUM(C55:C62)</f>
        <v>0.99999999999999745</v>
      </c>
      <c r="D63" s="111">
        <f t="shared" si="23"/>
        <v>0.999999999999998</v>
      </c>
      <c r="E63" s="111">
        <f t="shared" si="23"/>
        <v>0.99999999999999678</v>
      </c>
      <c r="F63" s="111">
        <f t="shared" si="23"/>
        <v>0.99999999999999922</v>
      </c>
      <c r="G63" s="111">
        <f t="shared" si="23"/>
        <v>1.0000000000000009</v>
      </c>
      <c r="H63" s="111">
        <f t="shared" si="23"/>
        <v>0.99999999999999933</v>
      </c>
      <c r="I63" s="111">
        <f t="shared" si="23"/>
        <v>0.99999999999999989</v>
      </c>
      <c r="J63" s="111">
        <f t="shared" si="23"/>
        <v>0.99999999999999956</v>
      </c>
      <c r="K63" s="111">
        <f t="shared" si="23"/>
        <v>1.0000000000000002</v>
      </c>
      <c r="L63" s="111">
        <f t="shared" si="23"/>
        <v>1.000000000000006</v>
      </c>
      <c r="M63" s="111">
        <f t="shared" si="23"/>
        <v>1.0000000000000011</v>
      </c>
      <c r="N63" s="111">
        <f t="shared" si="23"/>
        <v>0.99999999999999989</v>
      </c>
      <c r="O63" s="111">
        <f t="shared" si="23"/>
        <v>0.99999414593778213</v>
      </c>
      <c r="P63" s="111">
        <f t="shared" si="23"/>
        <v>0.99999999999999833</v>
      </c>
      <c r="Q63" s="111">
        <f t="shared" si="23"/>
        <v>0.99999847154749177</v>
      </c>
      <c r="R63" s="111">
        <f t="shared" ref="R63:S63" si="24">SUM(R55:R62)</f>
        <v>1.0000000000000004</v>
      </c>
      <c r="S63" s="111">
        <f t="shared" si="24"/>
        <v>0.99999999999999911</v>
      </c>
      <c r="T63" s="111">
        <f t="shared" ref="T63:U63" si="25">SUM(T55:T62)</f>
        <v>0.99999999999999933</v>
      </c>
      <c r="U63" s="111">
        <f t="shared" si="25"/>
        <v>0.99999999999999867</v>
      </c>
      <c r="V63" s="111">
        <f t="shared" ref="V63:W63" si="26">SUM(V55:V62)</f>
        <v>0.99999999999999556</v>
      </c>
      <c r="W63" s="111">
        <f t="shared" si="26"/>
        <v>1.0000000000000016</v>
      </c>
      <c r="X63" s="111">
        <f t="shared" ref="X63:AB63" si="27">SUM(X55:X62)</f>
        <v>1.0000000000000018</v>
      </c>
      <c r="Y63" s="111">
        <f>SUM(Y55:Y62)</f>
        <v>1.0000100760414457</v>
      </c>
      <c r="Z63" s="111">
        <f>SUM(Z55:Z62)</f>
        <v>1.0000000000000002</v>
      </c>
      <c r="AA63" s="111">
        <f t="shared" si="27"/>
        <v>1.0000025658519442</v>
      </c>
      <c r="AB63" s="111">
        <f t="shared" si="27"/>
        <v>1.0000000000000011</v>
      </c>
      <c r="AC63" s="111">
        <f t="shared" ref="AC63" si="28">SUM(AC55:AC62)</f>
        <v>1.0000000000000004</v>
      </c>
      <c r="AD63" s="111">
        <f>SUM(AD55:AD62)</f>
        <v>1.0000000000000007</v>
      </c>
      <c r="AE63" s="111">
        <f t="shared" ref="AE63:AF63" si="29">SUM(AE55:AE62)</f>
        <v>0.99999999999999978</v>
      </c>
      <c r="AF63" s="111">
        <f t="shared" si="29"/>
        <v>0.99999999999999967</v>
      </c>
      <c r="AG63" s="58"/>
      <c r="AH63" s="111">
        <f t="shared" ref="AH63:AV63" si="30">SUM(AH55:AH62)</f>
        <v>1.0000000000000002</v>
      </c>
      <c r="AI63" s="111">
        <f t="shared" si="30"/>
        <v>0.99999999999999878</v>
      </c>
      <c r="AJ63" s="111">
        <f t="shared" si="30"/>
        <v>0.99999999999999944</v>
      </c>
      <c r="AK63" s="111">
        <f t="shared" si="30"/>
        <v>0.99999999999999967</v>
      </c>
      <c r="AL63" s="111">
        <f t="shared" si="30"/>
        <v>1.0000000000000007</v>
      </c>
      <c r="AM63" s="111">
        <f t="shared" si="30"/>
        <v>0.999999999999999</v>
      </c>
      <c r="AN63" s="111">
        <f t="shared" si="30"/>
        <v>0.99999999999999933</v>
      </c>
      <c r="AO63" s="111">
        <f t="shared" si="30"/>
        <v>0.99999999999999944</v>
      </c>
      <c r="AP63" s="111">
        <f t="shared" si="30"/>
        <v>1.0000000000000004</v>
      </c>
      <c r="AQ63" s="111">
        <f t="shared" si="30"/>
        <v>1.0000000000000058</v>
      </c>
      <c r="AR63" s="111">
        <f t="shared" si="30"/>
        <v>1.0000000000000009</v>
      </c>
      <c r="AS63" s="111">
        <f t="shared" si="30"/>
        <v>1.0000000000000013</v>
      </c>
      <c r="AT63" s="111">
        <f t="shared" si="30"/>
        <v>0.99999368382753229</v>
      </c>
      <c r="AU63" s="111">
        <f t="shared" si="30"/>
        <v>0.99999999999999822</v>
      </c>
      <c r="AV63" s="111">
        <f t="shared" si="30"/>
        <v>0.99999835605119125</v>
      </c>
      <c r="AW63" s="111">
        <f t="shared" ref="AW63:BB63" si="31">SUM(AW55:AW62)</f>
        <v>1.0000000000000007</v>
      </c>
      <c r="AX63" s="111">
        <f t="shared" si="31"/>
        <v>0.99999999999999878</v>
      </c>
      <c r="AY63" s="111">
        <f t="shared" ref="AY63:AZ63" si="32">SUM(AY55:AY62)</f>
        <v>0.99999999999999811</v>
      </c>
      <c r="AZ63" s="111">
        <f t="shared" si="32"/>
        <v>0.99999999999999789</v>
      </c>
      <c r="BA63" s="111">
        <f t="shared" si="31"/>
        <v>0.99999999999999323</v>
      </c>
      <c r="BB63" s="111">
        <f t="shared" si="31"/>
        <v>1.0000000000000016</v>
      </c>
      <c r="BC63" s="111">
        <f>SUM(BC55:BC62)</f>
        <v>1.0000000000000024</v>
      </c>
      <c r="BD63" s="111">
        <f>SUM(BD55:BD62)</f>
        <v>1.0000102320451489</v>
      </c>
      <c r="BE63" s="111">
        <f>SUM(BE55:BE62)</f>
        <v>1</v>
      </c>
      <c r="BF63" s="111">
        <f>SUM(BF55:BF62)</f>
        <v>1.0000026112295688</v>
      </c>
      <c r="BG63" s="111">
        <f t="shared" ref="BG63:BH63" si="33">SUM(BG55:BG62)</f>
        <v>1.0000000000000009</v>
      </c>
      <c r="BH63" s="111">
        <f t="shared" si="33"/>
        <v>1.0000000000000002</v>
      </c>
      <c r="BI63" s="111">
        <v>0.99999999999999978</v>
      </c>
      <c r="BJ63" s="111">
        <f>SUM(BJ55:BJ62)</f>
        <v>0.99999999999999989</v>
      </c>
      <c r="BK63" s="111">
        <f>SUM(BK55:BK62)</f>
        <v>1</v>
      </c>
    </row>
    <row r="64" spans="2:63"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2:63" ht="12.75" hidden="1" customHeight="1">
      <c r="B65" s="128"/>
      <c r="AH65" s="71"/>
      <c r="AI65" s="71"/>
      <c r="AJ65" s="71"/>
      <c r="AK65" s="71"/>
      <c r="AL65" s="71"/>
      <c r="AM65" s="71"/>
      <c r="AN65" s="71"/>
      <c r="AO65" s="71"/>
      <c r="AP65" s="71"/>
      <c r="AQ65" s="71"/>
    </row>
    <row r="66" spans="2:63" ht="12.75" hidden="1" customHeight="1">
      <c r="AH66" s="71"/>
      <c r="AI66" s="71"/>
      <c r="AJ66" s="71"/>
      <c r="AK66" s="71"/>
      <c r="AL66" s="71"/>
      <c r="AM66" s="71"/>
      <c r="AN66" s="71"/>
      <c r="AO66" s="71"/>
      <c r="AP66" s="71"/>
      <c r="AQ66" s="71"/>
    </row>
    <row r="67" spans="2:63">
      <c r="B67" s="317"/>
      <c r="C67" s="318"/>
      <c r="D67" s="319"/>
      <c r="E67" s="319"/>
      <c r="F67" s="319"/>
      <c r="G67" s="291"/>
      <c r="H67" s="319"/>
      <c r="I67" s="319"/>
      <c r="J67" s="319"/>
      <c r="K67" s="319"/>
      <c r="L67" s="291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58"/>
      <c r="AH67" s="318"/>
      <c r="AI67" s="319"/>
      <c r="AJ67" s="319"/>
      <c r="AK67" s="319"/>
      <c r="AL67" s="291"/>
      <c r="AM67" s="319"/>
      <c r="AN67" s="319"/>
      <c r="AO67" s="319"/>
      <c r="AP67" s="319"/>
      <c r="AQ67" s="291"/>
      <c r="AR67" s="319"/>
      <c r="AS67" s="319"/>
      <c r="AT67" s="319"/>
      <c r="AU67" s="319"/>
      <c r="AV67" s="291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</row>
    <row r="68" spans="2:63">
      <c r="B68" s="403" t="s">
        <v>73</v>
      </c>
      <c r="C68" s="399" t="s">
        <v>119</v>
      </c>
      <c r="D68" s="400"/>
      <c r="E68" s="400"/>
      <c r="F68" s="400"/>
      <c r="G68" s="401"/>
      <c r="H68" s="399" t="s">
        <v>136</v>
      </c>
      <c r="I68" s="400"/>
      <c r="J68" s="400"/>
      <c r="K68" s="400"/>
      <c r="L68" s="401"/>
      <c r="M68" s="399" t="s">
        <v>314</v>
      </c>
      <c r="N68" s="400"/>
      <c r="O68" s="400"/>
      <c r="P68" s="400"/>
      <c r="Q68" s="401"/>
      <c r="R68" s="399" t="s">
        <v>336</v>
      </c>
      <c r="S68" s="400"/>
      <c r="T68" s="400"/>
      <c r="U68" s="400"/>
      <c r="V68" s="400"/>
      <c r="W68" s="398" t="s">
        <v>368</v>
      </c>
      <c r="X68" s="398"/>
      <c r="Y68" s="398"/>
      <c r="Z68" s="398"/>
      <c r="AA68" s="398"/>
      <c r="AB68" s="398" t="s">
        <v>389</v>
      </c>
      <c r="AC68" s="398"/>
      <c r="AD68" s="398"/>
      <c r="AE68" s="398"/>
      <c r="AF68" s="398"/>
      <c r="AG68" s="170"/>
      <c r="AH68" s="399" t="s">
        <v>119</v>
      </c>
      <c r="AI68" s="400"/>
      <c r="AJ68" s="400"/>
      <c r="AK68" s="400"/>
      <c r="AL68" s="401"/>
      <c r="AM68" s="399" t="s">
        <v>136</v>
      </c>
      <c r="AN68" s="400"/>
      <c r="AO68" s="400"/>
      <c r="AP68" s="400"/>
      <c r="AQ68" s="401"/>
      <c r="AR68" s="399" t="s">
        <v>314</v>
      </c>
      <c r="AS68" s="400"/>
      <c r="AT68" s="400"/>
      <c r="AU68" s="400"/>
      <c r="AV68" s="401"/>
      <c r="AW68" s="399" t="s">
        <v>336</v>
      </c>
      <c r="AX68" s="400"/>
      <c r="AY68" s="400"/>
      <c r="AZ68" s="400"/>
      <c r="BA68" s="400"/>
      <c r="BB68" s="398" t="s">
        <v>368</v>
      </c>
      <c r="BC68" s="398"/>
      <c r="BD68" s="398"/>
      <c r="BE68" s="398"/>
      <c r="BF68" s="398"/>
      <c r="BG68" s="398" t="s">
        <v>389</v>
      </c>
      <c r="BH68" s="398"/>
      <c r="BI68" s="398"/>
      <c r="BJ68" s="398"/>
      <c r="BK68" s="398"/>
    </row>
    <row r="69" spans="2:63">
      <c r="B69" s="404"/>
      <c r="C69" s="130" t="s">
        <v>115</v>
      </c>
      <c r="D69" s="130" t="s">
        <v>116</v>
      </c>
      <c r="E69" s="130" t="s">
        <v>117</v>
      </c>
      <c r="F69" s="130" t="s">
        <v>118</v>
      </c>
      <c r="G69" s="131" t="s">
        <v>119</v>
      </c>
      <c r="H69" s="130" t="s">
        <v>132</v>
      </c>
      <c r="I69" s="130" t="s">
        <v>133</v>
      </c>
      <c r="J69" s="130" t="s">
        <v>134</v>
      </c>
      <c r="K69" s="130" t="s">
        <v>135</v>
      </c>
      <c r="L69" s="131" t="s">
        <v>136</v>
      </c>
      <c r="M69" s="130" t="s">
        <v>310</v>
      </c>
      <c r="N69" s="130" t="s">
        <v>311</v>
      </c>
      <c r="O69" s="130" t="s">
        <v>312</v>
      </c>
      <c r="P69" s="130" t="s">
        <v>313</v>
      </c>
      <c r="Q69" s="130" t="s">
        <v>314</v>
      </c>
      <c r="R69" s="130" t="s">
        <v>334</v>
      </c>
      <c r="S69" s="130" t="s">
        <v>337</v>
      </c>
      <c r="T69" s="130" t="s">
        <v>346</v>
      </c>
      <c r="U69" s="130" t="s">
        <v>349</v>
      </c>
      <c r="V69" s="130" t="s">
        <v>336</v>
      </c>
      <c r="W69" s="130" t="s">
        <v>364</v>
      </c>
      <c r="X69" s="130" t="s">
        <v>369</v>
      </c>
      <c r="Y69" s="130" t="s">
        <v>375</v>
      </c>
      <c r="Z69" s="130" t="s">
        <v>379</v>
      </c>
      <c r="AA69" s="130" t="s">
        <v>368</v>
      </c>
      <c r="AB69" s="130" t="s">
        <v>386</v>
      </c>
      <c r="AC69" s="130" t="s">
        <v>390</v>
      </c>
      <c r="AD69" s="130" t="s">
        <v>391</v>
      </c>
      <c r="AE69" s="130" t="s">
        <v>392</v>
      </c>
      <c r="AF69" s="130" t="s">
        <v>389</v>
      </c>
      <c r="AG69" s="92"/>
      <c r="AH69" s="130" t="s">
        <v>115</v>
      </c>
      <c r="AI69" s="130" t="s">
        <v>116</v>
      </c>
      <c r="AJ69" s="130" t="s">
        <v>117</v>
      </c>
      <c r="AK69" s="130" t="s">
        <v>118</v>
      </c>
      <c r="AL69" s="131" t="s">
        <v>119</v>
      </c>
      <c r="AM69" s="130" t="s">
        <v>132</v>
      </c>
      <c r="AN69" s="130" t="s">
        <v>133</v>
      </c>
      <c r="AO69" s="130" t="s">
        <v>134</v>
      </c>
      <c r="AP69" s="130" t="s">
        <v>135</v>
      </c>
      <c r="AQ69" s="131" t="s">
        <v>136</v>
      </c>
      <c r="AR69" s="130" t="s">
        <v>310</v>
      </c>
      <c r="AS69" s="130" t="s">
        <v>311</v>
      </c>
      <c r="AT69" s="130" t="s">
        <v>312</v>
      </c>
      <c r="AU69" s="130" t="s">
        <v>313</v>
      </c>
      <c r="AV69" s="131" t="s">
        <v>314</v>
      </c>
      <c r="AW69" s="130" t="s">
        <v>334</v>
      </c>
      <c r="AX69" s="130" t="s">
        <v>337</v>
      </c>
      <c r="AY69" s="130" t="s">
        <v>346</v>
      </c>
      <c r="AZ69" s="130" t="s">
        <v>349</v>
      </c>
      <c r="BA69" s="130" t="s">
        <v>336</v>
      </c>
      <c r="BB69" s="130" t="s">
        <v>364</v>
      </c>
      <c r="BC69" s="130" t="s">
        <v>369</v>
      </c>
      <c r="BD69" s="130" t="s">
        <v>375</v>
      </c>
      <c r="BE69" s="130" t="s">
        <v>379</v>
      </c>
      <c r="BF69" s="130" t="s">
        <v>368</v>
      </c>
      <c r="BG69" s="130" t="s">
        <v>386</v>
      </c>
      <c r="BH69" s="130" t="s">
        <v>390</v>
      </c>
      <c r="BI69" s="130" t="s">
        <v>391</v>
      </c>
      <c r="BJ69" s="130" t="s">
        <v>392</v>
      </c>
      <c r="BK69" s="130" t="s">
        <v>389</v>
      </c>
    </row>
    <row r="70" spans="2:63">
      <c r="B70" s="1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3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</row>
    <row r="71" spans="2:63">
      <c r="B71" s="42" t="s">
        <v>56</v>
      </c>
      <c r="C71" s="164">
        <v>0.17270955463475671</v>
      </c>
      <c r="D71" s="164">
        <v>0.16042326404586391</v>
      </c>
      <c r="E71" s="164">
        <v>0.15833626264975395</v>
      </c>
      <c r="F71" s="164">
        <v>0.1660598183266366</v>
      </c>
      <c r="G71" s="164">
        <v>0.16435481354420245</v>
      </c>
      <c r="H71" s="164">
        <v>0.17046921324223252</v>
      </c>
      <c r="I71" s="164">
        <v>0.17876420310826002</v>
      </c>
      <c r="J71" s="164">
        <v>0.1700671330502985</v>
      </c>
      <c r="K71" s="164">
        <v>0.17119629149265242</v>
      </c>
      <c r="L71" s="164">
        <v>0.17260767512033159</v>
      </c>
      <c r="M71" s="164">
        <v>0.18391638423131751</v>
      </c>
      <c r="N71" s="164">
        <v>0.16984295582859177</v>
      </c>
      <c r="O71" s="164">
        <v>0.16875736127680113</v>
      </c>
      <c r="P71" s="164">
        <v>0.1576222654518856</v>
      </c>
      <c r="Q71" s="164">
        <v>0.16912108649249069</v>
      </c>
      <c r="R71" s="164">
        <v>0.14612106185366172</v>
      </c>
      <c r="S71" s="164">
        <v>0.15006387098983637</v>
      </c>
      <c r="T71" s="164">
        <v>0.15666592842612584</v>
      </c>
      <c r="U71" s="164">
        <v>0.15357319347590828</v>
      </c>
      <c r="V71" s="164">
        <v>0.15168589223734211</v>
      </c>
      <c r="W71" s="164">
        <v>0.13844554851487847</v>
      </c>
      <c r="X71" s="164">
        <v>0.13924797046511858</v>
      </c>
      <c r="Y71" s="164">
        <v>0.12646100358871659</v>
      </c>
      <c r="Z71" s="164">
        <v>0.13069400976607928</v>
      </c>
      <c r="AA71" s="164">
        <v>0.13366583600591805</v>
      </c>
      <c r="AB71" s="164">
        <v>0.11753593906669565</v>
      </c>
      <c r="AC71" s="164">
        <v>0.10991027177149568</v>
      </c>
      <c r="AD71" s="164">
        <v>0.10520669058207935</v>
      </c>
      <c r="AE71" s="164">
        <v>0.10481063942237506</v>
      </c>
      <c r="AF71" s="164">
        <v>0.1092278811257946</v>
      </c>
      <c r="AG71" s="166"/>
      <c r="AH71" s="164">
        <v>0.19288035019650537</v>
      </c>
      <c r="AI71" s="164">
        <v>0.20662316491533092</v>
      </c>
      <c r="AJ71" s="164">
        <v>0.20777868659965906</v>
      </c>
      <c r="AK71" s="164">
        <v>0.20723690955818433</v>
      </c>
      <c r="AL71" s="164">
        <v>0.20374723699216357</v>
      </c>
      <c r="AM71" s="164">
        <v>0.21894612267916966</v>
      </c>
      <c r="AN71" s="164">
        <v>0.21035699085669518</v>
      </c>
      <c r="AO71" s="164">
        <v>0.20509600306505027</v>
      </c>
      <c r="AP71" s="164">
        <v>0.19436653833003947</v>
      </c>
      <c r="AQ71" s="164">
        <v>0.20715235910289012</v>
      </c>
      <c r="AR71" s="164">
        <v>0.1932420277114357</v>
      </c>
      <c r="AS71" s="164">
        <v>0.17906167355927233</v>
      </c>
      <c r="AT71" s="164">
        <v>0.17862612222643773</v>
      </c>
      <c r="AU71" s="164">
        <v>0.1666410753636825</v>
      </c>
      <c r="AV71" s="164">
        <v>0.17847920297441969</v>
      </c>
      <c r="AW71" s="164">
        <v>0.1568704127861191</v>
      </c>
      <c r="AX71" s="164">
        <v>0.16008135666179321</v>
      </c>
      <c r="AY71" s="164">
        <v>0.16649285582858109</v>
      </c>
      <c r="AZ71" s="164">
        <v>0.16298687777568846</v>
      </c>
      <c r="BA71" s="164">
        <v>0.16169042605002687</v>
      </c>
      <c r="BB71" s="164">
        <v>0.1485868811220083</v>
      </c>
      <c r="BC71" s="164">
        <v>0.14755062916516284</v>
      </c>
      <c r="BD71" s="164">
        <v>0.13393328285788214</v>
      </c>
      <c r="BE71" s="164">
        <v>0.13775141984647832</v>
      </c>
      <c r="BF71" s="164">
        <v>0.14187087256137329</v>
      </c>
      <c r="BG71" s="164">
        <v>0.12464341836604101</v>
      </c>
      <c r="BH71" s="164">
        <v>0.11628510896480514</v>
      </c>
      <c r="BI71" s="164">
        <v>0.11175438328249554</v>
      </c>
      <c r="BJ71" s="164">
        <v>0.11048921955163479</v>
      </c>
      <c r="BK71" s="164">
        <v>0.1156394743946637</v>
      </c>
    </row>
    <row r="72" spans="2:63">
      <c r="B72" s="42" t="s">
        <v>23</v>
      </c>
      <c r="C72" s="164">
        <v>0.53627620689837363</v>
      </c>
      <c r="D72" s="164">
        <v>0.54107009341514611</v>
      </c>
      <c r="E72" s="164">
        <v>0.54263688455845893</v>
      </c>
      <c r="F72" s="164">
        <v>0.55032935140428674</v>
      </c>
      <c r="G72" s="164">
        <v>0.54268777435768167</v>
      </c>
      <c r="H72" s="164">
        <v>0.45016667573919389</v>
      </c>
      <c r="I72" s="164">
        <v>0.41571944631733171</v>
      </c>
      <c r="J72" s="164">
        <v>0.44257645890321518</v>
      </c>
      <c r="K72" s="164">
        <v>0.40414958018896396</v>
      </c>
      <c r="L72" s="164">
        <v>0.4141677747860113</v>
      </c>
      <c r="M72" s="164">
        <v>0.38450839616858651</v>
      </c>
      <c r="N72" s="164">
        <v>0.36886886502202038</v>
      </c>
      <c r="O72" s="164">
        <v>0.37129554758822669</v>
      </c>
      <c r="P72" s="164">
        <v>0.3770449387635289</v>
      </c>
      <c r="Q72" s="164">
        <v>0.37528342902459555</v>
      </c>
      <c r="R72" s="164">
        <v>0.36797441943722203</v>
      </c>
      <c r="S72" s="164">
        <v>0.3752737834960978</v>
      </c>
      <c r="T72" s="164">
        <v>0.37190495806322293</v>
      </c>
      <c r="U72" s="164">
        <v>0.36711814924660296</v>
      </c>
      <c r="V72" s="164">
        <v>0.36943051586108439</v>
      </c>
      <c r="W72" s="164">
        <v>0.33265310828899775</v>
      </c>
      <c r="X72" s="164">
        <v>0.34255703958239531</v>
      </c>
      <c r="Y72" s="164">
        <v>0.3239716338499844</v>
      </c>
      <c r="Z72" s="164">
        <v>0.32867187988899216</v>
      </c>
      <c r="AA72" s="164">
        <v>0.32989920988695653</v>
      </c>
      <c r="AB72" s="164">
        <v>0.3066968651278611</v>
      </c>
      <c r="AC72" s="164">
        <v>0.31512480003087395</v>
      </c>
      <c r="AD72" s="164">
        <v>0.30184791092978741</v>
      </c>
      <c r="AE72" s="164">
        <v>0.31833515081812813</v>
      </c>
      <c r="AF72" s="164">
        <v>0.30686438746561873</v>
      </c>
      <c r="AG72" s="166"/>
      <c r="AH72" s="164">
        <v>0.40917560473393122</v>
      </c>
      <c r="AI72" s="164">
        <v>0.41088000518274481</v>
      </c>
      <c r="AJ72" s="164">
        <v>0.40989507052973068</v>
      </c>
      <c r="AK72" s="164">
        <v>0.41751527181908393</v>
      </c>
      <c r="AL72" s="164">
        <v>0.4106253098107463</v>
      </c>
      <c r="AM72" s="164">
        <v>0.4168140721660118</v>
      </c>
      <c r="AN72" s="164">
        <v>0.40122911525490912</v>
      </c>
      <c r="AO72" s="164">
        <v>0.40163183215387788</v>
      </c>
      <c r="AP72" s="164">
        <v>0.40161163472634603</v>
      </c>
      <c r="AQ72" s="164">
        <v>0.40525265154831958</v>
      </c>
      <c r="AR72" s="164">
        <v>0.40400523563053642</v>
      </c>
      <c r="AS72" s="164">
        <v>0.38889028969450629</v>
      </c>
      <c r="AT72" s="164">
        <v>0.39300853819847004</v>
      </c>
      <c r="AU72" s="164">
        <v>0.39861864614024073</v>
      </c>
      <c r="AV72" s="164">
        <v>0.3960333857468496</v>
      </c>
      <c r="AW72" s="164">
        <v>0.39504434436810759</v>
      </c>
      <c r="AX72" s="164">
        <v>0.4003251148021375</v>
      </c>
      <c r="AY72" s="164">
        <v>0.39523283196800613</v>
      </c>
      <c r="AZ72" s="164">
        <v>0.38962164923580678</v>
      </c>
      <c r="BA72" s="164">
        <v>0.39379652665387921</v>
      </c>
      <c r="BB72" s="164">
        <v>0.35702041984319882</v>
      </c>
      <c r="BC72" s="164">
        <v>0.36298199928162939</v>
      </c>
      <c r="BD72" s="164">
        <v>0.34311434547425718</v>
      </c>
      <c r="BE72" s="164">
        <v>0.34641999430084564</v>
      </c>
      <c r="BF72" s="164">
        <v>0.35014997221801647</v>
      </c>
      <c r="BG72" s="164">
        <v>0.32524303608952276</v>
      </c>
      <c r="BH72" s="164">
        <v>0.33340215721863042</v>
      </c>
      <c r="BI72" s="164">
        <v>0.32063385840229069</v>
      </c>
      <c r="BJ72" s="164">
        <v>0.33558236609935471</v>
      </c>
      <c r="BK72" s="164">
        <v>0.32487709283765004</v>
      </c>
    </row>
    <row r="73" spans="2:63">
      <c r="B73" s="42" t="s">
        <v>24</v>
      </c>
      <c r="C73" s="164">
        <v>0.65760004218514723</v>
      </c>
      <c r="D73" s="164">
        <v>0.65890321844917099</v>
      </c>
      <c r="E73" s="164">
        <v>0.65973252942730742</v>
      </c>
      <c r="F73" s="164">
        <v>0.66339626732828139</v>
      </c>
      <c r="G73" s="164">
        <v>0.65805075032876448</v>
      </c>
      <c r="H73" s="164">
        <v>0.57586509134662123</v>
      </c>
      <c r="I73" s="164">
        <v>0.54074933927998459</v>
      </c>
      <c r="J73" s="164">
        <v>0.55682844672439502</v>
      </c>
      <c r="K73" s="164">
        <v>0.52780336352543988</v>
      </c>
      <c r="L73" s="164">
        <v>0.53556750554347976</v>
      </c>
      <c r="M73" s="164">
        <v>0.51400170556966973</v>
      </c>
      <c r="N73" s="164">
        <v>0.49719175963713969</v>
      </c>
      <c r="O73" s="164">
        <v>0.4953174675238069</v>
      </c>
      <c r="P73" s="164">
        <v>0.50236012545828745</v>
      </c>
      <c r="Q73" s="164">
        <v>0.50197858053161126</v>
      </c>
      <c r="R73" s="164">
        <v>0.49009754932049443</v>
      </c>
      <c r="S73" s="164">
        <v>0.5</v>
      </c>
      <c r="T73" s="164">
        <v>0.48544379772889268</v>
      </c>
      <c r="U73" s="164">
        <v>0.48693549624857652</v>
      </c>
      <c r="V73" s="164">
        <v>0.48527322983420662</v>
      </c>
      <c r="W73" s="164">
        <v>0.45202960552560084</v>
      </c>
      <c r="X73" s="164">
        <v>0.46203989675702711</v>
      </c>
      <c r="Y73" s="164">
        <v>0.43689563148681609</v>
      </c>
      <c r="Z73" s="164">
        <v>0.439841542102406</v>
      </c>
      <c r="AA73" s="164">
        <v>0.44506358496985055</v>
      </c>
      <c r="AB73" s="164">
        <v>0.4252940563857921</v>
      </c>
      <c r="AC73" s="164">
        <v>0.43859389803532817</v>
      </c>
      <c r="AD73" s="164">
        <v>0.41993275271232228</v>
      </c>
      <c r="AE73" s="164">
        <v>0.43469270805202842</v>
      </c>
      <c r="AF73" s="164">
        <v>0.42957967048905166</v>
      </c>
      <c r="AG73" s="166"/>
      <c r="AH73" s="164">
        <v>0.5302162388429541</v>
      </c>
      <c r="AI73" s="164">
        <v>0.53424410934698918</v>
      </c>
      <c r="AJ73" s="164">
        <v>0.53613063234784764</v>
      </c>
      <c r="AK73" s="164">
        <v>0.54454023406275509</v>
      </c>
      <c r="AL73" s="164">
        <v>0.5337732039317562</v>
      </c>
      <c r="AM73" s="164">
        <v>0.55420152520701749</v>
      </c>
      <c r="AN73" s="164">
        <v>0.53855451482344319</v>
      </c>
      <c r="AO73" s="164">
        <v>0.52721060291613508</v>
      </c>
      <c r="AP73" s="164">
        <v>0.52700370300772204</v>
      </c>
      <c r="AQ73" s="164">
        <v>0.53557935303658555</v>
      </c>
      <c r="AR73" s="164">
        <v>0.53909398633895611</v>
      </c>
      <c r="AS73" s="164">
        <v>0.52215116746381862</v>
      </c>
      <c r="AT73" s="164">
        <v>0.52260290689943067</v>
      </c>
      <c r="AU73" s="164">
        <v>0.53054156893924487</v>
      </c>
      <c r="AV73" s="164">
        <v>0.52842412171194142</v>
      </c>
      <c r="AW73" s="164">
        <v>0.52392833594328103</v>
      </c>
      <c r="AX73" s="164">
        <v>0.5220835679139908</v>
      </c>
      <c r="AY73" s="164">
        <v>0.51589343669109644</v>
      </c>
      <c r="AZ73" s="164">
        <v>0.5167835245752711</v>
      </c>
      <c r="BA73" s="164">
        <v>0.51747666457290387</v>
      </c>
      <c r="BB73" s="164">
        <v>0.48514141465980465</v>
      </c>
      <c r="BC73" s="164">
        <v>0.48958902049480008</v>
      </c>
      <c r="BD73" s="164">
        <v>0.46271075296541248</v>
      </c>
      <c r="BE73" s="164">
        <v>0.46359276175331182</v>
      </c>
      <c r="BF73" s="164">
        <v>0.47238367732327657</v>
      </c>
      <c r="BG73" s="164">
        <v>0.4510118812987437</v>
      </c>
      <c r="BH73" s="164">
        <v>0.46403250944889113</v>
      </c>
      <c r="BI73" s="164">
        <v>0.44606788351424592</v>
      </c>
      <c r="BJ73" s="164">
        <v>0.45824410882471928</v>
      </c>
      <c r="BK73" s="164">
        <v>0.45479566932893184</v>
      </c>
    </row>
    <row r="74" spans="2:63">
      <c r="B74" s="42" t="s">
        <v>25</v>
      </c>
      <c r="C74" s="164">
        <v>0.77856428223909224</v>
      </c>
      <c r="D74" s="164">
        <v>0.7761723804913494</v>
      </c>
      <c r="E74" s="164">
        <v>0.77935455438730006</v>
      </c>
      <c r="F74" s="164">
        <v>0.7795531955128624</v>
      </c>
      <c r="G74" s="164">
        <v>0.77771025912547276</v>
      </c>
      <c r="H74" s="164">
        <v>0.72218109822500298</v>
      </c>
      <c r="I74" s="164">
        <v>0.68969313429027668</v>
      </c>
      <c r="J74" s="164">
        <v>0.70744158246672151</v>
      </c>
      <c r="K74" s="164">
        <v>0.6892039249819365</v>
      </c>
      <c r="L74" s="164">
        <v>0.69349042656931525</v>
      </c>
      <c r="M74" s="164">
        <v>0.6800483496642421</v>
      </c>
      <c r="N74" s="164">
        <v>0.66113623168150804</v>
      </c>
      <c r="O74" s="164">
        <v>0.67090102521686568</v>
      </c>
      <c r="P74" s="164">
        <v>0.66550534888704094</v>
      </c>
      <c r="Q74" s="164">
        <v>0.66924736165059928</v>
      </c>
      <c r="R74" s="164">
        <v>0.65566326867761593</v>
      </c>
      <c r="S74" s="164">
        <v>0.64176056274105686</v>
      </c>
      <c r="T74" s="164">
        <v>0.63335689591112487</v>
      </c>
      <c r="U74" s="164">
        <v>0.64471572950377765</v>
      </c>
      <c r="V74" s="164">
        <v>0.63285445922465278</v>
      </c>
      <c r="W74" s="164">
        <v>0.61911628852159839</v>
      </c>
      <c r="X74" s="164">
        <v>0.61862706780547461</v>
      </c>
      <c r="Y74" s="164">
        <v>0.58667898955419495</v>
      </c>
      <c r="Z74" s="164">
        <v>0.59391213994060255</v>
      </c>
      <c r="AA74" s="164">
        <v>0.60107889253467806</v>
      </c>
      <c r="AB74" s="164">
        <v>0.58481923437807193</v>
      </c>
      <c r="AC74" s="164">
        <v>0.58430212847510365</v>
      </c>
      <c r="AD74" s="164">
        <v>0.5657236979024054</v>
      </c>
      <c r="AE74" s="164">
        <v>0.58009365388057921</v>
      </c>
      <c r="AF74" s="164">
        <v>0.57309146347214601</v>
      </c>
      <c r="AG74" s="166"/>
      <c r="AH74" s="164">
        <v>0.69908630640592573</v>
      </c>
      <c r="AI74" s="164">
        <v>0.70037173144950871</v>
      </c>
      <c r="AJ74" s="164">
        <v>0.70808914459513161</v>
      </c>
      <c r="AK74" s="164">
        <v>0.70394998242478046</v>
      </c>
      <c r="AL74" s="164">
        <v>0.70213354045194842</v>
      </c>
      <c r="AM74" s="164">
        <v>0.70522116185016392</v>
      </c>
      <c r="AN74" s="164">
        <v>0.68751105000759216</v>
      </c>
      <c r="AO74" s="164">
        <v>0.69203511321924349</v>
      </c>
      <c r="AP74" s="164">
        <v>0.68521077767248806</v>
      </c>
      <c r="AQ74" s="164">
        <v>0.68896581294906889</v>
      </c>
      <c r="AR74" s="164">
        <v>0.69895043043797822</v>
      </c>
      <c r="AS74" s="164">
        <v>0.68180535588529811</v>
      </c>
      <c r="AT74" s="164">
        <v>0.69414188891233819</v>
      </c>
      <c r="AU74" s="164">
        <v>0.6912958481687449</v>
      </c>
      <c r="AV74" s="164">
        <v>0.69150362410267308</v>
      </c>
      <c r="AW74" s="164">
        <v>0.69088873872893186</v>
      </c>
      <c r="AX74" s="164">
        <v>0.67189253303457785</v>
      </c>
      <c r="AY74" s="164">
        <v>0.66981436533610372</v>
      </c>
      <c r="AZ74" s="164">
        <v>0.68211893267204216</v>
      </c>
      <c r="BA74" s="164">
        <v>0.66687806004333205</v>
      </c>
      <c r="BB74" s="164">
        <v>0.66070712234666429</v>
      </c>
      <c r="BC74" s="164">
        <v>0.65152172483514326</v>
      </c>
      <c r="BD74" s="164">
        <v>0.61933154089033882</v>
      </c>
      <c r="BE74" s="164">
        <v>0.62509119680819047</v>
      </c>
      <c r="BF74" s="164">
        <v>0.63520245065685554</v>
      </c>
      <c r="BG74" s="164">
        <v>0.61572880909254535</v>
      </c>
      <c r="BH74" s="164">
        <v>0.61771377353281121</v>
      </c>
      <c r="BI74" s="164">
        <v>0.60063680559001975</v>
      </c>
      <c r="BJ74" s="164">
        <v>0.61152279422539702</v>
      </c>
      <c r="BK74" s="164">
        <v>0.60673149504442025</v>
      </c>
    </row>
    <row r="75" spans="2:63">
      <c r="B75" s="32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58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</row>
    <row r="76" spans="2:63">
      <c r="B76" s="135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58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</row>
    <row r="77" spans="2:63">
      <c r="B77" s="71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</row>
    <row r="78" spans="2:63">
      <c r="B78" s="403" t="s">
        <v>282</v>
      </c>
      <c r="C78" s="399" t="s">
        <v>119</v>
      </c>
      <c r="D78" s="400"/>
      <c r="E78" s="400"/>
      <c r="F78" s="400"/>
      <c r="G78" s="401"/>
      <c r="H78" s="399" t="s">
        <v>136</v>
      </c>
      <c r="I78" s="400"/>
      <c r="J78" s="400"/>
      <c r="K78" s="400"/>
      <c r="L78" s="401"/>
      <c r="M78" s="399" t="s">
        <v>314</v>
      </c>
      <c r="N78" s="400"/>
      <c r="O78" s="400"/>
      <c r="P78" s="400"/>
      <c r="Q78" s="401"/>
      <c r="R78" s="399" t="s">
        <v>336</v>
      </c>
      <c r="S78" s="400"/>
      <c r="T78" s="400"/>
      <c r="U78" s="400"/>
      <c r="V78" s="400"/>
      <c r="W78" s="398" t="s">
        <v>368</v>
      </c>
      <c r="X78" s="398"/>
      <c r="Y78" s="398"/>
      <c r="Z78" s="398"/>
      <c r="AA78" s="398"/>
      <c r="AB78" s="398" t="s">
        <v>389</v>
      </c>
      <c r="AC78" s="398"/>
      <c r="AD78" s="398"/>
      <c r="AE78" s="398"/>
      <c r="AF78" s="398"/>
      <c r="AG78" s="170"/>
      <c r="AH78" s="399" t="s">
        <v>119</v>
      </c>
      <c r="AI78" s="400"/>
      <c r="AJ78" s="400"/>
      <c r="AK78" s="400"/>
      <c r="AL78" s="401"/>
      <c r="AM78" s="399" t="s">
        <v>136</v>
      </c>
      <c r="AN78" s="400"/>
      <c r="AO78" s="400"/>
      <c r="AP78" s="400"/>
      <c r="AQ78" s="401"/>
      <c r="AR78" s="399" t="s">
        <v>314</v>
      </c>
      <c r="AS78" s="400"/>
      <c r="AT78" s="400"/>
      <c r="AU78" s="400"/>
      <c r="AV78" s="401"/>
      <c r="AW78" s="399" t="s">
        <v>336</v>
      </c>
      <c r="AX78" s="400"/>
      <c r="AY78" s="400"/>
      <c r="AZ78" s="400"/>
      <c r="BA78" s="400"/>
      <c r="BB78" s="398" t="s">
        <v>368</v>
      </c>
      <c r="BC78" s="398"/>
      <c r="BD78" s="398"/>
      <c r="BE78" s="398"/>
      <c r="BF78" s="398"/>
      <c r="BG78" s="398" t="s">
        <v>389</v>
      </c>
      <c r="BH78" s="398"/>
      <c r="BI78" s="398"/>
      <c r="BJ78" s="398"/>
      <c r="BK78" s="398"/>
    </row>
    <row r="79" spans="2:63">
      <c r="B79" s="404"/>
      <c r="C79" s="131" t="s">
        <v>115</v>
      </c>
      <c r="D79" s="130" t="s">
        <v>116</v>
      </c>
      <c r="E79" s="189" t="s">
        <v>117</v>
      </c>
      <c r="F79" s="189" t="s">
        <v>118</v>
      </c>
      <c r="G79" s="189" t="s">
        <v>119</v>
      </c>
      <c r="H79" s="189" t="s">
        <v>132</v>
      </c>
      <c r="I79" s="130" t="s">
        <v>133</v>
      </c>
      <c r="J79" s="189" t="s">
        <v>134</v>
      </c>
      <c r="K79" s="189" t="s">
        <v>135</v>
      </c>
      <c r="L79" s="189" t="s">
        <v>136</v>
      </c>
      <c r="M79" s="130" t="s">
        <v>310</v>
      </c>
      <c r="N79" s="130" t="s">
        <v>311</v>
      </c>
      <c r="O79" s="130" t="s">
        <v>312</v>
      </c>
      <c r="P79" s="130" t="s">
        <v>313</v>
      </c>
      <c r="Q79" s="130" t="s">
        <v>314</v>
      </c>
      <c r="R79" s="130" t="s">
        <v>334</v>
      </c>
      <c r="S79" s="130" t="s">
        <v>337</v>
      </c>
      <c r="T79" s="130" t="s">
        <v>346</v>
      </c>
      <c r="U79" s="130" t="s">
        <v>349</v>
      </c>
      <c r="V79" s="130" t="s">
        <v>336</v>
      </c>
      <c r="W79" s="130" t="s">
        <v>364</v>
      </c>
      <c r="X79" s="130" t="s">
        <v>369</v>
      </c>
      <c r="Y79" s="130" t="s">
        <v>375</v>
      </c>
      <c r="Z79" s="130" t="s">
        <v>379</v>
      </c>
      <c r="AA79" s="130" t="s">
        <v>368</v>
      </c>
      <c r="AB79" s="130" t="s">
        <v>386</v>
      </c>
      <c r="AC79" s="130" t="s">
        <v>390</v>
      </c>
      <c r="AD79" s="130" t="s">
        <v>391</v>
      </c>
      <c r="AE79" s="130" t="s">
        <v>392</v>
      </c>
      <c r="AF79" s="130" t="s">
        <v>389</v>
      </c>
      <c r="AG79" s="92"/>
      <c r="AH79" s="130" t="s">
        <v>115</v>
      </c>
      <c r="AI79" s="130" t="s">
        <v>116</v>
      </c>
      <c r="AJ79" s="130" t="s">
        <v>117</v>
      </c>
      <c r="AK79" s="130" t="s">
        <v>118</v>
      </c>
      <c r="AL79" s="131" t="s">
        <v>119</v>
      </c>
      <c r="AM79" s="130" t="s">
        <v>132</v>
      </c>
      <c r="AN79" s="130" t="s">
        <v>133</v>
      </c>
      <c r="AO79" s="130" t="s">
        <v>134</v>
      </c>
      <c r="AP79" s="130" t="s">
        <v>135</v>
      </c>
      <c r="AQ79" s="131" t="s">
        <v>136</v>
      </c>
      <c r="AR79" s="130" t="s">
        <v>310</v>
      </c>
      <c r="AS79" s="130" t="s">
        <v>311</v>
      </c>
      <c r="AT79" s="130" t="s">
        <v>312</v>
      </c>
      <c r="AU79" s="130" t="s">
        <v>313</v>
      </c>
      <c r="AV79" s="131" t="s">
        <v>314</v>
      </c>
      <c r="AW79" s="130" t="s">
        <v>334</v>
      </c>
      <c r="AX79" s="130" t="s">
        <v>337</v>
      </c>
      <c r="AY79" s="130" t="s">
        <v>346</v>
      </c>
      <c r="AZ79" s="130" t="s">
        <v>349</v>
      </c>
      <c r="BA79" s="130" t="s">
        <v>336</v>
      </c>
      <c r="BB79" s="130" t="s">
        <v>364</v>
      </c>
      <c r="BC79" s="130" t="s">
        <v>369</v>
      </c>
      <c r="BD79" s="130" t="s">
        <v>375</v>
      </c>
      <c r="BE79" s="130" t="s">
        <v>379</v>
      </c>
      <c r="BF79" s="130" t="s">
        <v>368</v>
      </c>
      <c r="BG79" s="130" t="s">
        <v>386</v>
      </c>
      <c r="BH79" s="130" t="s">
        <v>390</v>
      </c>
      <c r="BI79" s="130" t="s">
        <v>391</v>
      </c>
      <c r="BJ79" s="130" t="s">
        <v>392</v>
      </c>
      <c r="BK79" s="130" t="s">
        <v>389</v>
      </c>
    </row>
    <row r="80" spans="2:63">
      <c r="B80" s="1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3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</row>
    <row r="81" spans="2:63">
      <c r="B81" s="42" t="s">
        <v>41</v>
      </c>
      <c r="C81" s="164">
        <v>0.47385891270394431</v>
      </c>
      <c r="D81" s="164">
        <v>0.47853467540141748</v>
      </c>
      <c r="E81" s="164">
        <v>0.47936111146346594</v>
      </c>
      <c r="F81" s="164">
        <v>0.47090529062087583</v>
      </c>
      <c r="G81" s="164">
        <v>0.47562717677704491</v>
      </c>
      <c r="H81" s="164">
        <v>0.61498249336064725</v>
      </c>
      <c r="I81" s="164">
        <v>0.67491328357008373</v>
      </c>
      <c r="J81" s="164">
        <v>0.64019161651705869</v>
      </c>
      <c r="K81" s="164">
        <v>0.67712294990223099</v>
      </c>
      <c r="L81" s="164">
        <v>0.65097225453235552</v>
      </c>
      <c r="M81" s="164">
        <v>0.72035775968295612</v>
      </c>
      <c r="N81" s="164">
        <v>0.69096243245468036</v>
      </c>
      <c r="O81" s="164">
        <v>0.66700282311468995</v>
      </c>
      <c r="P81" s="164">
        <v>0.66662247865449464</v>
      </c>
      <c r="Q81" s="164">
        <v>0.68528876219488299</v>
      </c>
      <c r="R81" s="164">
        <v>0.65374704209689061</v>
      </c>
      <c r="S81" s="164">
        <v>0.65689484204548199</v>
      </c>
      <c r="T81" s="164">
        <v>0.64871005063969844</v>
      </c>
      <c r="U81" s="164">
        <v>0.64556795903144737</v>
      </c>
      <c r="V81" s="164">
        <v>0.65112731658989365</v>
      </c>
      <c r="W81" s="164">
        <v>0.63102959837473838</v>
      </c>
      <c r="X81" s="164">
        <v>0.64675058072929659</v>
      </c>
      <c r="Y81" s="164">
        <v>0.64267576708181562</v>
      </c>
      <c r="Z81" s="164">
        <v>0.65091652025022773</v>
      </c>
      <c r="AA81" s="164">
        <v>0.64289206865082349</v>
      </c>
      <c r="AB81" s="164">
        <v>0.62235511012374922</v>
      </c>
      <c r="AC81" s="164">
        <v>0.61300749937179233</v>
      </c>
      <c r="AD81" s="164">
        <v>0.61687884835875162</v>
      </c>
      <c r="AE81" s="164">
        <v>0.60574992222381319</v>
      </c>
      <c r="AF81" s="164">
        <v>0.61439030902047087</v>
      </c>
      <c r="AG81" s="166"/>
      <c r="AH81" s="164">
        <v>0.79569689961710766</v>
      </c>
      <c r="AI81" s="164">
        <v>0.79227307792668533</v>
      </c>
      <c r="AJ81" s="164">
        <v>0.78958406948079951</v>
      </c>
      <c r="AK81" s="164">
        <v>0.79633252382873054</v>
      </c>
      <c r="AL81" s="164">
        <v>0.79346255267268551</v>
      </c>
      <c r="AM81" s="164">
        <v>0.78987556510572243</v>
      </c>
      <c r="AN81" s="164">
        <v>0.79419586829754096</v>
      </c>
      <c r="AO81" s="164">
        <v>0.77203180904117652</v>
      </c>
      <c r="AP81" s="164">
        <v>0.76876690872693465</v>
      </c>
      <c r="AQ81" s="164">
        <v>0.78124695802310373</v>
      </c>
      <c r="AR81" s="164">
        <v>0.75688413917338182</v>
      </c>
      <c r="AS81" s="164">
        <v>0.72846680833623567</v>
      </c>
      <c r="AT81" s="164">
        <v>0.70611889691812069</v>
      </c>
      <c r="AU81" s="164">
        <v>0.70476519536193238</v>
      </c>
      <c r="AV81" s="164">
        <v>0.72320868798140026</v>
      </c>
      <c r="AW81" s="164">
        <v>0.70183974199523469</v>
      </c>
      <c r="AX81" s="164">
        <v>0.70074573450059274</v>
      </c>
      <c r="AY81" s="164">
        <v>0.68940062476082997</v>
      </c>
      <c r="AZ81" s="164">
        <v>0.68513979330035435</v>
      </c>
      <c r="BA81" s="164">
        <v>0.69407280848173836</v>
      </c>
      <c r="BB81" s="164">
        <v>0.67725341062951783</v>
      </c>
      <c r="BC81" s="164">
        <v>0.68531307695753352</v>
      </c>
      <c r="BD81" s="164">
        <v>0.68064994627446973</v>
      </c>
      <c r="BE81" s="164">
        <v>0.68606568140714952</v>
      </c>
      <c r="BF81" s="164">
        <v>0.68235585584790637</v>
      </c>
      <c r="BG81" s="164">
        <v>0.65998935286831384</v>
      </c>
      <c r="BH81" s="164">
        <v>0.64856216540789535</v>
      </c>
      <c r="BI81" s="164">
        <v>0.65527120829415464</v>
      </c>
      <c r="BJ81" s="164">
        <v>0.63856910442323456</v>
      </c>
      <c r="BK81" s="164">
        <v>0.65045455084167059</v>
      </c>
    </row>
    <row r="82" spans="2:63">
      <c r="B82" s="42" t="s">
        <v>42</v>
      </c>
      <c r="C82" s="164">
        <v>1.1585070267800613E-2</v>
      </c>
      <c r="D82" s="164">
        <v>1.2149635591481316E-2</v>
      </c>
      <c r="E82" s="164">
        <v>1.1084368002808426E-2</v>
      </c>
      <c r="F82" s="164">
        <v>1.1499407125370007E-2</v>
      </c>
      <c r="G82" s="164">
        <v>1.1580098720036939E-2</v>
      </c>
      <c r="H82" s="164">
        <v>1.5016661789312151E-2</v>
      </c>
      <c r="I82" s="164">
        <v>1.5826946972964866E-2</v>
      </c>
      <c r="J82" s="164">
        <v>1.4945712020723733E-2</v>
      </c>
      <c r="K82" s="164">
        <v>1.8661125374112089E-2</v>
      </c>
      <c r="L82" s="164">
        <v>1.6071779278534148E-2</v>
      </c>
      <c r="M82" s="164">
        <v>2.2086050615056935E-2</v>
      </c>
      <c r="N82" s="164">
        <v>2.084283943379139E-2</v>
      </c>
      <c r="O82" s="164">
        <v>2.386285470807455E-2</v>
      </c>
      <c r="P82" s="164">
        <v>2.3188560309787679E-2</v>
      </c>
      <c r="Q82" s="164">
        <v>2.253006849273631E-2</v>
      </c>
      <c r="R82" s="164">
        <v>2.2487983489395822E-2</v>
      </c>
      <c r="S82" s="164">
        <v>2.6906225472897886E-2</v>
      </c>
      <c r="T82" s="164">
        <v>2.3691697034750922E-2</v>
      </c>
      <c r="U82" s="164">
        <v>2.7644088861330296E-2</v>
      </c>
      <c r="V82" s="164">
        <v>2.5210692980012963E-2</v>
      </c>
      <c r="W82" s="164">
        <v>2.8863209077309344E-2</v>
      </c>
      <c r="X82" s="164">
        <v>2.9890585769219574E-2</v>
      </c>
      <c r="Y82" s="164">
        <v>3.0380138306452691E-2</v>
      </c>
      <c r="Z82" s="164">
        <v>2.9376262528995303E-2</v>
      </c>
      <c r="AA82" s="164">
        <v>2.9635168334324363E-2</v>
      </c>
      <c r="AB82" s="164">
        <v>2.7155214055793787E-2</v>
      </c>
      <c r="AC82" s="164">
        <v>2.747006889640672E-2</v>
      </c>
      <c r="AD82" s="164">
        <v>2.8521065681011318E-2</v>
      </c>
      <c r="AE82" s="164">
        <v>2.7475845531551298E-2</v>
      </c>
      <c r="AF82" s="164">
        <v>2.7666293952520089E-2</v>
      </c>
      <c r="AG82" s="166"/>
      <c r="AH82" s="164">
        <v>1.9453479182936877E-2</v>
      </c>
      <c r="AI82" s="164">
        <v>2.0115217727275262E-2</v>
      </c>
      <c r="AJ82" s="164">
        <v>1.8257718838644816E-2</v>
      </c>
      <c r="AK82" s="164">
        <v>1.9446271004104169E-2</v>
      </c>
      <c r="AL82" s="164">
        <v>1.9318439187736642E-2</v>
      </c>
      <c r="AM82" s="164">
        <v>1.9287206294307579E-2</v>
      </c>
      <c r="AN82" s="164">
        <v>1.862416431812268E-2</v>
      </c>
      <c r="AO82" s="164">
        <v>1.8023611667305151E-2</v>
      </c>
      <c r="AP82" s="164">
        <v>2.1186781025947083E-2</v>
      </c>
      <c r="AQ82" s="164">
        <v>1.928810962537188E-2</v>
      </c>
      <c r="AR82" s="164">
        <v>2.320594341188802E-2</v>
      </c>
      <c r="AS82" s="164">
        <v>2.1974113184162737E-2</v>
      </c>
      <c r="AT82" s="164">
        <v>2.5262280847776344E-2</v>
      </c>
      <c r="AU82" s="164">
        <v>2.4515360282892067E-2</v>
      </c>
      <c r="AV82" s="164">
        <v>2.3776739676107207E-2</v>
      </c>
      <c r="AW82" s="164">
        <v>2.4142305071953959E-2</v>
      </c>
      <c r="AX82" s="164">
        <v>2.8702345527534142E-2</v>
      </c>
      <c r="AY82" s="164">
        <v>2.5177767357381638E-2</v>
      </c>
      <c r="AZ82" s="164">
        <v>2.9338608063579318E-2</v>
      </c>
      <c r="BA82" s="164">
        <v>2.6873479325133936E-2</v>
      </c>
      <c r="BB82" s="164">
        <v>3.0977480041613135E-2</v>
      </c>
      <c r="BC82" s="164">
        <v>3.1672811615365004E-2</v>
      </c>
      <c r="BD82" s="164">
        <v>3.2175228264776902E-2</v>
      </c>
      <c r="BE82" s="164">
        <v>3.0962565770189368E-2</v>
      </c>
      <c r="BF82" s="164">
        <v>3.1454316597994497E-2</v>
      </c>
      <c r="BG82" s="164">
        <v>2.8797308578570577E-2</v>
      </c>
      <c r="BH82" s="164">
        <v>2.9063343247212197E-2</v>
      </c>
      <c r="BI82" s="164">
        <v>3.0296116036976604E-2</v>
      </c>
      <c r="BJ82" s="164">
        <v>2.8964471031118374E-2</v>
      </c>
      <c r="BK82" s="164">
        <v>2.9290284254830108E-2</v>
      </c>
    </row>
    <row r="83" spans="2:63">
      <c r="B83" s="42" t="s">
        <v>19</v>
      </c>
      <c r="C83" s="164">
        <v>0.47388181880989938</v>
      </c>
      <c r="D83" s="164">
        <v>0.46738344687274275</v>
      </c>
      <c r="E83" s="164">
        <v>0.46413228121907441</v>
      </c>
      <c r="F83" s="164">
        <v>0.47055728563824334</v>
      </c>
      <c r="G83" s="164">
        <v>0.46898080844875489</v>
      </c>
      <c r="H83" s="164">
        <v>0.29641215505331603</v>
      </c>
      <c r="I83" s="164">
        <v>0.2308285591080125</v>
      </c>
      <c r="J83" s="164">
        <v>0.25427195808772024</v>
      </c>
      <c r="K83" s="164">
        <v>0.20502403572183922</v>
      </c>
      <c r="L83" s="164">
        <v>0.24783916744646567</v>
      </c>
      <c r="M83" s="164">
        <v>0.12663518255121495</v>
      </c>
      <c r="N83" s="164">
        <v>0.12757701799782667</v>
      </c>
      <c r="O83" s="164">
        <v>0.12968723970551035</v>
      </c>
      <c r="P83" s="164">
        <v>0.11817734551977023</v>
      </c>
      <c r="Q83" s="164">
        <v>0.1254729767208316</v>
      </c>
      <c r="R83" s="164">
        <v>0.13751854054258375</v>
      </c>
      <c r="S83" s="164">
        <v>0.12537161927091378</v>
      </c>
      <c r="T83" s="164">
        <v>0.12234268794310357</v>
      </c>
      <c r="U83" s="164">
        <v>0.12871601581703376</v>
      </c>
      <c r="V83" s="164">
        <v>0.12841982282100955</v>
      </c>
      <c r="W83" s="164">
        <v>0.14008538271683249</v>
      </c>
      <c r="X83" s="164">
        <v>0.11591310407430075</v>
      </c>
      <c r="Y83" s="164">
        <v>0.12326412101333879</v>
      </c>
      <c r="Z83" s="164">
        <v>9.9658327401811478E-2</v>
      </c>
      <c r="AA83" s="164">
        <v>0.11967136530107521</v>
      </c>
      <c r="AB83" s="164">
        <v>0.10649825792998004</v>
      </c>
      <c r="AC83" s="164">
        <v>9.7235182253357838E-2</v>
      </c>
      <c r="AD83" s="164">
        <v>0.10748382120985721</v>
      </c>
      <c r="AE83" s="164">
        <v>9.6126921389713918E-2</v>
      </c>
      <c r="AF83" s="164">
        <v>0.10179576921751066</v>
      </c>
      <c r="AG83" s="166"/>
      <c r="AH83" s="164">
        <v>0.11655010725374947</v>
      </c>
      <c r="AI83" s="164">
        <v>0.11818771430333819</v>
      </c>
      <c r="AJ83" s="164">
        <v>0.11734055187185728</v>
      </c>
      <c r="AK83" s="164">
        <v>0.10467675486391974</v>
      </c>
      <c r="AL83" s="164">
        <v>0.11413000808415555</v>
      </c>
      <c r="AM83" s="164">
        <v>9.632086664478437E-2</v>
      </c>
      <c r="AN83" s="164">
        <v>9.4887009576173312E-2</v>
      </c>
      <c r="AO83" s="164">
        <v>0.10069773737043181</v>
      </c>
      <c r="AP83" s="164">
        <v>9.7429477676722359E-2</v>
      </c>
      <c r="AQ83" s="164">
        <v>9.7314318150906368E-2</v>
      </c>
      <c r="AR83" s="164">
        <v>8.235044440976573E-2</v>
      </c>
      <c r="AS83" s="164">
        <v>8.0223805208235785E-2</v>
      </c>
      <c r="AT83" s="164">
        <v>7.8648148139486687E-2</v>
      </c>
      <c r="AU83" s="164">
        <v>6.7721333649410159E-2</v>
      </c>
      <c r="AV83" s="164">
        <v>7.7081858412690454E-2</v>
      </c>
      <c r="AW83" s="164">
        <v>7.4070357489200933E-2</v>
      </c>
      <c r="AX83" s="164">
        <v>6.6985965119463531E-2</v>
      </c>
      <c r="AY83" s="164">
        <v>6.7291313490081273E-2</v>
      </c>
      <c r="AZ83" s="164">
        <v>7.5308307239039585E-2</v>
      </c>
      <c r="BA83" s="164">
        <v>7.0934230559012587E-2</v>
      </c>
      <c r="BB83" s="164">
        <v>7.7095418495165283E-2</v>
      </c>
      <c r="BC83" s="164">
        <v>6.3199432675468778E-2</v>
      </c>
      <c r="BD83" s="164">
        <v>7.1459887714732065E-2</v>
      </c>
      <c r="BE83" s="164">
        <v>5.1040334829920972E-2</v>
      </c>
      <c r="BF83" s="164">
        <v>6.5632587307376131E-2</v>
      </c>
      <c r="BG83" s="164">
        <v>5.2467591343071822E-2</v>
      </c>
      <c r="BH83" s="164">
        <v>4.4874482527792109E-2</v>
      </c>
      <c r="BI83" s="164">
        <v>5.1936767723670514E-2</v>
      </c>
      <c r="BJ83" s="164">
        <v>4.715559813611804E-2</v>
      </c>
      <c r="BK83" s="164">
        <v>4.9071866750729956E-2</v>
      </c>
    </row>
    <row r="84" spans="2:63">
      <c r="B84" s="42" t="s">
        <v>53</v>
      </c>
      <c r="C84" s="164">
        <v>9.3782435360901927E-3</v>
      </c>
      <c r="D84" s="164">
        <v>1.0158592670064323E-2</v>
      </c>
      <c r="E84" s="164">
        <v>1.1909675562478371E-2</v>
      </c>
      <c r="F84" s="164">
        <v>1.2545551886417315E-2</v>
      </c>
      <c r="G84" s="164">
        <v>1.1020171666484573E-2</v>
      </c>
      <c r="H84" s="164">
        <v>2.4847803832896795E-2</v>
      </c>
      <c r="I84" s="164">
        <v>2.2143797511430859E-2</v>
      </c>
      <c r="J84" s="164">
        <v>2.1894364196355862E-2</v>
      </c>
      <c r="K84" s="164">
        <v>2.2375064892796184E-2</v>
      </c>
      <c r="L84" s="164">
        <v>2.2854085294171687E-2</v>
      </c>
      <c r="M84" s="164">
        <v>2.2360229090080501E-2</v>
      </c>
      <c r="N84" s="164">
        <v>2.5752877114928973E-2</v>
      </c>
      <c r="O84" s="164">
        <v>2.2268080273974436E-2</v>
      </c>
      <c r="P84" s="164">
        <v>2.6045076863422206E-2</v>
      </c>
      <c r="Q84" s="164">
        <v>2.4123986300598865E-2</v>
      </c>
      <c r="R84" s="164">
        <v>2.1570981964343813E-2</v>
      </c>
      <c r="S84" s="164">
        <v>2.3483462958411763E-2</v>
      </c>
      <c r="T84" s="164">
        <v>2.4764797203296537E-2</v>
      </c>
      <c r="U84" s="164">
        <v>2.679705823406376E-2</v>
      </c>
      <c r="V84" s="164">
        <v>2.4201635897888537E-2</v>
      </c>
      <c r="W84" s="164">
        <v>2.6048775913544903E-2</v>
      </c>
      <c r="X84" s="164">
        <v>2.3657152942702993E-2</v>
      </c>
      <c r="Y84" s="164">
        <v>2.7352088353596728E-2</v>
      </c>
      <c r="Z84" s="164">
        <v>2.3755785596654182E-2</v>
      </c>
      <c r="AA84" s="164">
        <v>2.520945476646121E-2</v>
      </c>
      <c r="AB84" s="164">
        <v>2.3002207170382913E-2</v>
      </c>
      <c r="AC84" s="164">
        <v>2.1033257613015031E-2</v>
      </c>
      <c r="AD84" s="164">
        <v>2.0383701108413581E-2</v>
      </c>
      <c r="AE84" s="164">
        <v>1.9526533356222384E-2</v>
      </c>
      <c r="AF84" s="164">
        <v>2.0953914790233206E-2</v>
      </c>
      <c r="AG84" s="166"/>
      <c r="AH84" s="164">
        <v>1.5747808272593099E-2</v>
      </c>
      <c r="AI84" s="164">
        <v>1.6818801010321696E-2</v>
      </c>
      <c r="AJ84" s="164">
        <v>1.9617131786324297E-2</v>
      </c>
      <c r="AK84" s="164">
        <v>2.1215372168282245E-2</v>
      </c>
      <c r="AL84" s="164">
        <v>1.8384343806070895E-2</v>
      </c>
      <c r="AM84" s="164">
        <v>3.1914198056099338E-2</v>
      </c>
      <c r="AN84" s="164">
        <v>2.6057440148412121E-2</v>
      </c>
      <c r="AO84" s="164">
        <v>2.6403259840045996E-2</v>
      </c>
      <c r="AP84" s="164">
        <v>2.5403376850073E-2</v>
      </c>
      <c r="AQ84" s="164">
        <v>2.7427724757853943E-2</v>
      </c>
      <c r="AR84" s="164">
        <v>2.3494024349808944E-2</v>
      </c>
      <c r="AS84" s="164">
        <v>2.7150649907316634E-2</v>
      </c>
      <c r="AT84" s="164">
        <v>2.3573981600433634E-2</v>
      </c>
      <c r="AU84" s="164">
        <v>2.7535320622423677E-2</v>
      </c>
      <c r="AV84" s="164">
        <v>2.5458855212712128E-2</v>
      </c>
      <c r="AW84" s="164">
        <v>2.3157844612006893E-2</v>
      </c>
      <c r="AX84" s="164">
        <v>2.5051097140857653E-2</v>
      </c>
      <c r="AY84" s="164">
        <v>2.6318178124714101E-2</v>
      </c>
      <c r="AZ84" s="164">
        <v>2.8439656402850764E-2</v>
      </c>
      <c r="BA84" s="164">
        <v>2.5797869279196323E-2</v>
      </c>
      <c r="BB84" s="164">
        <v>2.7956885660529351E-2</v>
      </c>
      <c r="BC84" s="164">
        <v>2.5067710425457926E-2</v>
      </c>
      <c r="BD84" s="164">
        <v>2.8968258057877151E-2</v>
      </c>
      <c r="BE84" s="164">
        <v>2.5038585941044102E-2</v>
      </c>
      <c r="BF84" s="164">
        <v>2.6756931490647052E-2</v>
      </c>
      <c r="BG84" s="164">
        <v>2.4393166502489669E-2</v>
      </c>
      <c r="BH84" s="164">
        <v>2.2253194483034477E-2</v>
      </c>
      <c r="BI84" s="164">
        <v>2.1652310644713926E-2</v>
      </c>
      <c r="BJ84" s="164">
        <v>2.0584469696665133E-2</v>
      </c>
      <c r="BK84" s="164">
        <v>2.2183893606950642E-2</v>
      </c>
    </row>
    <row r="85" spans="2:63">
      <c r="B85" s="42" t="s">
        <v>18</v>
      </c>
      <c r="C85" s="164">
        <v>1.5035016599988544E-3</v>
      </c>
      <c r="D85" s="164">
        <v>3.3382760476338385E-3</v>
      </c>
      <c r="E85" s="164">
        <v>3.0319531803374802E-3</v>
      </c>
      <c r="F85" s="164">
        <v>2.131736280453665E-3</v>
      </c>
      <c r="G85" s="164">
        <v>2.5036698904614893E-3</v>
      </c>
      <c r="H85" s="164">
        <v>3.8221459082527082E-3</v>
      </c>
      <c r="I85" s="164">
        <v>5.3703814461010619E-3</v>
      </c>
      <c r="J85" s="164">
        <v>1.2050026372156557E-2</v>
      </c>
      <c r="K85" s="164">
        <v>1.526246446407532E-2</v>
      </c>
      <c r="L85" s="164">
        <v>8.9761770029029089E-3</v>
      </c>
      <c r="M85" s="164">
        <v>1.8338153083795859E-2</v>
      </c>
      <c r="N85" s="164">
        <v>1.5858476317612193E-2</v>
      </c>
      <c r="O85" s="164">
        <v>1.3709917999478197E-2</v>
      </c>
      <c r="P85" s="164">
        <v>1.3858419467992248E-2</v>
      </c>
      <c r="Q85" s="164">
        <v>1.5360369245987802E-2</v>
      </c>
      <c r="R85" s="164">
        <v>1.3210344790661072E-2</v>
      </c>
      <c r="S85" s="164">
        <v>1.288491103992081E-2</v>
      </c>
      <c r="T85" s="164">
        <v>1.8951717613514895E-2</v>
      </c>
      <c r="U85" s="164">
        <v>1.5632173610722933E-2</v>
      </c>
      <c r="V85" s="164">
        <v>1.521066143065037E-2</v>
      </c>
      <c r="W85" s="164">
        <v>1.2054541130207911E-2</v>
      </c>
      <c r="X85" s="164">
        <v>1.1143581885390197E-2</v>
      </c>
      <c r="Y85" s="164">
        <v>9.84006182481016E-3</v>
      </c>
      <c r="Z85" s="164">
        <v>1.7692197215642594E-2</v>
      </c>
      <c r="AA85" s="164">
        <v>1.2664775414689506E-2</v>
      </c>
      <c r="AB85" s="164">
        <v>1.9501815664355233E-2</v>
      </c>
      <c r="AC85" s="164">
        <v>1.6142444342565943E-2</v>
      </c>
      <c r="AD85" s="164">
        <v>1.9910804742502283E-2</v>
      </c>
      <c r="AE85" s="164">
        <v>3.2199390574509608E-2</v>
      </c>
      <c r="AF85" s="164">
        <v>2.1985970240301717E-2</v>
      </c>
      <c r="AG85" s="166"/>
      <c r="AH85" s="164">
        <v>2.5246578197795815E-3</v>
      </c>
      <c r="AI85" s="164">
        <v>5.5269270445431904E-3</v>
      </c>
      <c r="AJ85" s="164">
        <v>4.9941096041299865E-3</v>
      </c>
      <c r="AK85" s="164">
        <v>3.6049094502903895E-3</v>
      </c>
      <c r="AL85" s="164">
        <v>4.1767342139630102E-3</v>
      </c>
      <c r="AM85" s="164">
        <v>4.9091147988617198E-3</v>
      </c>
      <c r="AN85" s="164">
        <v>6.3195300188995914E-3</v>
      </c>
      <c r="AO85" s="164">
        <v>1.4531592446809282E-2</v>
      </c>
      <c r="AP85" s="164">
        <v>1.7328134613213191E-2</v>
      </c>
      <c r="AQ85" s="164">
        <v>1.0772498095936524E-2</v>
      </c>
      <c r="AR85" s="164">
        <v>1.9268005410210794E-2</v>
      </c>
      <c r="AS85" s="164">
        <v>1.6719216910849925E-2</v>
      </c>
      <c r="AT85" s="164">
        <v>1.4513929835293709E-2</v>
      </c>
      <c r="AU85" s="164">
        <v>1.465136867793696E-2</v>
      </c>
      <c r="AV85" s="164">
        <v>1.6210316159533139E-2</v>
      </c>
      <c r="AW85" s="164">
        <v>1.4182159738432195E-2</v>
      </c>
      <c r="AX85" s="164">
        <v>1.3745040869142572E-2</v>
      </c>
      <c r="AY85" s="164">
        <v>2.0140471001126262E-2</v>
      </c>
      <c r="AZ85" s="164">
        <v>1.6590389976222846E-2</v>
      </c>
      <c r="BA85" s="164">
        <v>1.6213889709507885E-2</v>
      </c>
      <c r="BB85" s="164">
        <v>1.2937553349373814E-2</v>
      </c>
      <c r="BC85" s="164">
        <v>1.1808017832150132E-2</v>
      </c>
      <c r="BD85" s="164">
        <v>1.042148762323236E-2</v>
      </c>
      <c r="BE85" s="164">
        <v>1.8647566870285258E-2</v>
      </c>
      <c r="BF85" s="164">
        <v>1.3442199666105929E-2</v>
      </c>
      <c r="BG85" s="164">
        <v>2.0681103907888996E-2</v>
      </c>
      <c r="BH85" s="164">
        <v>1.7078712199312368E-2</v>
      </c>
      <c r="BI85" s="164">
        <v>2.1149982879848823E-2</v>
      </c>
      <c r="BJ85" s="164">
        <v>3.3943935026278786E-2</v>
      </c>
      <c r="BK85" s="164">
        <v>2.327652965991181E-2</v>
      </c>
    </row>
    <row r="86" spans="2:63">
      <c r="B86" s="42" t="s">
        <v>280</v>
      </c>
      <c r="C86" s="164">
        <v>2.9041923484309975E-2</v>
      </c>
      <c r="D86" s="164">
        <v>2.7122158865366213E-2</v>
      </c>
      <c r="E86" s="164">
        <v>2.8742754261602214E-2</v>
      </c>
      <c r="F86" s="164">
        <v>2.9826310606724121E-2</v>
      </c>
      <c r="G86" s="164">
        <v>2.8690569960472759E-2</v>
      </c>
      <c r="H86" s="164">
        <v>3.6677819908492761E-2</v>
      </c>
      <c r="I86" s="164">
        <v>4.1208369016970108E-2</v>
      </c>
      <c r="J86" s="164">
        <v>4.5997533676898579E-2</v>
      </c>
      <c r="K86" s="164">
        <v>4.8168422173699994E-2</v>
      </c>
      <c r="L86" s="164">
        <v>4.2855429276473948E-2</v>
      </c>
      <c r="M86" s="164">
        <v>6.1191389610540672E-2</v>
      </c>
      <c r="N86" s="164">
        <v>5.4804303916969992E-2</v>
      </c>
      <c r="O86" s="164">
        <v>5.768873117032635E-2</v>
      </c>
      <c r="P86" s="164">
        <v>5.2681763190925941E-2</v>
      </c>
      <c r="Q86" s="164">
        <v>5.6503842672361963E-2</v>
      </c>
      <c r="R86" s="164">
        <v>5.8481975148165069E-2</v>
      </c>
      <c r="S86" s="164">
        <v>5.5667662587971282E-2</v>
      </c>
      <c r="T86" s="164">
        <v>5.9990671529432174E-2</v>
      </c>
      <c r="U86" s="164">
        <v>5.3431246827658187E-2</v>
      </c>
      <c r="V86" s="164">
        <v>5.686586010708837E-2</v>
      </c>
      <c r="W86" s="164">
        <v>5.7731086604030084E-2</v>
      </c>
      <c r="X86" s="164">
        <v>6.5766283277203186E-2</v>
      </c>
      <c r="Y86" s="164">
        <v>6.6298186170001799E-2</v>
      </c>
      <c r="Z86" s="164">
        <v>7.4162653066506171E-2</v>
      </c>
      <c r="AA86" s="164">
        <v>6.6019503660124629E-2</v>
      </c>
      <c r="AB86" s="164">
        <v>7.7731596831362854E-2</v>
      </c>
      <c r="AC86" s="164">
        <v>8.2260017493133275E-2</v>
      </c>
      <c r="AD86" s="164">
        <v>7.4175889421781757E-2</v>
      </c>
      <c r="AE86" s="164">
        <v>9.4347352062442422E-2</v>
      </c>
      <c r="AF86" s="164">
        <v>8.2170765200264367E-2</v>
      </c>
      <c r="AG86" s="166"/>
      <c r="AH86" s="164">
        <v>4.8766769719535474E-2</v>
      </c>
      <c r="AI86" s="164">
        <v>4.4904073599797013E-2</v>
      </c>
      <c r="AJ86" s="164">
        <v>4.7343892391846921E-2</v>
      </c>
      <c r="AK86" s="164">
        <v>5.0438297625911857E-2</v>
      </c>
      <c r="AL86" s="164">
        <v>4.7862893438366881E-2</v>
      </c>
      <c r="AM86" s="164">
        <v>4.7108517786825975E-2</v>
      </c>
      <c r="AN86" s="164">
        <v>4.8491439136357721E-2</v>
      </c>
      <c r="AO86" s="164">
        <v>5.5470203326322701E-2</v>
      </c>
      <c r="AP86" s="164">
        <v>5.4687688577201549E-2</v>
      </c>
      <c r="AQ86" s="164">
        <v>5.1431785729454615E-2</v>
      </c>
      <c r="AR86" s="164">
        <v>6.429415332539927E-2</v>
      </c>
      <c r="AS86" s="164">
        <v>5.7778966043946049E-2</v>
      </c>
      <c r="AT86" s="164">
        <v>6.1071860278457193E-2</v>
      </c>
      <c r="AU86" s="164">
        <v>5.5696101340901943E-2</v>
      </c>
      <c r="AV86" s="164">
        <v>5.9630430979190741E-2</v>
      </c>
      <c r="AW86" s="164">
        <v>6.2784183646488606E-2</v>
      </c>
      <c r="AX86" s="164">
        <v>5.9383747003813762E-2</v>
      </c>
      <c r="AY86" s="164">
        <v>6.3753608243666327E-2</v>
      </c>
      <c r="AZ86" s="164">
        <v>5.6706459630067658E-2</v>
      </c>
      <c r="BA86" s="164">
        <v>6.0616481946979474E-2</v>
      </c>
      <c r="BB86" s="164">
        <v>6.1959970503172278E-2</v>
      </c>
      <c r="BC86" s="164">
        <v>6.9687597190771694E-2</v>
      </c>
      <c r="BD86" s="164">
        <v>7.0215587962198428E-2</v>
      </c>
      <c r="BE86" s="164">
        <v>7.816739862659336E-2</v>
      </c>
      <c r="BF86" s="164">
        <v>7.0072096190895633E-2</v>
      </c>
      <c r="BG86" s="164">
        <v>8.2432080102870744E-2</v>
      </c>
      <c r="BH86" s="164">
        <v>8.7031129515563022E-2</v>
      </c>
      <c r="BI86" s="164">
        <v>7.8792334697521768E-2</v>
      </c>
      <c r="BJ86" s="164">
        <v>9.9459037303775713E-2</v>
      </c>
      <c r="BK86" s="164">
        <v>8.6994126398111229E-2</v>
      </c>
    </row>
    <row r="87" spans="2:63">
      <c r="B87" s="42" t="s">
        <v>281</v>
      </c>
      <c r="C87" s="164">
        <v>0</v>
      </c>
      <c r="D87" s="164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1.0828247980347657E-3</v>
      </c>
      <c r="K87" s="164">
        <v>6.0232412383828069E-3</v>
      </c>
      <c r="L87" s="164">
        <v>1.7075197447650344E-3</v>
      </c>
      <c r="M87" s="164">
        <v>1.5095566645271272E-2</v>
      </c>
      <c r="N87" s="164">
        <v>5.3164541069975833E-2</v>
      </c>
      <c r="O87" s="164">
        <v>6.2203262035334557E-2</v>
      </c>
      <c r="P87" s="164">
        <v>7.2059456726487614E-2</v>
      </c>
      <c r="Q87" s="164">
        <v>5.1500527660523557E-2</v>
      </c>
      <c r="R87" s="164">
        <v>7.3584661071506172E-2</v>
      </c>
      <c r="S87" s="164">
        <v>7.5993660943650426E-2</v>
      </c>
      <c r="T87" s="164">
        <v>7.8152998605899429E-2</v>
      </c>
      <c r="U87" s="164">
        <v>7.6049578748760699E-2</v>
      </c>
      <c r="V87" s="164">
        <v>7.5969303852120307E-2</v>
      </c>
      <c r="W87" s="164">
        <v>7.883906583795916E-2</v>
      </c>
      <c r="X87" s="164">
        <v>8.1391451661090158E-2</v>
      </c>
      <c r="Y87" s="164">
        <v>7.3225523232280196E-2</v>
      </c>
      <c r="Z87" s="164">
        <v>8.0064104008901044E-2</v>
      </c>
      <c r="AA87" s="164">
        <v>7.8355406928107538E-2</v>
      </c>
      <c r="AB87" s="164">
        <v>9.8225501405475951E-2</v>
      </c>
      <c r="AC87" s="164">
        <v>0.12045656162479051</v>
      </c>
      <c r="AD87" s="164">
        <v>0.10731195911031081</v>
      </c>
      <c r="AE87" s="164">
        <v>9.8058650980896875E-2</v>
      </c>
      <c r="AF87" s="164">
        <v>0.10609373776885654</v>
      </c>
      <c r="AG87" s="166"/>
      <c r="AH87" s="164">
        <v>0</v>
      </c>
      <c r="AI87" s="164">
        <v>0</v>
      </c>
      <c r="AJ87" s="164">
        <v>0</v>
      </c>
      <c r="AK87" s="164">
        <v>0</v>
      </c>
      <c r="AL87" s="164">
        <v>0</v>
      </c>
      <c r="AM87" s="164">
        <v>0</v>
      </c>
      <c r="AN87" s="164">
        <v>0</v>
      </c>
      <c r="AO87" s="164">
        <v>1.3058202671405185E-3</v>
      </c>
      <c r="AP87" s="164">
        <v>6.8384457328122296E-3</v>
      </c>
      <c r="AQ87" s="164">
        <v>2.0492192185316833E-3</v>
      </c>
      <c r="AR87" s="164">
        <v>1.5861000748668544E-2</v>
      </c>
      <c r="AS87" s="164">
        <v>5.6050196168572528E-2</v>
      </c>
      <c r="AT87" s="164">
        <v>6.5851143729787162E-2</v>
      </c>
      <c r="AU87" s="164">
        <v>7.6182545179127134E-2</v>
      </c>
      <c r="AV87" s="164">
        <v>5.4350251364016722E-2</v>
      </c>
      <c r="AW87" s="164">
        <v>7.8997894010476508E-2</v>
      </c>
      <c r="AX87" s="164">
        <v>8.1066603582282737E-2</v>
      </c>
      <c r="AY87" s="164">
        <v>8.3055173898892234E-2</v>
      </c>
      <c r="AZ87" s="164">
        <v>8.0711243387416573E-2</v>
      </c>
      <c r="BA87" s="164">
        <v>8.097990475840236E-2</v>
      </c>
      <c r="BB87" s="164">
        <v>8.461413912615677E-2</v>
      </c>
      <c r="BC87" s="164">
        <v>8.6244416066861951E-2</v>
      </c>
      <c r="BD87" s="164">
        <v>7.7552244859461966E-2</v>
      </c>
      <c r="BE87" s="164">
        <v>8.4387524919483509E-2</v>
      </c>
      <c r="BF87" s="164">
        <v>8.3165236306762494E-2</v>
      </c>
      <c r="BG87" s="164">
        <v>0.10416526522112972</v>
      </c>
      <c r="BH87" s="164">
        <v>0.12744308760500395</v>
      </c>
      <c r="BI87" s="164">
        <v>0.11399067628548668</v>
      </c>
      <c r="BJ87" s="164">
        <v>0.10337141226191683</v>
      </c>
      <c r="BK87" s="164">
        <v>0.11232135965809313</v>
      </c>
    </row>
    <row r="88" spans="2:63">
      <c r="B88" s="42" t="s">
        <v>109</v>
      </c>
      <c r="C88" s="164">
        <v>7.5052953795647992E-4</v>
      </c>
      <c r="D88" s="164">
        <v>1.3132145512940979E-3</v>
      </c>
      <c r="E88" s="164">
        <v>1.7378563102331578E-3</v>
      </c>
      <c r="F88" s="164">
        <v>2.5344178419159824E-3</v>
      </c>
      <c r="G88" s="164">
        <v>1.5975045367443771E-3</v>
      </c>
      <c r="H88" s="164">
        <v>8.2409201470822115E-3</v>
      </c>
      <c r="I88" s="164">
        <v>9.7086623744368477E-3</v>
      </c>
      <c r="J88" s="164">
        <v>9.5659643310515002E-3</v>
      </c>
      <c r="K88" s="164">
        <v>7.3626962328627778E-3</v>
      </c>
      <c r="L88" s="164">
        <v>8.7235874243310717E-3</v>
      </c>
      <c r="M88" s="164">
        <v>1.3935668721083592E-2</v>
      </c>
      <c r="N88" s="164">
        <v>1.1037264755211312E-2</v>
      </c>
      <c r="O88" s="164">
        <v>1.6611420786860984E-2</v>
      </c>
      <c r="P88" s="164">
        <v>9.8601401043186508E-3</v>
      </c>
      <c r="Q88" s="164">
        <v>1.2866714320011711E-2</v>
      </c>
      <c r="R88" s="164">
        <v>8.7946456676683098E-3</v>
      </c>
      <c r="S88" s="164">
        <v>8.5146825586314059E-3</v>
      </c>
      <c r="T88" s="164">
        <v>7.2870374320901325E-3</v>
      </c>
      <c r="U88" s="164">
        <v>6.252309082005603E-3</v>
      </c>
      <c r="V88" s="164">
        <v>7.6859290431841275E-3</v>
      </c>
      <c r="W88" s="164">
        <v>6.6575640138288629E-3</v>
      </c>
      <c r="X88" s="164">
        <v>7.459084030844638E-3</v>
      </c>
      <c r="Y88" s="164">
        <v>6.8417943224098618E-3</v>
      </c>
      <c r="Z88" s="164">
        <v>7.2844094367518824E-3</v>
      </c>
      <c r="AA88" s="164">
        <v>7.0617509909803181E-3</v>
      </c>
      <c r="AB88" s="164">
        <v>8.1602927710363697E-3</v>
      </c>
      <c r="AC88" s="164">
        <v>6.467726713081723E-3</v>
      </c>
      <c r="AD88" s="164">
        <v>8.1617503192280994E-3</v>
      </c>
      <c r="AE88" s="164">
        <v>7.3932314980979389E-3</v>
      </c>
      <c r="AF88" s="164">
        <v>7.5414014663272438E-3</v>
      </c>
      <c r="AG88" s="166"/>
      <c r="AH88" s="164">
        <v>1.2602781342980539E-3</v>
      </c>
      <c r="AI88" s="164">
        <v>2.1741883880392336E-3</v>
      </c>
      <c r="AJ88" s="164">
        <v>2.8625260263970397E-3</v>
      </c>
      <c r="AK88" s="164">
        <v>4.2858710587611471E-3</v>
      </c>
      <c r="AL88" s="164">
        <v>2.6650285970214252E-3</v>
      </c>
      <c r="AM88" s="164">
        <v>1.0584531313398563E-2</v>
      </c>
      <c r="AN88" s="164">
        <v>1.1424548504493707E-2</v>
      </c>
      <c r="AO88" s="164">
        <v>1.1535966040767842E-2</v>
      </c>
      <c r="AP88" s="164">
        <v>8.3591867970959043E-3</v>
      </c>
      <c r="AQ88" s="164">
        <v>1.0469386398841166E-2</v>
      </c>
      <c r="AR88" s="164">
        <v>1.4642289170876741E-2</v>
      </c>
      <c r="AS88" s="164">
        <v>1.1636327466082954E-2</v>
      </c>
      <c r="AT88" s="164">
        <v>1.7585589919226065E-2</v>
      </c>
      <c r="AU88" s="164">
        <v>1.0424316295097236E-2</v>
      </c>
      <c r="AV88" s="164">
        <v>1.3578678024376706E-2</v>
      </c>
      <c r="AW88" s="164">
        <v>9.4416210688124703E-3</v>
      </c>
      <c r="AX88" s="164">
        <v>9.0830786020609892E-3</v>
      </c>
      <c r="AY88" s="164">
        <v>7.7441195082218793E-3</v>
      </c>
      <c r="AZ88" s="164">
        <v>6.6355612792836517E-3</v>
      </c>
      <c r="BA88" s="164">
        <v>8.1928590935681968E-3</v>
      </c>
      <c r="BB88" s="164">
        <v>7.145240011661615E-3</v>
      </c>
      <c r="BC88" s="164">
        <v>7.9038318337475676E-3</v>
      </c>
      <c r="BD88" s="164">
        <v>7.2460596407961479E-3</v>
      </c>
      <c r="BE88" s="164">
        <v>7.6777638428237472E-3</v>
      </c>
      <c r="BF88" s="164">
        <v>7.495235030938018E-3</v>
      </c>
      <c r="BG88" s="164">
        <v>8.6537513030163406E-3</v>
      </c>
      <c r="BH88" s="164">
        <v>6.8428573004433177E-3</v>
      </c>
      <c r="BI88" s="164">
        <v>8.6697088216024006E-3</v>
      </c>
      <c r="BJ88" s="164">
        <v>7.7937925261337406E-3</v>
      </c>
      <c r="BK88" s="164">
        <v>7.9840759264938992E-3</v>
      </c>
    </row>
    <row r="89" spans="2:63">
      <c r="B89" s="42" t="s">
        <v>328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>
        <v>2.6867592242241362E-3</v>
      </c>
      <c r="P89" s="164">
        <v>1.1712579514709269E-2</v>
      </c>
      <c r="Q89" s="164">
        <v>3.7348878454007092E-3</v>
      </c>
      <c r="R89" s="164">
        <v>4.3039417510351849E-3</v>
      </c>
      <c r="S89" s="164">
        <v>5.5039537754646159E-3</v>
      </c>
      <c r="T89" s="164">
        <v>6.8646427076549344E-3</v>
      </c>
      <c r="U89" s="164">
        <v>1.0241645771318891E-2</v>
      </c>
      <c r="V89" s="164">
        <v>6.7843104386444038E-3</v>
      </c>
      <c r="W89" s="164">
        <v>8.8468166353060217E-3</v>
      </c>
      <c r="X89" s="164">
        <v>7.9822531266491963E-3</v>
      </c>
      <c r="Y89" s="164">
        <v>7.7982821241336315E-3</v>
      </c>
      <c r="Z89" s="164">
        <v>7.1821136314882241E-3</v>
      </c>
      <c r="AA89" s="164">
        <v>7.9484354648340499E-3</v>
      </c>
      <c r="AB89" s="164">
        <v>7.5442942912148517E-3</v>
      </c>
      <c r="AC89" s="164">
        <v>7.0674617975361505E-3</v>
      </c>
      <c r="AD89" s="164">
        <v>6.9742093720967738E-3</v>
      </c>
      <c r="AE89" s="164">
        <v>6.8413743996328363E-3</v>
      </c>
      <c r="AF89" s="164">
        <v>7.0999160937403934E-3</v>
      </c>
      <c r="AG89" s="166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>
        <v>2.8443229832739664E-3</v>
      </c>
      <c r="AU89" s="164">
        <v>1.2382748338365814E-2</v>
      </c>
      <c r="AV89" s="164">
        <v>3.9415482591105555E-3</v>
      </c>
      <c r="AW89" s="164">
        <v>4.6205599009981656E-3</v>
      </c>
      <c r="AX89" s="164">
        <v>5.8713691814590643E-3</v>
      </c>
      <c r="AY89" s="164">
        <v>7.2952299209029375E-3</v>
      </c>
      <c r="AZ89" s="164">
        <v>1.0869435151869205E-2</v>
      </c>
      <c r="BA89" s="164">
        <v>7.2317736943106814E-3</v>
      </c>
      <c r="BB89" s="164">
        <v>9.4948584898499003E-3</v>
      </c>
      <c r="BC89" s="164">
        <v>8.4581948811075208E-3</v>
      </c>
      <c r="BD89" s="164">
        <v>8.259064026836101E-3</v>
      </c>
      <c r="BE89" s="164">
        <v>7.5699441160847107E-3</v>
      </c>
      <c r="BF89" s="164">
        <v>8.4363484154554944E-3</v>
      </c>
      <c r="BG89" s="164">
        <v>8.0005029702687729E-3</v>
      </c>
      <c r="BH89" s="164">
        <v>7.477377245865619E-3</v>
      </c>
      <c r="BI89" s="164">
        <v>7.4082595217992396E-3</v>
      </c>
      <c r="BJ89" s="164">
        <v>7.2120361276471383E-3</v>
      </c>
      <c r="BK89" s="164">
        <v>7.5166757484095605E-3</v>
      </c>
    </row>
    <row r="90" spans="2:63">
      <c r="B90" s="42" t="s">
        <v>97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v>4.2789109815255799E-3</v>
      </c>
      <c r="P90" s="164">
        <v>5.7941796480909004E-3</v>
      </c>
      <c r="Q90" s="164">
        <v>2.6178038796638064E-3</v>
      </c>
      <c r="R90" s="164">
        <v>6.299883477750904E-3</v>
      </c>
      <c r="S90" s="164">
        <v>8.77897934665668E-3</v>
      </c>
      <c r="T90" s="164">
        <v>9.2436992905582851E-3</v>
      </c>
      <c r="U90" s="164">
        <v>9.667924015659005E-3</v>
      </c>
      <c r="V90" s="164">
        <v>8.5244668395088007E-3</v>
      </c>
      <c r="W90" s="164">
        <v>9.8439596962421085E-3</v>
      </c>
      <c r="X90" s="164">
        <v>1.0045922503302853E-2</v>
      </c>
      <c r="Y90" s="164">
        <v>1.232403757115926E-2</v>
      </c>
      <c r="Z90" s="164">
        <v>9.9076268630208693E-3</v>
      </c>
      <c r="AA90" s="164">
        <v>1.0542070488577622E-2</v>
      </c>
      <c r="AB90" s="164">
        <v>9.8257097566488878E-3</v>
      </c>
      <c r="AC90" s="164">
        <v>8.8597798943204631E-3</v>
      </c>
      <c r="AD90" s="164">
        <v>1.0197950676044518E-2</v>
      </c>
      <c r="AE90" s="164">
        <v>1.2280777983119572E-2</v>
      </c>
      <c r="AF90" s="164">
        <v>1.0301922249773358E-2</v>
      </c>
      <c r="AG90" s="166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>
        <v>4.5298457481433305E-3</v>
      </c>
      <c r="AU90" s="164">
        <v>6.1257102519121339E-3</v>
      </c>
      <c r="AV90" s="164">
        <v>2.7626543978811666E-3</v>
      </c>
      <c r="AW90" s="164">
        <v>6.7633324663967376E-3</v>
      </c>
      <c r="AX90" s="164">
        <v>9.3650184727931372E-3</v>
      </c>
      <c r="AY90" s="164">
        <v>9.8235136941813017E-3</v>
      </c>
      <c r="AZ90" s="164">
        <v>1.026054556931546E-2</v>
      </c>
      <c r="BA90" s="164">
        <v>9.08670315214841E-3</v>
      </c>
      <c r="BB90" s="164">
        <v>1.0565043692958997E-2</v>
      </c>
      <c r="BC90" s="164">
        <v>1.0644910521536925E-2</v>
      </c>
      <c r="BD90" s="164">
        <v>1.3052235575619938E-2</v>
      </c>
      <c r="BE90" s="164">
        <v>1.0442633676424673E-2</v>
      </c>
      <c r="BF90" s="164">
        <v>1.11891931459168E-2</v>
      </c>
      <c r="BG90" s="164">
        <v>1.0419877202379082E-2</v>
      </c>
      <c r="BH90" s="164">
        <v>9.373650467875862E-3</v>
      </c>
      <c r="BI90" s="164">
        <v>1.0832635094224623E-2</v>
      </c>
      <c r="BJ90" s="164">
        <v>1.2946143467111704E-2</v>
      </c>
      <c r="BK90" s="164">
        <v>1.0906637154798096E-2</v>
      </c>
    </row>
    <row r="91" spans="2:63" ht="12.75" hidden="1" customHeight="1">
      <c r="B91" s="185"/>
      <c r="C91" s="190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10"/>
      <c r="AH91" s="190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</row>
    <row r="92" spans="2:63" ht="12.75" hidden="1" customHeight="1">
      <c r="B92" s="187"/>
      <c r="C92" s="191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10"/>
      <c r="AH92" s="191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</row>
    <row r="93" spans="2:63">
      <c r="B93" s="290"/>
      <c r="C93" s="111">
        <f>SUM(C81:C92)</f>
        <v>0.99999999999999989</v>
      </c>
      <c r="D93" s="291">
        <f t="shared" ref="D93:AU93" si="34">SUM(D81:D92)</f>
        <v>1</v>
      </c>
      <c r="E93" s="291">
        <f t="shared" si="34"/>
        <v>0.99999999999999989</v>
      </c>
      <c r="F93" s="291">
        <f t="shared" si="34"/>
        <v>1.0000000000000002</v>
      </c>
      <c r="G93" s="291">
        <f t="shared" si="34"/>
        <v>1</v>
      </c>
      <c r="H93" s="291">
        <f t="shared" si="34"/>
        <v>0.99999999999999978</v>
      </c>
      <c r="I93" s="291">
        <f t="shared" si="34"/>
        <v>0.99999999999999978</v>
      </c>
      <c r="J93" s="291">
        <f t="shared" si="34"/>
        <v>0.99999999999999989</v>
      </c>
      <c r="K93" s="291">
        <f t="shared" si="34"/>
        <v>0.99999999999999944</v>
      </c>
      <c r="L93" s="291">
        <f t="shared" si="34"/>
        <v>0.99999999999999989</v>
      </c>
      <c r="M93" s="291">
        <f t="shared" ref="M93:P93" si="35">SUM(M81:M92)</f>
        <v>0.99999999999999989</v>
      </c>
      <c r="N93" s="291">
        <f t="shared" si="35"/>
        <v>0.99999975306099664</v>
      </c>
      <c r="O93" s="291">
        <f t="shared" si="35"/>
        <v>0.999999999999999</v>
      </c>
      <c r="P93" s="291">
        <f t="shared" si="35"/>
        <v>0.99999999999999944</v>
      </c>
      <c r="Q93" s="291">
        <f t="shared" ref="Q93" si="36">SUM(Q81:Q92)</f>
        <v>0.99999993933299935</v>
      </c>
      <c r="R93" s="291">
        <f t="shared" ref="R93:S93" si="37">SUM(R81:R92)</f>
        <v>1.0000000000000009</v>
      </c>
      <c r="S93" s="291">
        <f t="shared" si="37"/>
        <v>1.0000000000000007</v>
      </c>
      <c r="T93" s="291">
        <f t="shared" ref="T93:U93" si="38">SUM(T81:T92)</f>
        <v>0.99999999999999922</v>
      </c>
      <c r="U93" s="291">
        <f t="shared" si="38"/>
        <v>1.0000000000000004</v>
      </c>
      <c r="V93" s="291">
        <f t="shared" ref="V93:W93" si="39">SUM(V81:V92)</f>
        <v>1.0000000000000009</v>
      </c>
      <c r="W93" s="291">
        <f t="shared" si="39"/>
        <v>0.99999999999999922</v>
      </c>
      <c r="X93" s="291">
        <f t="shared" ref="X93:AB93" si="40">SUM(X81:X92)</f>
        <v>1.0000000000000002</v>
      </c>
      <c r="Y93" s="291">
        <f t="shared" ref="Y93:Z93" si="41">SUM(Y81:Y92)</f>
        <v>0.99999999999999867</v>
      </c>
      <c r="Z93" s="291">
        <f t="shared" si="41"/>
        <v>0.99999999999999944</v>
      </c>
      <c r="AA93" s="291">
        <f t="shared" si="40"/>
        <v>0.99999999999999778</v>
      </c>
      <c r="AB93" s="291">
        <f t="shared" si="40"/>
        <v>1.0000000000000002</v>
      </c>
      <c r="AC93" s="291">
        <f t="shared" ref="AC93:AE93" si="42">SUM(AC81:AC92)</f>
        <v>0.99999999999999978</v>
      </c>
      <c r="AD93" s="291">
        <f t="shared" si="42"/>
        <v>0.999999999999998</v>
      </c>
      <c r="AE93" s="291">
        <f t="shared" si="42"/>
        <v>0.99999999999999978</v>
      </c>
      <c r="AF93" s="291">
        <f t="shared" ref="AF93" si="43">SUM(AF81:AF92)</f>
        <v>0.99999999999999833</v>
      </c>
      <c r="AG93" s="58"/>
      <c r="AH93" s="111">
        <f t="shared" si="34"/>
        <v>1.0000000000000002</v>
      </c>
      <c r="AI93" s="291">
        <f t="shared" si="34"/>
        <v>1</v>
      </c>
      <c r="AJ93" s="291">
        <f t="shared" si="34"/>
        <v>0.99999999999999978</v>
      </c>
      <c r="AK93" s="291">
        <f t="shared" si="34"/>
        <v>1</v>
      </c>
      <c r="AL93" s="291">
        <f t="shared" si="34"/>
        <v>1</v>
      </c>
      <c r="AM93" s="291">
        <f t="shared" si="34"/>
        <v>0.99999999999999989</v>
      </c>
      <c r="AN93" s="291">
        <f t="shared" si="34"/>
        <v>1.0000000000000002</v>
      </c>
      <c r="AO93" s="291">
        <f t="shared" si="34"/>
        <v>0.99999999999999978</v>
      </c>
      <c r="AP93" s="291">
        <f t="shared" si="34"/>
        <v>0.99999999999999989</v>
      </c>
      <c r="AQ93" s="291">
        <f t="shared" si="34"/>
        <v>0.99999999999999989</v>
      </c>
      <c r="AR93" s="291">
        <f t="shared" si="34"/>
        <v>0.99999999999999978</v>
      </c>
      <c r="AS93" s="291">
        <f t="shared" si="34"/>
        <v>1.0000000832254023</v>
      </c>
      <c r="AT93" s="291">
        <f t="shared" si="34"/>
        <v>0.999999999999999</v>
      </c>
      <c r="AU93" s="291">
        <f t="shared" si="34"/>
        <v>0.99999999999999944</v>
      </c>
      <c r="AV93" s="291">
        <f t="shared" ref="AV93" si="44">SUM(AV81:AV92)</f>
        <v>1.0000000204670192</v>
      </c>
      <c r="AW93" s="291">
        <f t="shared" ref="AW93:BB93" si="45">SUM(AW81:AW92)</f>
        <v>1.0000000000000011</v>
      </c>
      <c r="AX93" s="291">
        <f t="shared" si="45"/>
        <v>1.0000000000000002</v>
      </c>
      <c r="AY93" s="291">
        <f t="shared" ref="AY93:AZ93" si="46">SUM(AY81:AY92)</f>
        <v>0.999999999999998</v>
      </c>
      <c r="AZ93" s="291">
        <f t="shared" si="46"/>
        <v>0.99999999999999944</v>
      </c>
      <c r="BA93" s="291">
        <f t="shared" si="45"/>
        <v>0.99999999999999822</v>
      </c>
      <c r="BB93" s="291">
        <f t="shared" si="45"/>
        <v>0.999999999999999</v>
      </c>
      <c r="BC93" s="291">
        <f>SUM(BC81:BC92)</f>
        <v>1.0000000000000011</v>
      </c>
      <c r="BD93" s="291">
        <f>SUM(BD81:BD92)</f>
        <v>1.0000000000000009</v>
      </c>
      <c r="BE93" s="291">
        <f t="shared" ref="BE93" si="47">SUM(BE81:BE92)</f>
        <v>0.99999999999999933</v>
      </c>
      <c r="BF93" s="291">
        <f>SUM(BF81:BF92)</f>
        <v>0.99999999999999833</v>
      </c>
      <c r="BG93" s="291">
        <f t="shared" ref="BG93:BH93" si="48">SUM(BG81:BG92)</f>
        <v>0.99999999999999956</v>
      </c>
      <c r="BH93" s="291">
        <f t="shared" si="48"/>
        <v>0.99999999999999822</v>
      </c>
      <c r="BI93" s="291">
        <v>0.99999999999999922</v>
      </c>
      <c r="BJ93" s="291">
        <f t="shared" ref="BJ93" si="49">SUM(BJ81:BJ92)</f>
        <v>1</v>
      </c>
      <c r="BK93" s="291">
        <f t="shared" ref="BK93" si="50">SUM(BK81:BK92)</f>
        <v>0.99999999999999889</v>
      </c>
    </row>
    <row r="94" spans="2:63">
      <c r="B94" s="317"/>
      <c r="C94" s="318"/>
      <c r="D94" s="319"/>
      <c r="E94" s="319"/>
      <c r="F94" s="319"/>
      <c r="G94" s="291"/>
      <c r="H94" s="319"/>
      <c r="I94" s="319"/>
      <c r="J94" s="319"/>
      <c r="K94" s="319"/>
      <c r="L94" s="291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58"/>
      <c r="AH94" s="318"/>
      <c r="AI94" s="319"/>
      <c r="AJ94" s="319"/>
      <c r="AK94" s="319"/>
      <c r="AL94" s="291"/>
      <c r="AM94" s="319"/>
      <c r="AN94" s="319"/>
      <c r="AO94" s="319"/>
      <c r="AP94" s="319"/>
      <c r="AQ94" s="291"/>
      <c r="AR94" s="319"/>
      <c r="AS94" s="319"/>
      <c r="AT94" s="319"/>
      <c r="AU94" s="319"/>
      <c r="AV94" s="291"/>
      <c r="AW94" s="319"/>
      <c r="AX94" s="319"/>
      <c r="AY94" s="319"/>
      <c r="AZ94" s="319"/>
      <c r="BA94" s="319"/>
      <c r="BB94" s="319"/>
      <c r="BC94" s="319"/>
      <c r="BD94" s="319"/>
      <c r="BE94" s="319"/>
      <c r="BF94" s="319"/>
      <c r="BG94" s="319"/>
      <c r="BH94" s="319"/>
      <c r="BI94" s="319"/>
      <c r="BJ94" s="319"/>
      <c r="BK94" s="319"/>
    </row>
    <row r="95" spans="2:63">
      <c r="B95" s="403" t="s">
        <v>287</v>
      </c>
      <c r="C95" s="399" t="s">
        <v>119</v>
      </c>
      <c r="D95" s="400"/>
      <c r="E95" s="400"/>
      <c r="F95" s="400"/>
      <c r="G95" s="401"/>
      <c r="H95" s="399" t="s">
        <v>136</v>
      </c>
      <c r="I95" s="400"/>
      <c r="J95" s="400"/>
      <c r="K95" s="400"/>
      <c r="L95" s="401"/>
      <c r="M95" s="399" t="s">
        <v>314</v>
      </c>
      <c r="N95" s="400"/>
      <c r="O95" s="400"/>
      <c r="P95" s="400"/>
      <c r="Q95" s="401"/>
      <c r="R95" s="399" t="s">
        <v>336</v>
      </c>
      <c r="S95" s="400"/>
      <c r="T95" s="400"/>
      <c r="U95" s="400"/>
      <c r="V95" s="400"/>
      <c r="W95" s="398" t="s">
        <v>368</v>
      </c>
      <c r="X95" s="398"/>
      <c r="Y95" s="398"/>
      <c r="Z95" s="398"/>
      <c r="AA95" s="398"/>
      <c r="AB95" s="398" t="s">
        <v>389</v>
      </c>
      <c r="AC95" s="398"/>
      <c r="AD95" s="398"/>
      <c r="AE95" s="398"/>
      <c r="AF95" s="398"/>
      <c r="AG95" s="170"/>
      <c r="AH95" s="399" t="s">
        <v>119</v>
      </c>
      <c r="AI95" s="400"/>
      <c r="AJ95" s="400"/>
      <c r="AK95" s="400"/>
      <c r="AL95" s="401"/>
      <c r="AM95" s="399" t="s">
        <v>136</v>
      </c>
      <c r="AN95" s="400"/>
      <c r="AO95" s="400"/>
      <c r="AP95" s="400"/>
      <c r="AQ95" s="401"/>
      <c r="AR95" s="399" t="s">
        <v>314</v>
      </c>
      <c r="AS95" s="400"/>
      <c r="AT95" s="400"/>
      <c r="AU95" s="400"/>
      <c r="AV95" s="401"/>
      <c r="AW95" s="399" t="s">
        <v>336</v>
      </c>
      <c r="AX95" s="400"/>
      <c r="AY95" s="400"/>
      <c r="AZ95" s="400"/>
      <c r="BA95" s="400"/>
      <c r="BB95" s="398" t="s">
        <v>368</v>
      </c>
      <c r="BC95" s="398"/>
      <c r="BD95" s="398"/>
      <c r="BE95" s="398"/>
      <c r="BF95" s="398"/>
      <c r="BG95" s="398" t="s">
        <v>389</v>
      </c>
      <c r="BH95" s="398"/>
      <c r="BI95" s="398"/>
      <c r="BJ95" s="398"/>
      <c r="BK95" s="398"/>
    </row>
    <row r="96" spans="2:63">
      <c r="B96" s="404"/>
      <c r="C96" s="131" t="s">
        <v>115</v>
      </c>
      <c r="D96" s="130" t="s">
        <v>116</v>
      </c>
      <c r="E96" s="189" t="s">
        <v>117</v>
      </c>
      <c r="F96" s="189" t="s">
        <v>118</v>
      </c>
      <c r="G96" s="189" t="s">
        <v>119</v>
      </c>
      <c r="H96" s="189" t="s">
        <v>132</v>
      </c>
      <c r="I96" s="130" t="s">
        <v>133</v>
      </c>
      <c r="J96" s="189" t="s">
        <v>134</v>
      </c>
      <c r="K96" s="189" t="s">
        <v>135</v>
      </c>
      <c r="L96" s="189" t="s">
        <v>136</v>
      </c>
      <c r="M96" s="130" t="s">
        <v>310</v>
      </c>
      <c r="N96" s="130" t="s">
        <v>311</v>
      </c>
      <c r="O96" s="130" t="s">
        <v>312</v>
      </c>
      <c r="P96" s="130" t="s">
        <v>313</v>
      </c>
      <c r="Q96" s="130" t="s">
        <v>314</v>
      </c>
      <c r="R96" s="130" t="s">
        <v>334</v>
      </c>
      <c r="S96" s="130" t="s">
        <v>337</v>
      </c>
      <c r="T96" s="130" t="s">
        <v>346</v>
      </c>
      <c r="U96" s="130" t="s">
        <v>349</v>
      </c>
      <c r="V96" s="130" t="s">
        <v>336</v>
      </c>
      <c r="W96" s="130" t="s">
        <v>364</v>
      </c>
      <c r="X96" s="130" t="s">
        <v>369</v>
      </c>
      <c r="Y96" s="130" t="s">
        <v>375</v>
      </c>
      <c r="Z96" s="130" t="s">
        <v>379</v>
      </c>
      <c r="AA96" s="130" t="s">
        <v>368</v>
      </c>
      <c r="AB96" s="130" t="s">
        <v>386</v>
      </c>
      <c r="AC96" s="130" t="s">
        <v>390</v>
      </c>
      <c r="AD96" s="130" t="s">
        <v>391</v>
      </c>
      <c r="AE96" s="130" t="s">
        <v>392</v>
      </c>
      <c r="AF96" s="130" t="s">
        <v>389</v>
      </c>
      <c r="AG96" s="92"/>
      <c r="AH96" s="130" t="s">
        <v>115</v>
      </c>
      <c r="AI96" s="130" t="s">
        <v>116</v>
      </c>
      <c r="AJ96" s="130" t="s">
        <v>117</v>
      </c>
      <c r="AK96" s="130" t="s">
        <v>118</v>
      </c>
      <c r="AL96" s="131" t="s">
        <v>119</v>
      </c>
      <c r="AM96" s="130" t="s">
        <v>132</v>
      </c>
      <c r="AN96" s="130" t="s">
        <v>133</v>
      </c>
      <c r="AO96" s="130" t="s">
        <v>134</v>
      </c>
      <c r="AP96" s="130" t="s">
        <v>135</v>
      </c>
      <c r="AQ96" s="131" t="s">
        <v>136</v>
      </c>
      <c r="AR96" s="130" t="s">
        <v>310</v>
      </c>
      <c r="AS96" s="130" t="s">
        <v>311</v>
      </c>
      <c r="AT96" s="130" t="s">
        <v>312</v>
      </c>
      <c r="AU96" s="130" t="s">
        <v>313</v>
      </c>
      <c r="AV96" s="131" t="s">
        <v>314</v>
      </c>
      <c r="AW96" s="130" t="s">
        <v>334</v>
      </c>
      <c r="AX96" s="130" t="s">
        <v>337</v>
      </c>
      <c r="AY96" s="130" t="s">
        <v>346</v>
      </c>
      <c r="AZ96" s="130" t="s">
        <v>349</v>
      </c>
      <c r="BA96" s="130" t="s">
        <v>336</v>
      </c>
      <c r="BB96" s="130" t="s">
        <v>364</v>
      </c>
      <c r="BC96" s="130" t="s">
        <v>369</v>
      </c>
      <c r="BD96" s="130" t="s">
        <v>375</v>
      </c>
      <c r="BE96" s="130" t="s">
        <v>379</v>
      </c>
      <c r="BF96" s="130" t="s">
        <v>368</v>
      </c>
      <c r="BG96" s="130" t="s">
        <v>386</v>
      </c>
      <c r="BH96" s="130" t="s">
        <v>390</v>
      </c>
      <c r="BI96" s="130" t="s">
        <v>391</v>
      </c>
      <c r="BJ96" s="130" t="s">
        <v>392</v>
      </c>
      <c r="BK96" s="130" t="s">
        <v>389</v>
      </c>
    </row>
    <row r="97" spans="2:63">
      <c r="B97" s="1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3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</row>
    <row r="98" spans="2:63">
      <c r="B98" s="42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6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</row>
    <row r="99" spans="2:63">
      <c r="B99" s="42" t="s">
        <v>283</v>
      </c>
      <c r="C99" s="164">
        <v>0.34496519895153577</v>
      </c>
      <c r="D99" s="164">
        <v>0.35485372856275682</v>
      </c>
      <c r="E99" s="164">
        <v>0.36537789803657955</v>
      </c>
      <c r="F99" s="164">
        <v>0.36202687249100635</v>
      </c>
      <c r="G99" s="164">
        <v>0.35691064109797876</v>
      </c>
      <c r="H99" s="164">
        <v>0.47273981263756998</v>
      </c>
      <c r="I99" s="164">
        <v>0.52456422330535846</v>
      </c>
      <c r="J99" s="164">
        <v>0.50628483692551784</v>
      </c>
      <c r="K99" s="164">
        <v>0.5480384261281438</v>
      </c>
      <c r="L99" s="164">
        <v>0.51191704097964608</v>
      </c>
      <c r="M99" s="164">
        <v>0.58595507690619886</v>
      </c>
      <c r="N99" s="164">
        <v>0.58299728679209051</v>
      </c>
      <c r="O99" s="164">
        <v>0.59567475735627684</v>
      </c>
      <c r="P99" s="164">
        <v>0.61204512553459212</v>
      </c>
      <c r="Q99" s="164">
        <v>0.59452311451685169</v>
      </c>
      <c r="R99" s="164">
        <v>0.59781511760794082</v>
      </c>
      <c r="S99" s="164">
        <v>0.61866163780755368</v>
      </c>
      <c r="T99" s="164">
        <v>0.65155364092855672</v>
      </c>
      <c r="U99" s="164">
        <v>0.66889320861754198</v>
      </c>
      <c r="V99" s="164">
        <v>0.63493619660711509</v>
      </c>
      <c r="W99" s="164">
        <v>0.66443139634046511</v>
      </c>
      <c r="X99" s="164">
        <v>0.69877122930538893</v>
      </c>
      <c r="Y99" s="164">
        <v>0.70197665433661338</v>
      </c>
      <c r="Z99" s="164">
        <v>0.72196498697287093</v>
      </c>
      <c r="AA99" s="164">
        <v>0.69693302895350917</v>
      </c>
      <c r="AB99" s="164">
        <v>0.716089410509956</v>
      </c>
      <c r="AC99" s="164">
        <v>0.72863966971019301</v>
      </c>
      <c r="AD99" s="164">
        <v>0.72409075226718234</v>
      </c>
      <c r="AE99" s="164">
        <v>0.75106774339218063</v>
      </c>
      <c r="AF99" s="164">
        <v>0.73016815831768</v>
      </c>
      <c r="AG99" s="166"/>
      <c r="AH99" s="164">
        <v>0.57926047589829555</v>
      </c>
      <c r="AI99" s="164">
        <v>0.5875040413870577</v>
      </c>
      <c r="AJ99" s="164">
        <v>0.60183556974260477</v>
      </c>
      <c r="AK99" s="164">
        <v>0.61221179461474806</v>
      </c>
      <c r="AL99" s="164">
        <v>0.59541431227845099</v>
      </c>
      <c r="AM99" s="164">
        <v>0.6071809046377129</v>
      </c>
      <c r="AN99" s="164">
        <v>0.61727446910231798</v>
      </c>
      <c r="AO99" s="164">
        <v>0.61056474936373406</v>
      </c>
      <c r="AP99" s="164">
        <v>0.62221167777423558</v>
      </c>
      <c r="AQ99" s="164">
        <v>0.61436910398089717</v>
      </c>
      <c r="AR99" s="164">
        <v>0.61566644908998414</v>
      </c>
      <c r="AS99" s="164">
        <v>0.61464115096337202</v>
      </c>
      <c r="AT99" s="164">
        <v>0.63060782954746064</v>
      </c>
      <c r="AU99" s="164">
        <v>0.64706504247851748</v>
      </c>
      <c r="AV99" s="164">
        <v>0.62742048262244998</v>
      </c>
      <c r="AW99" s="164">
        <v>0.64179320269968321</v>
      </c>
      <c r="AX99" s="164">
        <v>0.65996027985675298</v>
      </c>
      <c r="AY99" s="164">
        <v>0.69242258028590564</v>
      </c>
      <c r="AZ99" s="164">
        <v>0.70989482715313801</v>
      </c>
      <c r="BA99" s="164">
        <v>0.67681379348945248</v>
      </c>
      <c r="BB99" s="164">
        <v>0.7131019376268406</v>
      </c>
      <c r="BC99" s="164">
        <v>0.74043545613005435</v>
      </c>
      <c r="BD99" s="164">
        <v>0.74345478160735146</v>
      </c>
      <c r="BE99" s="164">
        <v>0.76095072921061446</v>
      </c>
      <c r="BF99" s="164">
        <v>0.73971410837772444</v>
      </c>
      <c r="BG99" s="164">
        <v>0.75939183104697905</v>
      </c>
      <c r="BH99" s="164">
        <v>0.77090104521335079</v>
      </c>
      <c r="BI99" s="164">
        <v>0.76915560229551483</v>
      </c>
      <c r="BJ99" s="164">
        <v>0.79176016151747564</v>
      </c>
      <c r="BK99" s="164">
        <v>0.77302847136646302</v>
      </c>
    </row>
    <row r="100" spans="2:63">
      <c r="B100" s="42" t="s">
        <v>284</v>
      </c>
      <c r="C100" s="164">
        <v>0.58355199718341821</v>
      </c>
      <c r="D100" s="164">
        <v>0.57009330574567108</v>
      </c>
      <c r="E100" s="164">
        <v>0.56733754626491262</v>
      </c>
      <c r="F100" s="164">
        <v>0.56865142134320212</v>
      </c>
      <c r="G100" s="164">
        <v>0.57231269236047666</v>
      </c>
      <c r="H100" s="164">
        <v>0.42493431950654786</v>
      </c>
      <c r="I100" s="164">
        <v>0.36645503959847153</v>
      </c>
      <c r="J100" s="164">
        <v>0.39000317418135932</v>
      </c>
      <c r="K100" s="164">
        <v>0.35362549068403493</v>
      </c>
      <c r="L100" s="164">
        <v>0.38472111872477505</v>
      </c>
      <c r="M100" s="164">
        <v>0.29614917421254994</v>
      </c>
      <c r="N100" s="164">
        <v>0.30919781104250121</v>
      </c>
      <c r="O100" s="164">
        <v>0.29738412468752962</v>
      </c>
      <c r="P100" s="164">
        <v>0.28671238264349219</v>
      </c>
      <c r="Q100" s="164">
        <v>0.29723335084840574</v>
      </c>
      <c r="R100" s="164">
        <v>0.29994244313601409</v>
      </c>
      <c r="S100" s="164">
        <v>0.28786875638922005</v>
      </c>
      <c r="T100" s="164">
        <v>0.26480280194144667</v>
      </c>
      <c r="U100" s="164">
        <v>0.25435514603784587</v>
      </c>
      <c r="V100" s="164">
        <v>0.27627974390699522</v>
      </c>
      <c r="W100" s="164">
        <v>0.24718833001731699</v>
      </c>
      <c r="X100" s="164">
        <v>0.22333343811489273</v>
      </c>
      <c r="Y100" s="164">
        <v>0.21927111736080729</v>
      </c>
      <c r="Z100" s="164">
        <v>0.2066838947435185</v>
      </c>
      <c r="AA100" s="164">
        <v>0.22400919079807266</v>
      </c>
      <c r="AB100" s="164">
        <v>0.20839964420427648</v>
      </c>
      <c r="AC100" s="164">
        <v>0.19984012984918062</v>
      </c>
      <c r="AD100" s="164">
        <v>0.20038993002123892</v>
      </c>
      <c r="AE100" s="164">
        <v>0.18025148562180557</v>
      </c>
      <c r="AF100" s="164">
        <v>0.19705305153194888</v>
      </c>
      <c r="AG100" s="166"/>
      <c r="AH100" s="164">
        <v>0.3007066537969264</v>
      </c>
      <c r="AI100" s="164">
        <v>0.28823653250947928</v>
      </c>
      <c r="AJ100" s="164">
        <v>0.28733605467340007</v>
      </c>
      <c r="AK100" s="164">
        <v>0.2705605370480943</v>
      </c>
      <c r="AL100" s="164">
        <v>0.28651288354693405</v>
      </c>
      <c r="AM100" s="164">
        <v>0.2613930733694948</v>
      </c>
      <c r="AN100" s="164">
        <v>0.254483794910559</v>
      </c>
      <c r="AO100" s="164">
        <v>0.26436161641668021</v>
      </c>
      <c r="AP100" s="164">
        <v>0.26614312293140807</v>
      </c>
      <c r="AQ100" s="164">
        <v>0.26158282548274364</v>
      </c>
      <c r="AR100" s="164">
        <v>0.26045979345447079</v>
      </c>
      <c r="AS100" s="164">
        <v>0.27170252395998923</v>
      </c>
      <c r="AT100" s="164">
        <v>0.25617953981659131</v>
      </c>
      <c r="AU100" s="164">
        <v>0.24589958620934504</v>
      </c>
      <c r="AV100" s="164">
        <v>0.25834642429119209</v>
      </c>
      <c r="AW100" s="164">
        <v>0.2484429244753433</v>
      </c>
      <c r="AX100" s="164">
        <v>0.24033056826726362</v>
      </c>
      <c r="AY100" s="164">
        <v>0.21868729000857212</v>
      </c>
      <c r="AZ100" s="164">
        <v>0.20864882779255495</v>
      </c>
      <c r="BA100" s="164">
        <v>0.22854634124039555</v>
      </c>
      <c r="BB100" s="164">
        <v>0.19204380845111607</v>
      </c>
      <c r="BC100" s="164">
        <v>0.17702470294604472</v>
      </c>
      <c r="BD100" s="164">
        <v>0.17313970863375924</v>
      </c>
      <c r="BE100" s="164">
        <v>0.16384522839453405</v>
      </c>
      <c r="BF100" s="164">
        <v>0.17637516712463791</v>
      </c>
      <c r="BG100" s="164">
        <v>0.16053102472628006</v>
      </c>
      <c r="BH100" s="164">
        <v>0.15343055576100109</v>
      </c>
      <c r="BI100" s="164">
        <v>0.15062502448707532</v>
      </c>
      <c r="BJ100" s="164">
        <v>0.13583798284773074</v>
      </c>
      <c r="BK100" s="164">
        <v>0.14992067915019758</v>
      </c>
    </row>
    <row r="101" spans="2:63">
      <c r="B101" s="42" t="s">
        <v>285</v>
      </c>
      <c r="C101" s="164">
        <v>4.3908951974128752E-2</v>
      </c>
      <c r="D101" s="164">
        <v>4.124646718477773E-2</v>
      </c>
      <c r="E101" s="164">
        <v>3.8388386616944041E-2</v>
      </c>
      <c r="F101" s="164">
        <v>4.0719149494043705E-2</v>
      </c>
      <c r="G101" s="164">
        <v>4.1049935085716513E-2</v>
      </c>
      <c r="H101" s="164">
        <v>5.5064030518040562E-2</v>
      </c>
      <c r="I101" s="164">
        <v>5.304545381274392E-2</v>
      </c>
      <c r="J101" s="164">
        <v>5.2632608515639757E-2</v>
      </c>
      <c r="K101" s="164">
        <v>5.3421418429680873E-2</v>
      </c>
      <c r="L101" s="164">
        <v>5.3564675029283595E-2</v>
      </c>
      <c r="M101" s="164">
        <v>6.8781270397609617E-2</v>
      </c>
      <c r="N101" s="164">
        <v>6.2937905635407743E-2</v>
      </c>
      <c r="O101" s="164">
        <v>5.9129896922925494E-2</v>
      </c>
      <c r="P101" s="164">
        <v>5.1382154632478257E-2</v>
      </c>
      <c r="Q101" s="164">
        <v>6.031966467321466E-2</v>
      </c>
      <c r="R101" s="164">
        <v>5.4090611402329701E-2</v>
      </c>
      <c r="S101" s="164">
        <v>4.913997092066686E-2</v>
      </c>
      <c r="T101" s="164">
        <v>4.4590781518577843E-2</v>
      </c>
      <c r="U101" s="164">
        <v>3.7964204020324591E-2</v>
      </c>
      <c r="V101" s="164">
        <v>4.6296400265632962E-2</v>
      </c>
      <c r="W101" s="164">
        <v>3.9468527936029792E-2</v>
      </c>
      <c r="X101" s="164">
        <v>3.1546244570205731E-2</v>
      </c>
      <c r="Y101" s="164">
        <v>3.4966464938903007E-2</v>
      </c>
      <c r="Z101" s="164">
        <v>2.8776701506671842E-2</v>
      </c>
      <c r="AA101" s="164">
        <v>3.3671942748559378E-2</v>
      </c>
      <c r="AB101" s="164">
        <v>2.8641598061514489E-2</v>
      </c>
      <c r="AC101" s="164">
        <v>2.1862099597961645E-2</v>
      </c>
      <c r="AD101" s="164">
        <v>2.5310172032269387E-2</v>
      </c>
      <c r="AE101" s="164">
        <v>2.985818547833714E-2</v>
      </c>
      <c r="AF101" s="164">
        <v>2.6394004249458178E-2</v>
      </c>
      <c r="AG101" s="166"/>
      <c r="AH101" s="164">
        <v>7.3731264759557824E-2</v>
      </c>
      <c r="AI101" s="164">
        <v>6.8288605173018491E-2</v>
      </c>
      <c r="AJ101" s="164">
        <v>6.3231784558558352E-2</v>
      </c>
      <c r="AK101" s="164">
        <v>6.8858820936155793E-2</v>
      </c>
      <c r="AL101" s="164">
        <v>6.8481339735195046E-2</v>
      </c>
      <c r="AM101" s="164">
        <v>7.0723529030491936E-2</v>
      </c>
      <c r="AN101" s="164">
        <v>6.2420582429794071E-2</v>
      </c>
      <c r="AO101" s="164">
        <v>6.3473391029956444E-2</v>
      </c>
      <c r="AP101" s="164">
        <v>6.0651641938769957E-2</v>
      </c>
      <c r="AQ101" s="164">
        <v>6.4284793762271614E-2</v>
      </c>
      <c r="AR101" s="164">
        <v>7.2268885753460688E-2</v>
      </c>
      <c r="AS101" s="164">
        <v>6.6354042523643422E-2</v>
      </c>
      <c r="AT101" s="164">
        <v>6.259754253381776E-2</v>
      </c>
      <c r="AU101" s="164">
        <v>5.4322131952055201E-2</v>
      </c>
      <c r="AV101" s="164">
        <v>6.3657403192220297E-2</v>
      </c>
      <c r="AW101" s="164">
        <v>5.8069770578555308E-2</v>
      </c>
      <c r="AX101" s="164">
        <v>5.2420300498806902E-2</v>
      </c>
      <c r="AY101" s="164">
        <v>4.7387754524794802E-2</v>
      </c>
      <c r="AZ101" s="164">
        <v>4.0291322596496169E-2</v>
      </c>
      <c r="BA101" s="164">
        <v>4.9349907055429652E-2</v>
      </c>
      <c r="BB101" s="164">
        <v>4.235965353455385E-2</v>
      </c>
      <c r="BC101" s="164">
        <v>3.342718905406198E-2</v>
      </c>
      <c r="BD101" s="164">
        <v>3.7032550005954464E-2</v>
      </c>
      <c r="BE101" s="164">
        <v>3.0330628757487054E-2</v>
      </c>
      <c r="BF101" s="164">
        <v>3.5738887382171604E-2</v>
      </c>
      <c r="BG101" s="164">
        <v>3.0373575250269246E-2</v>
      </c>
      <c r="BH101" s="164">
        <v>2.3130109615539154E-2</v>
      </c>
      <c r="BI101" s="164">
        <v>2.6885387712423034E-2</v>
      </c>
      <c r="BJ101" s="164">
        <v>3.1475884785272593E-2</v>
      </c>
      <c r="BK101" s="164">
        <v>2.7943311978470897E-2</v>
      </c>
    </row>
    <row r="102" spans="2:63">
      <c r="B102" s="42" t="s">
        <v>286</v>
      </c>
      <c r="C102" s="164">
        <v>4.3375716291022808E-3</v>
      </c>
      <c r="D102" s="164">
        <v>4.700846655954119E-3</v>
      </c>
      <c r="E102" s="164">
        <v>5.1687960006264076E-3</v>
      </c>
      <c r="F102" s="164">
        <v>5.1029622624886141E-3</v>
      </c>
      <c r="G102" s="164">
        <v>4.8324227571175391E-3</v>
      </c>
      <c r="H102" s="164">
        <v>1.4361688874154385E-2</v>
      </c>
      <c r="I102" s="164">
        <v>1.8287809641828925E-2</v>
      </c>
      <c r="J102" s="164">
        <v>1.6333017594250335E-2</v>
      </c>
      <c r="K102" s="164">
        <v>8.4345681010237969E-3</v>
      </c>
      <c r="L102" s="164">
        <v>1.4406777198685617E-2</v>
      </c>
      <c r="M102" s="164">
        <v>1.0321436255472527E-2</v>
      </c>
      <c r="N102" s="164">
        <v>1.069789771622838E-2</v>
      </c>
      <c r="O102" s="164">
        <v>1.1034713610113586E-2</v>
      </c>
      <c r="P102" s="164">
        <v>1.3652320458466073E-2</v>
      </c>
      <c r="Q102" s="164">
        <v>1.1462807856457063E-2</v>
      </c>
      <c r="R102" s="164">
        <v>1.1155053359262741E-2</v>
      </c>
      <c r="S102" s="164">
        <v>8.2550395337546833E-3</v>
      </c>
      <c r="T102" s="164">
        <v>8.9684901939246966E-3</v>
      </c>
      <c r="U102" s="164">
        <v>7.4625089201022111E-3</v>
      </c>
      <c r="V102" s="164">
        <v>8.9349425133768996E-3</v>
      </c>
      <c r="W102" s="164">
        <v>9.1888635264725758E-3</v>
      </c>
      <c r="X102" s="164">
        <v>1.111716561896953E-2</v>
      </c>
      <c r="Y102" s="164">
        <v>1.2779516063017178E-2</v>
      </c>
      <c r="Z102" s="164">
        <v>1.0665331468487943E-2</v>
      </c>
      <c r="AA102" s="164">
        <v>1.0954884713870249E-2</v>
      </c>
      <c r="AB102" s="164">
        <v>1.0400828868254761E-2</v>
      </c>
      <c r="AC102" s="164">
        <v>9.3997401346785237E-3</v>
      </c>
      <c r="AD102" s="164">
        <v>9.49228211194998E-3</v>
      </c>
      <c r="AE102" s="164">
        <v>-2.994207727938774E-3</v>
      </c>
      <c r="AF102" s="164">
        <v>6.5174719942933425E-3</v>
      </c>
      <c r="AG102" s="166"/>
      <c r="AH102" s="164">
        <v>7.2835863262535241E-3</v>
      </c>
      <c r="AI102" s="164">
        <v>7.7828304622856873E-3</v>
      </c>
      <c r="AJ102" s="164">
        <v>8.5138299350795942E-3</v>
      </c>
      <c r="AK102" s="164">
        <v>8.6294524576959412E-3</v>
      </c>
      <c r="AL102" s="164">
        <v>8.061664016842815E-3</v>
      </c>
      <c r="AM102" s="164">
        <v>1.8445967548368535E-2</v>
      </c>
      <c r="AN102" s="164">
        <v>2.1519954061245426E-2</v>
      </c>
      <c r="AO102" s="164">
        <v>1.9697142925206745E-2</v>
      </c>
      <c r="AP102" s="164">
        <v>9.5761291895469104E-3</v>
      </c>
      <c r="AQ102" s="164">
        <v>1.7290064776649666E-2</v>
      </c>
      <c r="AR102" s="164">
        <v>1.0844793840625169E-2</v>
      </c>
      <c r="AS102" s="164">
        <v>1.1278557060482444E-2</v>
      </c>
      <c r="AT102" s="164">
        <v>1.1681839314855478E-2</v>
      </c>
      <c r="AU102" s="164">
        <v>1.4433477122575988E-2</v>
      </c>
      <c r="AV102" s="164">
        <v>1.2097090157984106E-2</v>
      </c>
      <c r="AW102" s="164">
        <v>1.1975671425596612E-2</v>
      </c>
      <c r="AX102" s="164">
        <v>8.8061031555669248E-3</v>
      </c>
      <c r="AY102" s="164">
        <v>9.5310420067579813E-3</v>
      </c>
      <c r="AZ102" s="164">
        <v>7.9199435899696153E-3</v>
      </c>
      <c r="BA102" s="164">
        <v>9.5242519947728501E-3</v>
      </c>
      <c r="BB102" s="164">
        <v>9.8619608004775015E-3</v>
      </c>
      <c r="BC102" s="164">
        <v>1.1780026496136081E-2</v>
      </c>
      <c r="BD102" s="164">
        <v>1.3534627205881606E-2</v>
      </c>
      <c r="BE102" s="164">
        <v>1.1241253945357571E-2</v>
      </c>
      <c r="BF102" s="164">
        <v>1.1627347925076702E-2</v>
      </c>
      <c r="BG102" s="164">
        <v>1.1029774163320696E-2</v>
      </c>
      <c r="BH102" s="164">
        <v>9.9449286057121562E-3</v>
      </c>
      <c r="BI102" s="164">
        <v>1.0083048212003424E-2</v>
      </c>
      <c r="BJ102" s="164">
        <v>-3.1564321795827487E-3</v>
      </c>
      <c r="BK102" s="164">
        <v>6.9000427416981971E-3</v>
      </c>
    </row>
    <row r="103" spans="2:63">
      <c r="B103" s="42" t="s">
        <v>20</v>
      </c>
      <c r="C103" s="164">
        <v>2.3236280261815713E-2</v>
      </c>
      <c r="D103" s="164">
        <v>2.9105651850840363E-2</v>
      </c>
      <c r="E103" s="164">
        <v>2.3727373080936056E-2</v>
      </c>
      <c r="F103" s="164">
        <v>2.3499594409258411E-2</v>
      </c>
      <c r="G103" s="164">
        <v>2.4894308698710781E-2</v>
      </c>
      <c r="H103" s="164">
        <v>3.2900148463688057E-2</v>
      </c>
      <c r="I103" s="164">
        <v>3.7647473641598234E-2</v>
      </c>
      <c r="J103" s="164">
        <v>3.4746362783233009E-2</v>
      </c>
      <c r="K103" s="164">
        <v>3.6480096657118183E-2</v>
      </c>
      <c r="L103" s="164">
        <v>3.5390388067609614E-2</v>
      </c>
      <c r="M103" s="164">
        <v>3.8793042228169712E-2</v>
      </c>
      <c r="N103" s="164">
        <v>3.4169098813769366E-2</v>
      </c>
      <c r="O103" s="164">
        <v>3.6776507423152083E-2</v>
      </c>
      <c r="P103" s="164">
        <v>3.6208016730972854E-2</v>
      </c>
      <c r="Q103" s="164">
        <v>3.6461062105070205E-2</v>
      </c>
      <c r="R103" s="164">
        <v>3.69967744944526E-2</v>
      </c>
      <c r="S103" s="164">
        <v>3.607459534880491E-2</v>
      </c>
      <c r="T103" s="164">
        <v>3.0084285417492907E-2</v>
      </c>
      <c r="U103" s="164">
        <v>3.1324932404185324E-2</v>
      </c>
      <c r="V103" s="164">
        <v>3.355271670687987E-2</v>
      </c>
      <c r="W103" s="164">
        <v>3.9722882179715611E-2</v>
      </c>
      <c r="X103" s="164">
        <v>3.5231922390543617E-2</v>
      </c>
      <c r="Y103" s="164">
        <v>3.1006247300659512E-2</v>
      </c>
      <c r="Z103" s="164">
        <v>3.1909085308448652E-2</v>
      </c>
      <c r="AA103" s="164">
        <v>3.4430952785986818E-2</v>
      </c>
      <c r="AB103" s="164">
        <v>3.6468518355997077E-2</v>
      </c>
      <c r="AC103" s="164">
        <v>4.0258360707986954E-2</v>
      </c>
      <c r="AD103" s="164">
        <v>4.0716863567359526E-2</v>
      </c>
      <c r="AE103" s="164">
        <v>4.181679323561522E-2</v>
      </c>
      <c r="AF103" s="164">
        <v>3.9867313906618525E-2</v>
      </c>
      <c r="AG103" s="166"/>
      <c r="AH103" s="164">
        <v>3.9018019218966256E-2</v>
      </c>
      <c r="AI103" s="164">
        <v>4.8187990468160691E-2</v>
      </c>
      <c r="AJ103" s="164">
        <v>3.9082761090357097E-2</v>
      </c>
      <c r="AK103" s="164">
        <v>3.9739394943308241E-2</v>
      </c>
      <c r="AL103" s="164">
        <v>4.1529800422569353E-2</v>
      </c>
      <c r="AM103" s="164">
        <v>4.2256525413932516E-2</v>
      </c>
      <c r="AN103" s="164">
        <v>4.4301199496087844E-2</v>
      </c>
      <c r="AO103" s="164">
        <v>4.1903100264421053E-2</v>
      </c>
      <c r="AP103" s="164">
        <v>4.1417428166039591E-2</v>
      </c>
      <c r="AQ103" s="164">
        <v>4.2473211997445581E-2</v>
      </c>
      <c r="AR103" s="164">
        <v>4.0760077861461033E-2</v>
      </c>
      <c r="AS103" s="164">
        <v>3.6023725492510004E-2</v>
      </c>
      <c r="AT103" s="164">
        <v>3.8933248787272341E-2</v>
      </c>
      <c r="AU103" s="164">
        <v>3.8279762237507842E-2</v>
      </c>
      <c r="AV103" s="164">
        <v>3.847859973615305E-2</v>
      </c>
      <c r="AW103" s="164">
        <v>3.9718430820822208E-2</v>
      </c>
      <c r="AX103" s="164">
        <v>3.8482748221609096E-2</v>
      </c>
      <c r="AY103" s="164">
        <v>3.1971333173966901E-2</v>
      </c>
      <c r="AZ103" s="164">
        <v>3.3245078867841338E-2</v>
      </c>
      <c r="BA103" s="164">
        <v>3.5765706219949567E-2</v>
      </c>
      <c r="BB103" s="164">
        <v>4.2632639587011592E-2</v>
      </c>
      <c r="BC103" s="164">
        <v>3.7332625373704194E-2</v>
      </c>
      <c r="BD103" s="164">
        <v>3.2838332547055801E-2</v>
      </c>
      <c r="BE103" s="164">
        <v>3.3632159692004726E-2</v>
      </c>
      <c r="BF103" s="164">
        <v>3.6544489190388114E-2</v>
      </c>
      <c r="BG103" s="164">
        <v>3.867379481314917E-2</v>
      </c>
      <c r="BH103" s="164">
        <v>4.2593360804397448E-2</v>
      </c>
      <c r="BI103" s="164">
        <v>4.3250937292982905E-2</v>
      </c>
      <c r="BJ103" s="164">
        <v>4.4082403029103767E-2</v>
      </c>
      <c r="BK103" s="164">
        <v>4.2207494763169602E-2</v>
      </c>
    </row>
    <row r="104" spans="2:63">
      <c r="B104" s="42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6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</row>
    <row r="105" spans="2:63" ht="12.75" hidden="1" customHeight="1">
      <c r="B105" s="42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6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</row>
    <row r="106" spans="2:63" ht="12.75" hidden="1" customHeight="1">
      <c r="B106" s="185"/>
      <c r="C106" s="190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10"/>
      <c r="AH106" s="190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</row>
    <row r="107" spans="2:63" ht="12.75" hidden="1" customHeight="1">
      <c r="B107" s="187"/>
      <c r="C107" s="191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10"/>
      <c r="AH107" s="191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</row>
    <row r="108" spans="2:63">
      <c r="B108" s="290"/>
      <c r="C108" s="111">
        <f>SUM(C98:C107)</f>
        <v>1.0000000000000009</v>
      </c>
      <c r="D108" s="291">
        <f t="shared" ref="D108:AU108" si="51">SUM(D98:D107)</f>
        <v>1.0000000000000002</v>
      </c>
      <c r="E108" s="291">
        <f t="shared" si="51"/>
        <v>0.99999999999999867</v>
      </c>
      <c r="F108" s="291">
        <f t="shared" si="51"/>
        <v>0.99999999999999922</v>
      </c>
      <c r="G108" s="291">
        <f t="shared" si="51"/>
        <v>1.0000000000000002</v>
      </c>
      <c r="H108" s="291">
        <f t="shared" si="51"/>
        <v>1.0000000000000009</v>
      </c>
      <c r="I108" s="291">
        <f t="shared" si="51"/>
        <v>1.0000000000000011</v>
      </c>
      <c r="J108" s="291">
        <f t="shared" si="51"/>
        <v>1.0000000000000002</v>
      </c>
      <c r="K108" s="291">
        <f t="shared" si="51"/>
        <v>1.0000000000000016</v>
      </c>
      <c r="L108" s="291">
        <f t="shared" si="51"/>
        <v>1</v>
      </c>
      <c r="M108" s="291">
        <f t="shared" ref="M108:P108" si="52">SUM(M98:M107)</f>
        <v>1.0000000000000007</v>
      </c>
      <c r="N108" s="291">
        <f t="shared" si="52"/>
        <v>0.99999999999999722</v>
      </c>
      <c r="O108" s="291">
        <f t="shared" si="52"/>
        <v>0.99999999999999756</v>
      </c>
      <c r="P108" s="291">
        <f t="shared" si="52"/>
        <v>1.0000000000000016</v>
      </c>
      <c r="Q108" s="291">
        <f t="shared" ref="Q108" si="53">SUM(Q98:Q107)</f>
        <v>0.99999999999999933</v>
      </c>
      <c r="R108" s="291">
        <f t="shared" ref="R108:S108" si="54">SUM(R98:R107)</f>
        <v>1</v>
      </c>
      <c r="S108" s="291">
        <f t="shared" si="54"/>
        <v>1.0000000000000002</v>
      </c>
      <c r="T108" s="291">
        <f t="shared" ref="T108:U108" si="55">SUM(T98:T107)</f>
        <v>0.99999999999999878</v>
      </c>
      <c r="U108" s="291">
        <f t="shared" si="55"/>
        <v>1</v>
      </c>
      <c r="V108" s="291">
        <f t="shared" ref="V108:W108" si="56">SUM(V98:V107)</f>
        <v>1</v>
      </c>
      <c r="W108" s="291">
        <f t="shared" si="56"/>
        <v>1</v>
      </c>
      <c r="X108" s="291">
        <f t="shared" ref="X108:AB108" si="57">SUM(X98:X107)</f>
        <v>1.0000000000000004</v>
      </c>
      <c r="Y108" s="291">
        <f t="shared" ref="Y108:Z108" si="58">SUM(Y98:Y107)</f>
        <v>1.0000000000000004</v>
      </c>
      <c r="Z108" s="291">
        <f t="shared" si="58"/>
        <v>0.99999999999999778</v>
      </c>
      <c r="AA108" s="291">
        <f t="shared" si="57"/>
        <v>0.99999999999999833</v>
      </c>
      <c r="AB108" s="291">
        <f t="shared" si="57"/>
        <v>0.99999999999999878</v>
      </c>
      <c r="AC108" s="291">
        <f t="shared" ref="AC108:AE108" si="59">SUM(AC98:AC107)</f>
        <v>1.0000000000000007</v>
      </c>
      <c r="AD108" s="291">
        <f t="shared" si="59"/>
        <v>1.0000000000000002</v>
      </c>
      <c r="AE108" s="291">
        <f t="shared" si="59"/>
        <v>0.99999999999999989</v>
      </c>
      <c r="AF108" s="291">
        <f t="shared" ref="AF108" si="60">SUM(AF98:AF107)</f>
        <v>0.99999999999999889</v>
      </c>
      <c r="AG108" s="58"/>
      <c r="AH108" s="111">
        <f t="shared" si="51"/>
        <v>0.99999999999999956</v>
      </c>
      <c r="AI108" s="291">
        <f t="shared" si="51"/>
        <v>1.0000000000000018</v>
      </c>
      <c r="AJ108" s="291">
        <f t="shared" si="51"/>
        <v>0.99999999999999989</v>
      </c>
      <c r="AK108" s="291">
        <f t="shared" si="51"/>
        <v>1.0000000000000024</v>
      </c>
      <c r="AL108" s="291">
        <f t="shared" si="51"/>
        <v>0.99999999999999223</v>
      </c>
      <c r="AM108" s="291">
        <f t="shared" si="51"/>
        <v>1.0000000000000007</v>
      </c>
      <c r="AN108" s="291">
        <f t="shared" si="51"/>
        <v>1.0000000000000042</v>
      </c>
      <c r="AO108" s="291">
        <f t="shared" si="51"/>
        <v>0.99999999999999845</v>
      </c>
      <c r="AP108" s="291">
        <f t="shared" si="51"/>
        <v>1</v>
      </c>
      <c r="AQ108" s="291">
        <f t="shared" si="51"/>
        <v>1.0000000000000075</v>
      </c>
      <c r="AR108" s="291">
        <f t="shared" si="51"/>
        <v>1.0000000000000018</v>
      </c>
      <c r="AS108" s="291">
        <f t="shared" si="51"/>
        <v>0.99999999999999711</v>
      </c>
      <c r="AT108" s="291">
        <f t="shared" si="51"/>
        <v>0.99999999999999756</v>
      </c>
      <c r="AU108" s="291">
        <f t="shared" si="51"/>
        <v>1.0000000000000016</v>
      </c>
      <c r="AV108" s="291">
        <f t="shared" ref="AV108" si="61">SUM(AV98:AV107)</f>
        <v>0.99999999999999956</v>
      </c>
      <c r="AW108" s="291">
        <f t="shared" ref="AW108:BB108" si="62">SUM(AW98:AW107)</f>
        <v>1.0000000000000007</v>
      </c>
      <c r="AX108" s="291">
        <f t="shared" si="62"/>
        <v>0.99999999999999956</v>
      </c>
      <c r="AY108" s="291">
        <f t="shared" ref="AY108:AZ108" si="63">SUM(AY98:AY107)</f>
        <v>0.99999999999999756</v>
      </c>
      <c r="AZ108" s="291">
        <f t="shared" si="63"/>
        <v>1</v>
      </c>
      <c r="BA108" s="291">
        <f t="shared" si="62"/>
        <v>1</v>
      </c>
      <c r="BB108" s="291">
        <f t="shared" si="62"/>
        <v>0.99999999999999956</v>
      </c>
      <c r="BC108" s="291">
        <f>SUM(BC98:BC107)</f>
        <v>1.0000000000000013</v>
      </c>
      <c r="BD108" s="291">
        <f>SUM(BD98:BD107)</f>
        <v>1.0000000000000027</v>
      </c>
      <c r="BE108" s="291">
        <f t="shared" ref="BE108" si="64">SUM(BE98:BE107)</f>
        <v>0.99999999999999789</v>
      </c>
      <c r="BF108" s="291">
        <f>SUM(BF98:BF107)</f>
        <v>0.99999999999999878</v>
      </c>
      <c r="BG108" s="291">
        <f t="shared" ref="BG108:BH108" si="65">SUM(BG98:BG107)</f>
        <v>0.99999999999999822</v>
      </c>
      <c r="BH108" s="291">
        <f t="shared" si="65"/>
        <v>1.0000000000000007</v>
      </c>
      <c r="BI108" s="291">
        <v>0.99999999999999944</v>
      </c>
      <c r="BJ108" s="291">
        <f t="shared" ref="BJ108" si="66">SUM(BJ98:BJ107)</f>
        <v>1</v>
      </c>
      <c r="BK108" s="291">
        <f t="shared" ref="BK108" si="67">SUM(BK98:BK107)</f>
        <v>0.99999999999999933</v>
      </c>
    </row>
    <row r="109" spans="2:63">
      <c r="B109" s="317"/>
      <c r="C109" s="318"/>
      <c r="D109" s="319"/>
      <c r="E109" s="319"/>
      <c r="F109" s="319"/>
      <c r="G109" s="291"/>
      <c r="H109" s="319"/>
      <c r="I109" s="319"/>
      <c r="J109" s="319"/>
      <c r="K109" s="319"/>
      <c r="L109" s="291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58"/>
      <c r="AH109" s="318"/>
      <c r="AI109" s="319"/>
      <c r="AJ109" s="319"/>
      <c r="AK109" s="319"/>
      <c r="AL109" s="291"/>
      <c r="AM109" s="319"/>
      <c r="AN109" s="319"/>
      <c r="AO109" s="319"/>
      <c r="AP109" s="319"/>
      <c r="AQ109" s="291"/>
      <c r="AR109" s="319"/>
      <c r="AS109" s="319"/>
      <c r="AT109" s="319"/>
      <c r="AU109" s="319"/>
      <c r="AV109" s="291"/>
      <c r="AW109" s="319"/>
      <c r="AX109" s="319"/>
      <c r="AY109" s="319"/>
      <c r="AZ109" s="319"/>
      <c r="BA109" s="319"/>
      <c r="BB109" s="319"/>
      <c r="BC109" s="319"/>
      <c r="BD109" s="319"/>
      <c r="BE109" s="319"/>
      <c r="BF109" s="319"/>
      <c r="BG109" s="319"/>
      <c r="BH109" s="319"/>
      <c r="BI109" s="319"/>
      <c r="BJ109" s="319"/>
      <c r="BK109" s="319"/>
    </row>
    <row r="110" spans="2:63">
      <c r="B110" s="71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</row>
    <row r="111" spans="2:63">
      <c r="B111" s="403" t="s">
        <v>74</v>
      </c>
      <c r="C111" s="399" t="s">
        <v>119</v>
      </c>
      <c r="D111" s="400"/>
      <c r="E111" s="400"/>
      <c r="F111" s="400"/>
      <c r="G111" s="401"/>
      <c r="H111" s="399" t="s">
        <v>136</v>
      </c>
      <c r="I111" s="400"/>
      <c r="J111" s="400"/>
      <c r="K111" s="400"/>
      <c r="L111" s="401"/>
      <c r="M111" s="399" t="s">
        <v>314</v>
      </c>
      <c r="N111" s="400"/>
      <c r="O111" s="400"/>
      <c r="P111" s="400"/>
      <c r="Q111" s="401"/>
      <c r="R111" s="399" t="s">
        <v>336</v>
      </c>
      <c r="S111" s="400"/>
      <c r="T111" s="400"/>
      <c r="U111" s="400"/>
      <c r="V111" s="400"/>
      <c r="W111" s="398" t="s">
        <v>368</v>
      </c>
      <c r="X111" s="398"/>
      <c r="Y111" s="398"/>
      <c r="Z111" s="398"/>
      <c r="AA111" s="398"/>
      <c r="AB111" s="398" t="s">
        <v>389</v>
      </c>
      <c r="AC111" s="398"/>
      <c r="AD111" s="398"/>
      <c r="AE111" s="398"/>
      <c r="AF111" s="398"/>
      <c r="AG111" s="170"/>
      <c r="AH111" s="399" t="s">
        <v>119</v>
      </c>
      <c r="AI111" s="400"/>
      <c r="AJ111" s="400"/>
      <c r="AK111" s="400"/>
      <c r="AL111" s="401"/>
      <c r="AM111" s="399" t="s">
        <v>136</v>
      </c>
      <c r="AN111" s="400"/>
      <c r="AO111" s="400"/>
      <c r="AP111" s="400"/>
      <c r="AQ111" s="401"/>
      <c r="AR111" s="399" t="s">
        <v>314</v>
      </c>
      <c r="AS111" s="400"/>
      <c r="AT111" s="400"/>
      <c r="AU111" s="400"/>
      <c r="AV111" s="401"/>
      <c r="AW111" s="399" t="s">
        <v>336</v>
      </c>
      <c r="AX111" s="400"/>
      <c r="AY111" s="400"/>
      <c r="AZ111" s="400"/>
      <c r="BA111" s="400"/>
      <c r="BB111" s="398" t="s">
        <v>368</v>
      </c>
      <c r="BC111" s="398"/>
      <c r="BD111" s="398"/>
      <c r="BE111" s="398"/>
      <c r="BF111" s="398"/>
      <c r="BG111" s="398" t="s">
        <v>389</v>
      </c>
      <c r="BH111" s="398"/>
      <c r="BI111" s="398"/>
      <c r="BJ111" s="398"/>
      <c r="BK111" s="398"/>
    </row>
    <row r="112" spans="2:63">
      <c r="B112" s="404"/>
      <c r="C112" s="130" t="s">
        <v>115</v>
      </c>
      <c r="D112" s="130" t="s">
        <v>116</v>
      </c>
      <c r="E112" s="130" t="s">
        <v>117</v>
      </c>
      <c r="F112" s="130" t="s">
        <v>118</v>
      </c>
      <c r="G112" s="131" t="s">
        <v>119</v>
      </c>
      <c r="H112" s="130" t="s">
        <v>132</v>
      </c>
      <c r="I112" s="130" t="s">
        <v>133</v>
      </c>
      <c r="J112" s="130" t="s">
        <v>134</v>
      </c>
      <c r="K112" s="130" t="s">
        <v>135</v>
      </c>
      <c r="L112" s="131" t="s">
        <v>136</v>
      </c>
      <c r="M112" s="130" t="s">
        <v>310</v>
      </c>
      <c r="N112" s="130" t="s">
        <v>311</v>
      </c>
      <c r="O112" s="130" t="s">
        <v>312</v>
      </c>
      <c r="P112" s="130" t="s">
        <v>313</v>
      </c>
      <c r="Q112" s="130" t="s">
        <v>314</v>
      </c>
      <c r="R112" s="130" t="s">
        <v>334</v>
      </c>
      <c r="S112" s="130" t="s">
        <v>337</v>
      </c>
      <c r="T112" s="130" t="s">
        <v>346</v>
      </c>
      <c r="U112" s="130" t="s">
        <v>349</v>
      </c>
      <c r="V112" s="130" t="s">
        <v>336</v>
      </c>
      <c r="W112" s="130" t="s">
        <v>364</v>
      </c>
      <c r="X112" s="130" t="s">
        <v>369</v>
      </c>
      <c r="Y112" s="130" t="s">
        <v>375</v>
      </c>
      <c r="Z112" s="130" t="s">
        <v>379</v>
      </c>
      <c r="AA112" s="130" t="s">
        <v>368</v>
      </c>
      <c r="AB112" s="130" t="s">
        <v>386</v>
      </c>
      <c r="AC112" s="130" t="s">
        <v>390</v>
      </c>
      <c r="AD112" s="130" t="s">
        <v>391</v>
      </c>
      <c r="AE112" s="130" t="s">
        <v>392</v>
      </c>
      <c r="AF112" s="130" t="s">
        <v>389</v>
      </c>
      <c r="AG112" s="92"/>
      <c r="AH112" s="130" t="s">
        <v>115</v>
      </c>
      <c r="AI112" s="130" t="s">
        <v>116</v>
      </c>
      <c r="AJ112" s="130" t="s">
        <v>117</v>
      </c>
      <c r="AK112" s="130" t="s">
        <v>118</v>
      </c>
      <c r="AL112" s="131" t="s">
        <v>119</v>
      </c>
      <c r="AM112" s="130" t="s">
        <v>132</v>
      </c>
      <c r="AN112" s="130" t="s">
        <v>133</v>
      </c>
      <c r="AO112" s="130" t="s">
        <v>134</v>
      </c>
      <c r="AP112" s="130" t="s">
        <v>135</v>
      </c>
      <c r="AQ112" s="131" t="s">
        <v>136</v>
      </c>
      <c r="AR112" s="130" t="s">
        <v>310</v>
      </c>
      <c r="AS112" s="130" t="s">
        <v>311</v>
      </c>
      <c r="AT112" s="130" t="s">
        <v>312</v>
      </c>
      <c r="AU112" s="130" t="s">
        <v>313</v>
      </c>
      <c r="AV112" s="131" t="s">
        <v>314</v>
      </c>
      <c r="AW112" s="130" t="s">
        <v>334</v>
      </c>
      <c r="AX112" s="130" t="s">
        <v>337</v>
      </c>
      <c r="AY112" s="130" t="s">
        <v>346</v>
      </c>
      <c r="AZ112" s="130" t="s">
        <v>349</v>
      </c>
      <c r="BA112" s="130" t="s">
        <v>336</v>
      </c>
      <c r="BB112" s="130" t="s">
        <v>364</v>
      </c>
      <c r="BC112" s="130" t="s">
        <v>369</v>
      </c>
      <c r="BD112" s="130" t="s">
        <v>375</v>
      </c>
      <c r="BE112" s="130" t="s">
        <v>379</v>
      </c>
      <c r="BF112" s="130" t="s">
        <v>368</v>
      </c>
      <c r="BG112" s="130" t="s">
        <v>386</v>
      </c>
      <c r="BH112" s="130" t="s">
        <v>390</v>
      </c>
      <c r="BI112" s="130" t="s">
        <v>391</v>
      </c>
      <c r="BJ112" s="130" t="s">
        <v>392</v>
      </c>
      <c r="BK112" s="130" t="s">
        <v>389</v>
      </c>
    </row>
    <row r="113" spans="2:63">
      <c r="B113" s="1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67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</row>
    <row r="114" spans="2:63">
      <c r="B114" s="12" t="s">
        <v>55</v>
      </c>
      <c r="C114" s="168">
        <v>0</v>
      </c>
      <c r="D114" s="168">
        <v>0</v>
      </c>
      <c r="E114" s="168">
        <v>0</v>
      </c>
      <c r="F114" s="168">
        <v>0</v>
      </c>
      <c r="G114" s="168">
        <v>5</v>
      </c>
      <c r="H114" s="168">
        <v>0</v>
      </c>
      <c r="I114" s="168">
        <v>0</v>
      </c>
      <c r="J114" s="168">
        <v>0</v>
      </c>
      <c r="K114" s="168">
        <v>0</v>
      </c>
      <c r="L114" s="168">
        <v>4</v>
      </c>
      <c r="M114" s="168">
        <v>0</v>
      </c>
      <c r="N114" s="168">
        <v>0</v>
      </c>
      <c r="O114" s="168">
        <v>0</v>
      </c>
      <c r="P114" s="168">
        <v>0</v>
      </c>
      <c r="Q114" s="168">
        <v>3</v>
      </c>
      <c r="R114" s="168">
        <v>0</v>
      </c>
      <c r="S114" s="168">
        <v>0</v>
      </c>
      <c r="T114" s="168">
        <v>0</v>
      </c>
      <c r="U114" s="168">
        <v>0</v>
      </c>
      <c r="V114" s="168">
        <v>4</v>
      </c>
      <c r="W114" s="168">
        <v>0</v>
      </c>
      <c r="X114" s="168">
        <v>0</v>
      </c>
      <c r="Y114" s="168">
        <v>0</v>
      </c>
      <c r="Z114" s="168">
        <v>0</v>
      </c>
      <c r="AA114" s="168">
        <v>3</v>
      </c>
      <c r="AB114" s="168">
        <v>0</v>
      </c>
      <c r="AC114" s="168">
        <v>0</v>
      </c>
      <c r="AD114" s="168">
        <v>0</v>
      </c>
      <c r="AE114" s="394"/>
      <c r="AF114" s="168">
        <v>3</v>
      </c>
      <c r="AG114" s="167"/>
      <c r="AH114" s="168">
        <v>0</v>
      </c>
      <c r="AI114" s="168">
        <v>0</v>
      </c>
      <c r="AJ114" s="168">
        <v>0</v>
      </c>
      <c r="AK114" s="168">
        <v>0</v>
      </c>
      <c r="AL114" s="168">
        <v>2</v>
      </c>
      <c r="AM114" s="168">
        <v>0</v>
      </c>
      <c r="AN114" s="168">
        <v>0</v>
      </c>
      <c r="AO114" s="168">
        <v>0</v>
      </c>
      <c r="AP114" s="168">
        <v>0</v>
      </c>
      <c r="AQ114" s="168">
        <v>3</v>
      </c>
      <c r="AR114" s="168">
        <v>0</v>
      </c>
      <c r="AS114" s="168">
        <v>0</v>
      </c>
      <c r="AT114" s="168">
        <v>0</v>
      </c>
      <c r="AU114" s="168">
        <v>0</v>
      </c>
      <c r="AV114" s="168">
        <v>3</v>
      </c>
      <c r="AW114" s="168">
        <v>0</v>
      </c>
      <c r="AX114" s="168">
        <v>0</v>
      </c>
      <c r="AY114" s="168">
        <v>0</v>
      </c>
      <c r="AZ114" s="168">
        <v>0</v>
      </c>
      <c r="BA114" s="168">
        <v>4</v>
      </c>
      <c r="BB114" s="168">
        <v>0</v>
      </c>
      <c r="BC114" s="168">
        <v>0</v>
      </c>
      <c r="BD114" s="168">
        <v>0</v>
      </c>
      <c r="BE114" s="168">
        <v>0</v>
      </c>
      <c r="BF114" s="168">
        <v>3</v>
      </c>
      <c r="BG114" s="394"/>
      <c r="BH114" s="394"/>
      <c r="BI114" s="394"/>
      <c r="BJ114" s="394"/>
      <c r="BK114" s="168">
        <v>3</v>
      </c>
    </row>
    <row r="115" spans="2:63">
      <c r="B115" s="137" t="s">
        <v>384</v>
      </c>
      <c r="C115" s="168">
        <v>0</v>
      </c>
      <c r="D115" s="168">
        <v>0</v>
      </c>
      <c r="E115" s="168">
        <v>0</v>
      </c>
      <c r="F115" s="168">
        <v>0</v>
      </c>
      <c r="G115" s="168">
        <v>5</v>
      </c>
      <c r="H115" s="168">
        <v>0</v>
      </c>
      <c r="I115" s="168">
        <v>0</v>
      </c>
      <c r="J115" s="168">
        <v>0</v>
      </c>
      <c r="K115" s="168">
        <v>0</v>
      </c>
      <c r="L115" s="168">
        <v>6</v>
      </c>
      <c r="M115" s="168">
        <v>0</v>
      </c>
      <c r="N115" s="168">
        <v>0</v>
      </c>
      <c r="O115" s="168">
        <v>0</v>
      </c>
      <c r="P115" s="168">
        <v>0</v>
      </c>
      <c r="Q115" s="168">
        <v>8</v>
      </c>
      <c r="R115" s="168">
        <v>0</v>
      </c>
      <c r="S115" s="168">
        <v>0</v>
      </c>
      <c r="T115" s="168">
        <v>0</v>
      </c>
      <c r="U115" s="168">
        <v>0</v>
      </c>
      <c r="V115" s="168">
        <v>6</v>
      </c>
      <c r="W115" s="168">
        <v>0</v>
      </c>
      <c r="X115" s="168">
        <v>0</v>
      </c>
      <c r="Y115" s="168">
        <v>0</v>
      </c>
      <c r="Z115" s="168">
        <v>0</v>
      </c>
      <c r="AA115" s="168">
        <v>8</v>
      </c>
      <c r="AB115" s="168">
        <v>0</v>
      </c>
      <c r="AC115" s="168">
        <v>0</v>
      </c>
      <c r="AD115" s="168">
        <v>0</v>
      </c>
      <c r="AE115" s="394"/>
      <c r="AF115" s="168">
        <v>8</v>
      </c>
      <c r="AG115" s="167"/>
      <c r="AH115" s="168">
        <v>0</v>
      </c>
      <c r="AI115" s="168">
        <v>0</v>
      </c>
      <c r="AJ115" s="168">
        <v>0</v>
      </c>
      <c r="AK115" s="168">
        <v>0</v>
      </c>
      <c r="AL115" s="168">
        <v>4</v>
      </c>
      <c r="AM115" s="168">
        <v>0</v>
      </c>
      <c r="AN115" s="168">
        <v>0</v>
      </c>
      <c r="AO115" s="168">
        <v>0</v>
      </c>
      <c r="AP115" s="168">
        <v>0</v>
      </c>
      <c r="AQ115" s="168">
        <v>5</v>
      </c>
      <c r="AR115" s="168">
        <v>0</v>
      </c>
      <c r="AS115" s="168">
        <v>0</v>
      </c>
      <c r="AT115" s="168">
        <v>0</v>
      </c>
      <c r="AU115" s="168">
        <v>0</v>
      </c>
      <c r="AV115" s="168">
        <v>7</v>
      </c>
      <c r="AW115" s="168">
        <v>0</v>
      </c>
      <c r="AX115" s="168">
        <v>0</v>
      </c>
      <c r="AY115" s="168">
        <v>0</v>
      </c>
      <c r="AZ115" s="168">
        <v>0</v>
      </c>
      <c r="BA115" s="168">
        <v>6</v>
      </c>
      <c r="BB115" s="168">
        <v>0</v>
      </c>
      <c r="BC115" s="168">
        <v>0</v>
      </c>
      <c r="BD115" s="168">
        <v>0</v>
      </c>
      <c r="BE115" s="168">
        <v>0</v>
      </c>
      <c r="BF115" s="168">
        <v>8</v>
      </c>
      <c r="BG115" s="394"/>
      <c r="BH115" s="394"/>
      <c r="BI115" s="394"/>
      <c r="BJ115" s="394"/>
      <c r="BK115" s="168">
        <v>8</v>
      </c>
    </row>
    <row r="116" spans="2:63">
      <c r="B116" s="137" t="s">
        <v>49</v>
      </c>
      <c r="C116" s="168">
        <v>0</v>
      </c>
      <c r="D116" s="168">
        <v>0</v>
      </c>
      <c r="E116" s="168">
        <v>0</v>
      </c>
      <c r="F116" s="168">
        <v>0</v>
      </c>
      <c r="G116" s="168">
        <v>12</v>
      </c>
      <c r="H116" s="168">
        <v>0</v>
      </c>
      <c r="I116" s="168">
        <v>0</v>
      </c>
      <c r="J116" s="168">
        <v>0</v>
      </c>
      <c r="K116" s="168">
        <v>0</v>
      </c>
      <c r="L116" s="168">
        <v>12</v>
      </c>
      <c r="M116" s="168">
        <v>0</v>
      </c>
      <c r="N116" s="168">
        <v>0</v>
      </c>
      <c r="O116" s="168">
        <v>0</v>
      </c>
      <c r="P116" s="168">
        <v>0</v>
      </c>
      <c r="Q116" s="168">
        <v>8</v>
      </c>
      <c r="R116" s="168">
        <v>0</v>
      </c>
      <c r="S116" s="168">
        <v>0</v>
      </c>
      <c r="T116" s="168">
        <v>0</v>
      </c>
      <c r="U116" s="168">
        <v>0</v>
      </c>
      <c r="V116" s="168">
        <v>15</v>
      </c>
      <c r="W116" s="168">
        <v>0</v>
      </c>
      <c r="X116" s="168">
        <v>0</v>
      </c>
      <c r="Y116" s="168">
        <v>0</v>
      </c>
      <c r="Z116" s="168">
        <v>0</v>
      </c>
      <c r="AA116" s="168">
        <v>15</v>
      </c>
      <c r="AB116" s="168">
        <v>0</v>
      </c>
      <c r="AC116" s="168">
        <v>0</v>
      </c>
      <c r="AD116" s="168">
        <v>0</v>
      </c>
      <c r="AE116" s="394"/>
      <c r="AF116" s="168">
        <v>19</v>
      </c>
      <c r="AG116" s="167"/>
      <c r="AH116" s="168">
        <v>0</v>
      </c>
      <c r="AI116" s="168">
        <v>0</v>
      </c>
      <c r="AJ116" s="168">
        <v>0</v>
      </c>
      <c r="AK116" s="168">
        <v>0</v>
      </c>
      <c r="AL116" s="168">
        <v>12</v>
      </c>
      <c r="AM116" s="168">
        <v>0</v>
      </c>
      <c r="AN116" s="168">
        <v>0</v>
      </c>
      <c r="AO116" s="168">
        <v>0</v>
      </c>
      <c r="AP116" s="168">
        <v>0</v>
      </c>
      <c r="AQ116" s="168">
        <v>11</v>
      </c>
      <c r="AR116" s="168">
        <v>0</v>
      </c>
      <c r="AS116" s="168">
        <v>0</v>
      </c>
      <c r="AT116" s="168">
        <v>0</v>
      </c>
      <c r="AU116" s="168">
        <v>0</v>
      </c>
      <c r="AV116" s="168">
        <v>8</v>
      </c>
      <c r="AW116" s="168">
        <v>0</v>
      </c>
      <c r="AX116" s="168">
        <v>0</v>
      </c>
      <c r="AY116" s="168">
        <v>0</v>
      </c>
      <c r="AZ116" s="168">
        <v>0</v>
      </c>
      <c r="BA116" s="168">
        <v>12</v>
      </c>
      <c r="BB116" s="168">
        <v>0</v>
      </c>
      <c r="BC116" s="168">
        <v>0</v>
      </c>
      <c r="BD116" s="168">
        <v>0</v>
      </c>
      <c r="BE116" s="168">
        <v>0</v>
      </c>
      <c r="BF116" s="168">
        <v>12</v>
      </c>
      <c r="BG116" s="394"/>
      <c r="BH116" s="394"/>
      <c r="BI116" s="394"/>
      <c r="BJ116" s="394"/>
      <c r="BK116" s="168">
        <v>16</v>
      </c>
    </row>
    <row r="117" spans="2:63">
      <c r="B117" s="137" t="s">
        <v>50</v>
      </c>
      <c r="C117" s="168">
        <v>0</v>
      </c>
      <c r="D117" s="168">
        <v>0</v>
      </c>
      <c r="E117" s="168">
        <v>0</v>
      </c>
      <c r="F117" s="168">
        <v>0</v>
      </c>
      <c r="G117" s="168">
        <v>43</v>
      </c>
      <c r="H117" s="168">
        <v>0</v>
      </c>
      <c r="I117" s="168">
        <v>0</v>
      </c>
      <c r="J117" s="168">
        <v>0</v>
      </c>
      <c r="K117" s="168">
        <v>0</v>
      </c>
      <c r="L117" s="168">
        <v>49</v>
      </c>
      <c r="M117" s="168">
        <v>0</v>
      </c>
      <c r="N117" s="168">
        <v>0</v>
      </c>
      <c r="O117" s="168">
        <v>0</v>
      </c>
      <c r="P117" s="168">
        <v>0</v>
      </c>
      <c r="Q117" s="168">
        <v>53</v>
      </c>
      <c r="R117" s="168">
        <v>0</v>
      </c>
      <c r="S117" s="168">
        <v>0</v>
      </c>
      <c r="T117" s="168">
        <v>0</v>
      </c>
      <c r="U117" s="168">
        <v>0</v>
      </c>
      <c r="V117" s="168">
        <v>51</v>
      </c>
      <c r="W117" s="168">
        <v>0</v>
      </c>
      <c r="X117" s="168">
        <v>0</v>
      </c>
      <c r="Y117" s="168">
        <v>0</v>
      </c>
      <c r="Z117" s="168">
        <v>0</v>
      </c>
      <c r="AA117" s="168">
        <v>57</v>
      </c>
      <c r="AB117" s="168">
        <v>0</v>
      </c>
      <c r="AC117" s="168">
        <v>0</v>
      </c>
      <c r="AD117" s="168">
        <v>0</v>
      </c>
      <c r="AE117" s="394"/>
      <c r="AF117" s="168">
        <v>61</v>
      </c>
      <c r="AG117" s="167"/>
      <c r="AH117" s="168">
        <v>0</v>
      </c>
      <c r="AI117" s="168">
        <v>0</v>
      </c>
      <c r="AJ117" s="168">
        <v>0</v>
      </c>
      <c r="AK117" s="168">
        <v>0</v>
      </c>
      <c r="AL117" s="168">
        <v>39</v>
      </c>
      <c r="AM117" s="168">
        <v>0</v>
      </c>
      <c r="AN117" s="168">
        <v>0</v>
      </c>
      <c r="AO117" s="168">
        <v>0</v>
      </c>
      <c r="AP117" s="168">
        <v>0</v>
      </c>
      <c r="AQ117" s="168">
        <v>49</v>
      </c>
      <c r="AR117" s="168">
        <v>0</v>
      </c>
      <c r="AS117" s="168">
        <v>0</v>
      </c>
      <c r="AT117" s="168">
        <v>0</v>
      </c>
      <c r="AU117" s="168">
        <v>0</v>
      </c>
      <c r="AV117" s="168">
        <v>50</v>
      </c>
      <c r="AW117" s="168">
        <v>0</v>
      </c>
      <c r="AX117" s="168">
        <v>0</v>
      </c>
      <c r="AY117" s="168">
        <v>0</v>
      </c>
      <c r="AZ117" s="168">
        <v>0</v>
      </c>
      <c r="BA117" s="168">
        <v>48</v>
      </c>
      <c r="BB117" s="168">
        <v>0</v>
      </c>
      <c r="BC117" s="168">
        <v>0</v>
      </c>
      <c r="BD117" s="168">
        <v>0</v>
      </c>
      <c r="BE117" s="168">
        <v>0</v>
      </c>
      <c r="BF117" s="168">
        <v>52</v>
      </c>
      <c r="BG117" s="394"/>
      <c r="BH117" s="394"/>
      <c r="BI117" s="394"/>
      <c r="BJ117" s="394"/>
      <c r="BK117" s="168">
        <v>57</v>
      </c>
    </row>
    <row r="118" spans="2:63">
      <c r="B118" s="32" t="s">
        <v>54</v>
      </c>
      <c r="C118" s="168">
        <v>0</v>
      </c>
      <c r="D118" s="168">
        <v>0</v>
      </c>
      <c r="E118" s="168">
        <v>0</v>
      </c>
      <c r="F118" s="168">
        <v>0</v>
      </c>
      <c r="G118" s="168">
        <v>186</v>
      </c>
      <c r="H118" s="168">
        <v>0</v>
      </c>
      <c r="I118" s="168">
        <v>0</v>
      </c>
      <c r="J118" s="168">
        <v>0</v>
      </c>
      <c r="K118" s="168">
        <v>0</v>
      </c>
      <c r="L118" s="168">
        <v>173</v>
      </c>
      <c r="M118" s="168">
        <v>0</v>
      </c>
      <c r="N118" s="168">
        <v>0</v>
      </c>
      <c r="O118" s="168">
        <v>0</v>
      </c>
      <c r="P118" s="168">
        <v>0</v>
      </c>
      <c r="Q118" s="168">
        <v>178</v>
      </c>
      <c r="R118" s="168">
        <v>0</v>
      </c>
      <c r="S118" s="168">
        <v>0</v>
      </c>
      <c r="T118" s="168">
        <v>0</v>
      </c>
      <c r="U118" s="168">
        <v>0</v>
      </c>
      <c r="V118" s="168">
        <v>198</v>
      </c>
      <c r="W118" s="168">
        <v>0</v>
      </c>
      <c r="X118" s="168">
        <v>0</v>
      </c>
      <c r="Y118" s="168">
        <v>0</v>
      </c>
      <c r="Z118" s="168">
        <v>0</v>
      </c>
      <c r="AA118" s="168">
        <v>209</v>
      </c>
      <c r="AB118" s="168">
        <v>0</v>
      </c>
      <c r="AC118" s="168">
        <v>0</v>
      </c>
      <c r="AD118" s="168">
        <v>0</v>
      </c>
      <c r="AE118" s="394"/>
      <c r="AF118" s="168">
        <v>211</v>
      </c>
      <c r="AG118" s="167"/>
      <c r="AH118" s="168">
        <v>0</v>
      </c>
      <c r="AI118" s="168">
        <v>0</v>
      </c>
      <c r="AJ118" s="168">
        <v>0</v>
      </c>
      <c r="AK118" s="168">
        <v>0</v>
      </c>
      <c r="AL118" s="168">
        <v>163</v>
      </c>
      <c r="AM118" s="168">
        <v>0</v>
      </c>
      <c r="AN118" s="168">
        <v>0</v>
      </c>
      <c r="AO118" s="168">
        <v>0</v>
      </c>
      <c r="AP118" s="168">
        <v>0</v>
      </c>
      <c r="AQ118" s="168">
        <v>154</v>
      </c>
      <c r="AR118" s="168">
        <v>0</v>
      </c>
      <c r="AS118" s="168">
        <v>0</v>
      </c>
      <c r="AT118" s="168">
        <v>0</v>
      </c>
      <c r="AU118" s="168">
        <v>0</v>
      </c>
      <c r="AV118" s="168">
        <v>168</v>
      </c>
      <c r="AW118" s="168">
        <v>0</v>
      </c>
      <c r="AX118" s="168">
        <v>0</v>
      </c>
      <c r="AY118" s="168">
        <v>0</v>
      </c>
      <c r="AZ118" s="168">
        <v>0</v>
      </c>
      <c r="BA118" s="168">
        <v>196</v>
      </c>
      <c r="BB118" s="168">
        <v>0</v>
      </c>
      <c r="BC118" s="168">
        <v>0</v>
      </c>
      <c r="BD118" s="168">
        <v>0</v>
      </c>
      <c r="BE118" s="168">
        <v>0</v>
      </c>
      <c r="BF118" s="168">
        <v>205</v>
      </c>
      <c r="BG118" s="394"/>
      <c r="BH118" s="394"/>
      <c r="BI118" s="394"/>
      <c r="BJ118" s="394"/>
      <c r="BK118" s="168">
        <v>210</v>
      </c>
    </row>
    <row r="119" spans="2:63">
      <c r="B119" s="18" t="s">
        <v>172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5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</row>
  </sheetData>
  <mergeCells count="106">
    <mergeCell ref="BB111:BF111"/>
    <mergeCell ref="BB95:BF95"/>
    <mergeCell ref="BB78:BF78"/>
    <mergeCell ref="AW78:BA78"/>
    <mergeCell ref="AW95:BA95"/>
    <mergeCell ref="AW111:BA111"/>
    <mergeCell ref="AB78:AF78"/>
    <mergeCell ref="AB95:AF95"/>
    <mergeCell ref="AB111:AF111"/>
    <mergeCell ref="AR78:AV78"/>
    <mergeCell ref="AR95:AV95"/>
    <mergeCell ref="AR111:AV111"/>
    <mergeCell ref="BB8:BF8"/>
    <mergeCell ref="W21:AA21"/>
    <mergeCell ref="W36:AA36"/>
    <mergeCell ref="W52:AA52"/>
    <mergeCell ref="W68:AA68"/>
    <mergeCell ref="BB68:BF68"/>
    <mergeCell ref="BB52:BF52"/>
    <mergeCell ref="BB36:BF36"/>
    <mergeCell ref="BB21:BF21"/>
    <mergeCell ref="AW8:BA8"/>
    <mergeCell ref="AW21:BA21"/>
    <mergeCell ref="AW36:BA36"/>
    <mergeCell ref="AW52:BA52"/>
    <mergeCell ref="AW68:BA68"/>
    <mergeCell ref="AB52:AF52"/>
    <mergeCell ref="AB68:AF68"/>
    <mergeCell ref="AR8:AV8"/>
    <mergeCell ref="AR21:AV21"/>
    <mergeCell ref="AR36:AV36"/>
    <mergeCell ref="AR52:AV52"/>
    <mergeCell ref="AR68:AV68"/>
    <mergeCell ref="R52:V52"/>
    <mergeCell ref="R68:V68"/>
    <mergeCell ref="R78:V78"/>
    <mergeCell ref="R95:V95"/>
    <mergeCell ref="R111:V111"/>
    <mergeCell ref="W78:AA78"/>
    <mergeCell ref="W95:AA95"/>
    <mergeCell ref="W111:AA111"/>
    <mergeCell ref="R8:V8"/>
    <mergeCell ref="R21:V21"/>
    <mergeCell ref="R36:V36"/>
    <mergeCell ref="C6:H6"/>
    <mergeCell ref="AH6:AM6"/>
    <mergeCell ref="AH36:AL36"/>
    <mergeCell ref="AM36:AQ36"/>
    <mergeCell ref="H8:L8"/>
    <mergeCell ref="H21:L21"/>
    <mergeCell ref="M8:Q8"/>
    <mergeCell ref="M21:Q21"/>
    <mergeCell ref="M36:Q36"/>
    <mergeCell ref="W8:AA8"/>
    <mergeCell ref="AB8:AF8"/>
    <mergeCell ref="AB21:AF21"/>
    <mergeCell ref="AB36:AF36"/>
    <mergeCell ref="B21:B22"/>
    <mergeCell ref="B68:B69"/>
    <mergeCell ref="C8:G8"/>
    <mergeCell ref="C21:G21"/>
    <mergeCell ref="B36:B37"/>
    <mergeCell ref="C36:G36"/>
    <mergeCell ref="C68:G68"/>
    <mergeCell ref="B8:B9"/>
    <mergeCell ref="B52:B53"/>
    <mergeCell ref="C52:G52"/>
    <mergeCell ref="B78:B79"/>
    <mergeCell ref="C78:G78"/>
    <mergeCell ref="B95:B96"/>
    <mergeCell ref="C95:G95"/>
    <mergeCell ref="B111:B112"/>
    <mergeCell ref="C111:G111"/>
    <mergeCell ref="H78:L78"/>
    <mergeCell ref="AH78:AL78"/>
    <mergeCell ref="AM78:AQ78"/>
    <mergeCell ref="H95:L95"/>
    <mergeCell ref="AH95:AL95"/>
    <mergeCell ref="AM95:AQ95"/>
    <mergeCell ref="M78:Q78"/>
    <mergeCell ref="M95:Q95"/>
    <mergeCell ref="M111:Q111"/>
    <mergeCell ref="BG78:BK78"/>
    <mergeCell ref="BG95:BK95"/>
    <mergeCell ref="BG111:BK111"/>
    <mergeCell ref="BG8:BK8"/>
    <mergeCell ref="BG21:BK21"/>
    <mergeCell ref="BG36:BK36"/>
    <mergeCell ref="BG52:BK52"/>
    <mergeCell ref="BG68:BK68"/>
    <mergeCell ref="H111:L111"/>
    <mergeCell ref="AM111:AQ111"/>
    <mergeCell ref="AH111:AL111"/>
    <mergeCell ref="H68:L68"/>
    <mergeCell ref="AM8:AQ8"/>
    <mergeCell ref="AM21:AQ21"/>
    <mergeCell ref="AM68:AQ68"/>
    <mergeCell ref="AH68:AL68"/>
    <mergeCell ref="AH8:AL8"/>
    <mergeCell ref="AH21:AL21"/>
    <mergeCell ref="H36:L36"/>
    <mergeCell ref="H52:L52"/>
    <mergeCell ref="AH52:AL52"/>
    <mergeCell ref="AM52:AQ52"/>
    <mergeCell ref="M52:Q52"/>
    <mergeCell ref="M68:Q68"/>
  </mergeCells>
  <phoneticPr fontId="3" type="noConversion"/>
  <hyperlinks>
    <hyperlink ref="BK2" location="Contents!A1" display="Back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6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M46"/>
  <sheetViews>
    <sheetView showGridLines="0" view="pageBreakPreview" zoomScale="80" zoomScaleNormal="100" zoomScaleSheetLayoutView="80" workbookViewId="0">
      <pane xSplit="8" ySplit="11" topLeftCell="M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K12" sqref="AK12"/>
    </sheetView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customWidth="1"/>
    <col min="8" max="8" width="0.5703125" style="49" customWidth="1"/>
    <col min="9" max="9" width="12.42578125" style="49" hidden="1" customWidth="1"/>
    <col min="10" max="10" width="13.28515625" style="49" hidden="1" customWidth="1"/>
    <col min="11" max="12" width="12.42578125" style="49" hidden="1" customWidth="1"/>
    <col min="13" max="13" width="14.5703125" style="49" customWidth="1"/>
    <col min="14" max="14" width="0.85546875" style="49" customWidth="1"/>
    <col min="15" max="15" width="12.85546875" style="49" hidden="1" customWidth="1"/>
    <col min="16" max="18" width="13.140625" style="49" hidden="1" customWidth="1"/>
    <col min="19" max="19" width="14.5703125" style="49" customWidth="1"/>
    <col min="20" max="20" width="0.85546875" style="49" customWidth="1"/>
    <col min="21" max="24" width="12.85546875" style="49" hidden="1" customWidth="1"/>
    <col min="25" max="25" width="14.140625" style="49" customWidth="1"/>
    <col min="26" max="26" width="0.85546875" style="49" customWidth="1"/>
    <col min="27" max="30" width="12.85546875" style="49" hidden="1" customWidth="1"/>
    <col min="31" max="31" width="14.140625" style="49" customWidth="1"/>
    <col min="32" max="32" width="0.85546875" style="49" customWidth="1"/>
    <col min="33" max="34" width="12.85546875" style="49" bestFit="1" customWidth="1"/>
    <col min="35" max="36" width="13.140625" style="49" bestFit="1" customWidth="1"/>
    <col min="37" max="37" width="14.5703125" style="49" bestFit="1" customWidth="1"/>
    <col min="38" max="38" width="9.140625" style="49"/>
    <col min="39" max="39" width="14.28515625" style="49" bestFit="1" customWidth="1"/>
    <col min="40" max="16384" width="9.140625" style="49"/>
  </cols>
  <sheetData>
    <row r="2" spans="2:39">
      <c r="B2" s="118"/>
    </row>
    <row r="3" spans="2:39">
      <c r="B3" s="118"/>
    </row>
    <row r="4" spans="2:39">
      <c r="B4" s="118"/>
      <c r="U4" s="365"/>
      <c r="AK4" s="161" t="s">
        <v>94</v>
      </c>
    </row>
    <row r="5" spans="2:39">
      <c r="B5" s="118"/>
    </row>
    <row r="6" spans="2:39">
      <c r="B6" s="118"/>
    </row>
    <row r="7" spans="2:39">
      <c r="B7" s="26" t="s">
        <v>99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9" spans="2:39" ht="12.75" customHeight="1">
      <c r="B9" s="411" t="s">
        <v>237</v>
      </c>
      <c r="C9" s="403" t="s">
        <v>115</v>
      </c>
      <c r="D9" s="403" t="s">
        <v>116</v>
      </c>
      <c r="E9" s="403" t="s">
        <v>117</v>
      </c>
      <c r="F9" s="403" t="s">
        <v>118</v>
      </c>
      <c r="G9" s="403" t="s">
        <v>119</v>
      </c>
      <c r="I9" s="403" t="s">
        <v>132</v>
      </c>
      <c r="J9" s="403" t="s">
        <v>133</v>
      </c>
      <c r="K9" s="403" t="s">
        <v>134</v>
      </c>
      <c r="L9" s="403" t="s">
        <v>135</v>
      </c>
      <c r="M9" s="403" t="s">
        <v>136</v>
      </c>
      <c r="O9" s="407" t="s">
        <v>310</v>
      </c>
      <c r="P9" s="403" t="s">
        <v>311</v>
      </c>
      <c r="Q9" s="403" t="s">
        <v>312</v>
      </c>
      <c r="R9" s="403" t="s">
        <v>313</v>
      </c>
      <c r="S9" s="403" t="s">
        <v>314</v>
      </c>
      <c r="U9" s="407" t="s">
        <v>334</v>
      </c>
      <c r="V9" s="403" t="s">
        <v>337</v>
      </c>
      <c r="W9" s="403" t="s">
        <v>346</v>
      </c>
      <c r="X9" s="403" t="s">
        <v>349</v>
      </c>
      <c r="Y9" s="403" t="s">
        <v>336</v>
      </c>
      <c r="AA9" s="407" t="s">
        <v>364</v>
      </c>
      <c r="AB9" s="407" t="s">
        <v>369</v>
      </c>
      <c r="AC9" s="407" t="s">
        <v>375</v>
      </c>
      <c r="AD9" s="407" t="s">
        <v>379</v>
      </c>
      <c r="AE9" s="403" t="s">
        <v>368</v>
      </c>
      <c r="AG9" s="407" t="s">
        <v>386</v>
      </c>
      <c r="AH9" s="407" t="s">
        <v>390</v>
      </c>
      <c r="AI9" s="407" t="s">
        <v>391</v>
      </c>
      <c r="AJ9" s="407" t="s">
        <v>392</v>
      </c>
      <c r="AK9" s="403" t="s">
        <v>389</v>
      </c>
    </row>
    <row r="10" spans="2:39">
      <c r="B10" s="412"/>
      <c r="C10" s="410"/>
      <c r="D10" s="410"/>
      <c r="E10" s="410"/>
      <c r="F10" s="410"/>
      <c r="G10" s="410"/>
      <c r="I10" s="410"/>
      <c r="J10" s="410"/>
      <c r="K10" s="410"/>
      <c r="L10" s="410"/>
      <c r="M10" s="410"/>
      <c r="O10" s="408"/>
      <c r="P10" s="410"/>
      <c r="Q10" s="410"/>
      <c r="R10" s="410"/>
      <c r="S10" s="410"/>
      <c r="U10" s="408"/>
      <c r="V10" s="410"/>
      <c r="W10" s="410"/>
      <c r="X10" s="410"/>
      <c r="Y10" s="410"/>
      <c r="AA10" s="408"/>
      <c r="AB10" s="408"/>
      <c r="AC10" s="408"/>
      <c r="AD10" s="408"/>
      <c r="AE10" s="410"/>
      <c r="AG10" s="408"/>
      <c r="AH10" s="408"/>
      <c r="AI10" s="408"/>
      <c r="AJ10" s="408"/>
      <c r="AK10" s="410"/>
    </row>
    <row r="11" spans="2:39">
      <c r="B11" s="413"/>
      <c r="C11" s="404"/>
      <c r="D11" s="404"/>
      <c r="E11" s="404"/>
      <c r="F11" s="404"/>
      <c r="G11" s="404"/>
      <c r="I11" s="404"/>
      <c r="J11" s="404"/>
      <c r="K11" s="404"/>
      <c r="L11" s="404"/>
      <c r="M11" s="404"/>
      <c r="O11" s="409"/>
      <c r="P11" s="404"/>
      <c r="Q11" s="404"/>
      <c r="R11" s="404"/>
      <c r="S11" s="404"/>
      <c r="U11" s="409"/>
      <c r="V11" s="404"/>
      <c r="W11" s="404"/>
      <c r="X11" s="404"/>
      <c r="Y11" s="404"/>
      <c r="AA11" s="409"/>
      <c r="AB11" s="409"/>
      <c r="AC11" s="409"/>
      <c r="AD11" s="409"/>
      <c r="AE11" s="404"/>
      <c r="AG11" s="409"/>
      <c r="AH11" s="409"/>
      <c r="AI11" s="409"/>
      <c r="AJ11" s="409"/>
      <c r="AK11" s="404"/>
    </row>
    <row r="12" spans="2:39">
      <c r="B12" s="119" t="s">
        <v>385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2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25">
        <v>102609.1949170976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  <c r="V12" s="16">
        <v>115377.21386920288</v>
      </c>
      <c r="W12" s="16">
        <v>119638.06754396454</v>
      </c>
      <c r="X12" s="16">
        <v>122730.07342914588</v>
      </c>
      <c r="Y12" s="16">
        <f>SUM(U12:X12)</f>
        <v>471521.52795986983</v>
      </c>
      <c r="AA12" s="16">
        <v>122063.15945797105</v>
      </c>
      <c r="AB12" s="16">
        <v>126531.10589629012</v>
      </c>
      <c r="AC12" s="16">
        <v>128370.16560363855</v>
      </c>
      <c r="AD12" s="16">
        <v>126051.21559397166</v>
      </c>
      <c r="AE12" s="16">
        <f>SUM(AA12:AD12)</f>
        <v>503015.64655187138</v>
      </c>
      <c r="AG12" s="16">
        <v>126482.95040713341</v>
      </c>
      <c r="AH12" s="16">
        <v>133306.98025660473</v>
      </c>
      <c r="AI12" s="16">
        <v>135901.64310887019</v>
      </c>
      <c r="AJ12" s="16">
        <v>135317.87613893382</v>
      </c>
      <c r="AK12" s="16">
        <f>SUM(AG12:AJ12)</f>
        <v>531009.44991154212</v>
      </c>
    </row>
    <row r="13" spans="2:39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2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  <c r="V13" s="16">
        <v>26630</v>
      </c>
      <c r="W13" s="16">
        <v>26578</v>
      </c>
      <c r="X13" s="16">
        <v>27020</v>
      </c>
      <c r="Y13" s="16">
        <f>X13</f>
        <v>27020</v>
      </c>
      <c r="AA13" s="16">
        <v>27760</v>
      </c>
      <c r="AB13" s="16">
        <v>27734</v>
      </c>
      <c r="AC13" s="16">
        <v>27755</v>
      </c>
      <c r="AD13" s="16">
        <v>28890</v>
      </c>
      <c r="AE13" s="16">
        <f>AD13</f>
        <v>28890</v>
      </c>
      <c r="AG13" s="16">
        <v>29672</v>
      </c>
      <c r="AH13" s="16">
        <v>29830</v>
      </c>
      <c r="AI13" s="16">
        <v>31340</v>
      </c>
      <c r="AJ13" s="16">
        <v>32388</v>
      </c>
      <c r="AK13" s="16">
        <f>AJ13</f>
        <v>32388</v>
      </c>
    </row>
    <row r="14" spans="2:39">
      <c r="B14" s="59" t="s">
        <v>48</v>
      </c>
      <c r="C14" s="16">
        <v>21682</v>
      </c>
      <c r="D14" s="16">
        <v>21433</v>
      </c>
      <c r="E14" s="16">
        <v>21336.5</v>
      </c>
      <c r="F14" s="16">
        <v>21368</v>
      </c>
      <c r="G14" s="12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  <c r="V14" s="16">
        <v>26404</v>
      </c>
      <c r="W14" s="16">
        <v>26604</v>
      </c>
      <c r="X14" s="16">
        <f>(X13+W13)/2</f>
        <v>26799</v>
      </c>
      <c r="Y14" s="16">
        <f>(Y13+S13)/2</f>
        <v>26270</v>
      </c>
      <c r="AA14" s="16">
        <f>(AA13+Y13)/2</f>
        <v>27390</v>
      </c>
      <c r="AB14" s="16">
        <f>(AB13+AA13)/2</f>
        <v>27747</v>
      </c>
      <c r="AC14" s="16">
        <f>(AC13+AB13)/2</f>
        <v>27744.5</v>
      </c>
      <c r="AD14" s="16">
        <f>(AD13+AC13)/2</f>
        <v>28322.5</v>
      </c>
      <c r="AE14" s="16">
        <f>(AE13+Y13)/2</f>
        <v>27955</v>
      </c>
      <c r="AG14" s="16">
        <f>(AG13+AE13)/2</f>
        <v>29281</v>
      </c>
      <c r="AH14" s="16">
        <f>(AH13+AG13)/2</f>
        <v>29751</v>
      </c>
      <c r="AI14" s="16">
        <v>30585</v>
      </c>
      <c r="AJ14" s="16">
        <f>(AJ13+AI13)/2</f>
        <v>31864</v>
      </c>
      <c r="AK14" s="16">
        <f>(AK13+AE13)/2</f>
        <v>30639</v>
      </c>
    </row>
    <row r="15" spans="2:39" s="121" customFormat="1">
      <c r="B15" s="59" t="s">
        <v>65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2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16479.103032075578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v>17606.278481574765</v>
      </c>
      <c r="V15" s="16">
        <v>17478.747745675333</v>
      </c>
      <c r="W15" s="16">
        <v>17987.981889033908</v>
      </c>
      <c r="X15" s="16">
        <f t="shared" ref="X15" si="2">IF(ISERROR((X12*1000/X14)*4),0,(X12*1000/X14)*4)</f>
        <v>18318.604937370183</v>
      </c>
      <c r="Y15" s="16">
        <f>IF(ISERROR((Y12*1000/Y14)*4),0,(Y12*1000/Y14))</f>
        <v>17949.04940844575</v>
      </c>
      <c r="AA15" s="16">
        <f t="shared" ref="AA15:AB15" si="3">IF(ISERROR((AA12*1000/AA14)*4),0,(AA12*1000/AA14)*4)</f>
        <v>17825.945156330203</v>
      </c>
      <c r="AB15" s="16">
        <f t="shared" si="3"/>
        <v>18240.689933512109</v>
      </c>
      <c r="AC15" s="16">
        <f t="shared" ref="AC15:AD15" si="4">IF(ISERROR((AC12*1000/AC14)*4),0,(AC12*1000/AC14)*4)</f>
        <v>18507.475802935871</v>
      </c>
      <c r="AD15" s="16">
        <f t="shared" si="4"/>
        <v>17802.272482156823</v>
      </c>
      <c r="AE15" s="16">
        <f>IF(ISERROR((AE12*1000/AE14)*4),0,(AE12*1000/AE14))</f>
        <v>17993.76306749674</v>
      </c>
      <c r="AG15" s="16">
        <f t="shared" ref="AG15:AH15" si="5">IF(ISERROR((AG12*1000/AG14)*4),0,(AG12*1000/AG14)*4)</f>
        <v>17278.501472918742</v>
      </c>
      <c r="AH15" s="16">
        <f t="shared" si="5"/>
        <v>17923.025142900035</v>
      </c>
      <c r="AI15" s="16">
        <v>17773.633233136534</v>
      </c>
      <c r="AJ15" s="16">
        <f t="shared" ref="AJ15" si="6">IF(ISERROR((AJ12*1000/AJ14)*4),0,(AJ12*1000/AJ14)*4)</f>
        <v>16986.928965469975</v>
      </c>
      <c r="AK15" s="16">
        <f>IF(ISERROR((AK12*1000/AK14)*4),0,(AK12*1000/AK14))</f>
        <v>17331.161262167243</v>
      </c>
      <c r="AM15" s="395"/>
    </row>
    <row r="16" spans="2:39" s="121" customFormat="1">
      <c r="B16" s="122"/>
      <c r="C16" s="123"/>
      <c r="D16" s="123"/>
      <c r="E16" s="123"/>
      <c r="F16" s="124"/>
      <c r="G16" s="124"/>
      <c r="I16" s="123"/>
      <c r="J16" s="123"/>
      <c r="K16" s="123"/>
      <c r="L16" s="123"/>
      <c r="M16" s="123"/>
      <c r="O16" s="123"/>
      <c r="P16" s="123"/>
      <c r="Q16" s="123"/>
      <c r="R16" s="123"/>
      <c r="S16" s="123"/>
      <c r="U16" s="123"/>
      <c r="V16" s="123"/>
      <c r="W16" s="123"/>
      <c r="X16" s="123"/>
      <c r="Y16" s="123"/>
      <c r="AA16" s="123"/>
      <c r="AB16" s="123"/>
      <c r="AC16" s="123"/>
      <c r="AD16" s="123"/>
      <c r="AE16" s="123"/>
      <c r="AG16" s="123"/>
      <c r="AH16" s="123"/>
      <c r="AI16" s="123"/>
      <c r="AJ16" s="123"/>
      <c r="AK16" s="123"/>
    </row>
    <row r="17" spans="2:37" s="52" customFormat="1" ht="3" customHeight="1">
      <c r="C17" s="44"/>
      <c r="D17" s="44"/>
      <c r="E17" s="44"/>
      <c r="F17" s="101"/>
      <c r="G17" s="10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  <c r="V17" s="44"/>
      <c r="W17" s="44"/>
      <c r="X17" s="44"/>
      <c r="Y17" s="44"/>
      <c r="AA17" s="44"/>
      <c r="AB17" s="44"/>
      <c r="AC17" s="44"/>
      <c r="AD17" s="44"/>
      <c r="AE17" s="44"/>
      <c r="AG17" s="44"/>
      <c r="AH17" s="44"/>
      <c r="AI17" s="44"/>
      <c r="AJ17" s="44"/>
      <c r="AK17" s="44"/>
    </row>
    <row r="18" spans="2:37" s="121" customFormat="1">
      <c r="B18" s="119" t="s">
        <v>396</v>
      </c>
      <c r="C18" s="125">
        <v>13850.5</v>
      </c>
      <c r="D18" s="125">
        <v>13148.5</v>
      </c>
      <c r="E18" s="125">
        <v>13234.900000000001</v>
      </c>
      <c r="F18" s="125">
        <v>13255.600000000002</v>
      </c>
      <c r="G18" s="126">
        <v>13255.600000000002</v>
      </c>
      <c r="I18" s="125">
        <v>13450.271818375608</v>
      </c>
      <c r="J18" s="125">
        <v>13336.400000000001</v>
      </c>
      <c r="K18" s="125">
        <v>13826.099999999999</v>
      </c>
      <c r="L18" s="125">
        <v>14081.699999999997</v>
      </c>
      <c r="M18" s="125">
        <v>14081.699999999997</v>
      </c>
      <c r="O18" s="125">
        <v>15361.484251582435</v>
      </c>
      <c r="P18" s="125">
        <v>15742.9</v>
      </c>
      <c r="Q18" s="125">
        <v>15403.8</v>
      </c>
      <c r="R18" s="125">
        <v>15258</v>
      </c>
      <c r="S18" s="125">
        <f>R18</f>
        <v>15258</v>
      </c>
      <c r="U18" s="125">
        <v>15974</v>
      </c>
      <c r="V18" s="125">
        <v>15817.9</v>
      </c>
      <c r="W18" s="125">
        <v>16121.5</v>
      </c>
      <c r="X18" s="125">
        <v>16240</v>
      </c>
      <c r="Y18" s="125">
        <f>X18</f>
        <v>16240</v>
      </c>
      <c r="AA18" s="125">
        <v>16443.853031906612</v>
      </c>
      <c r="AB18" s="125">
        <v>16683.593801046882</v>
      </c>
      <c r="AC18" s="125">
        <v>17161.171502974423</v>
      </c>
      <c r="AD18" s="125">
        <v>17451.173431610696</v>
      </c>
      <c r="AE18" s="125">
        <f>AD18</f>
        <v>17451.173431610696</v>
      </c>
      <c r="AG18" s="125">
        <v>17743.535632064508</v>
      </c>
      <c r="AH18" s="125">
        <v>18749.062729794456</v>
      </c>
      <c r="AI18" s="125">
        <v>18812.334650677567</v>
      </c>
      <c r="AJ18" s="125">
        <v>20063</v>
      </c>
      <c r="AK18" s="125">
        <f>AJ18</f>
        <v>20063</v>
      </c>
    </row>
    <row r="19" spans="2:37" s="121" customFormat="1">
      <c r="B19" s="59" t="s">
        <v>397</v>
      </c>
      <c r="C19" s="16">
        <v>16033</v>
      </c>
      <c r="D19" s="16">
        <v>16127</v>
      </c>
      <c r="E19" s="16">
        <v>16320</v>
      </c>
      <c r="F19" s="16">
        <v>16278</v>
      </c>
      <c r="G19" s="12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20129</v>
      </c>
      <c r="P19" s="16">
        <v>21252</v>
      </c>
      <c r="Q19" s="16">
        <v>21362</v>
      </c>
      <c r="R19" s="16">
        <v>21790</v>
      </c>
      <c r="S19" s="16">
        <f>R19</f>
        <v>21790</v>
      </c>
      <c r="U19" s="16">
        <v>22430.5</v>
      </c>
      <c r="V19" s="16">
        <v>22435.9</v>
      </c>
      <c r="W19" s="16">
        <v>23156.5</v>
      </c>
      <c r="X19" s="16">
        <v>23318</v>
      </c>
      <c r="Y19" s="16">
        <f>X19</f>
        <v>23318</v>
      </c>
      <c r="AA19" s="16">
        <v>23737.598727487588</v>
      </c>
      <c r="AB19" s="16">
        <v>23833.593801046751</v>
      </c>
      <c r="AC19" s="16">
        <v>23646</v>
      </c>
      <c r="AD19" s="16">
        <v>24131.173431610106</v>
      </c>
      <c r="AE19" s="16">
        <f>AD19</f>
        <v>24131.173431610106</v>
      </c>
      <c r="AG19" s="16">
        <v>24032.020651962215</v>
      </c>
      <c r="AH19" s="16">
        <v>25655.379185490667</v>
      </c>
      <c r="AI19" s="16">
        <v>25708.484881049175</v>
      </c>
      <c r="AJ19" s="16">
        <v>26407</v>
      </c>
      <c r="AK19" s="16">
        <f>AJ19</f>
        <v>26407</v>
      </c>
    </row>
    <row r="20" spans="2:37" s="121" customFormat="1">
      <c r="B20" s="59" t="s">
        <v>34</v>
      </c>
      <c r="C20" s="16">
        <v>13754.7</v>
      </c>
      <c r="D20" s="16">
        <v>13499.5</v>
      </c>
      <c r="E20" s="120">
        <v>13191.7</v>
      </c>
      <c r="F20" s="120">
        <v>13245.250000000002</v>
      </c>
      <c r="G20" s="12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f>(O18+M18)/2</f>
        <v>14721.592125791216</v>
      </c>
      <c r="P20" s="16">
        <f t="shared" ref="P20:P21" si="7">(P18+O18)/2</f>
        <v>15552.192125791218</v>
      </c>
      <c r="Q20" s="16">
        <f t="shared" ref="Q20:Q21" si="8">(Q18+P18)/2</f>
        <v>15573.349999999999</v>
      </c>
      <c r="R20" s="16">
        <f t="shared" ref="R20:R21" si="9">(R18+Q18)/2</f>
        <v>15330.9</v>
      </c>
      <c r="S20" s="16">
        <f>(S18+M18)/2</f>
        <v>14669.849999999999</v>
      </c>
      <c r="U20" s="16">
        <f>(U18+S18)/2</f>
        <v>15616</v>
      </c>
      <c r="V20" s="16">
        <f t="shared" ref="V20:X21" si="10">(V18+U18)/2</f>
        <v>15895.95</v>
      </c>
      <c r="W20" s="16">
        <f t="shared" si="10"/>
        <v>15969.7</v>
      </c>
      <c r="X20" s="16">
        <f t="shared" si="10"/>
        <v>16180.75</v>
      </c>
      <c r="Y20" s="16">
        <f>(Y18+S18)/2</f>
        <v>15749</v>
      </c>
      <c r="AA20" s="16">
        <f>(AA18+Y18)/2</f>
        <v>16341.926515953306</v>
      </c>
      <c r="AB20" s="16">
        <f t="shared" ref="AB20:AD21" si="11">(AB18+AA18)/2</f>
        <v>16563.723416476747</v>
      </c>
      <c r="AC20" s="16">
        <f t="shared" si="11"/>
        <v>16922.382652010652</v>
      </c>
      <c r="AD20" s="16">
        <f t="shared" si="11"/>
        <v>17306.172467292559</v>
      </c>
      <c r="AE20" s="16">
        <f>(AE18+Y18)/2</f>
        <v>16845.586715805348</v>
      </c>
      <c r="AG20" s="16">
        <f>(AG18+AE18)/2</f>
        <v>17597.354531837602</v>
      </c>
      <c r="AH20" s="16">
        <f>(AH18+AG18)/2</f>
        <v>18246.299180929484</v>
      </c>
      <c r="AI20" s="16">
        <v>18780.698690236011</v>
      </c>
      <c r="AJ20" s="16">
        <f>(AJ18+AI18)/2</f>
        <v>19437.667325338785</v>
      </c>
      <c r="AK20" s="16">
        <f>(AK18+AE18)/2</f>
        <v>18757.086715805348</v>
      </c>
    </row>
    <row r="21" spans="2:37" s="121" customFormat="1">
      <c r="B21" s="59" t="s">
        <v>35</v>
      </c>
      <c r="C21" s="16">
        <v>15934.5</v>
      </c>
      <c r="D21" s="16">
        <v>16080</v>
      </c>
      <c r="E21" s="120">
        <v>16223.5</v>
      </c>
      <c r="F21" s="120">
        <v>16299</v>
      </c>
      <c r="G21" s="12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f>(O19+M19)/2</f>
        <v>19528.5</v>
      </c>
      <c r="P21" s="16">
        <f t="shared" si="7"/>
        <v>20690.5</v>
      </c>
      <c r="Q21" s="16">
        <f t="shared" si="8"/>
        <v>21307</v>
      </c>
      <c r="R21" s="16">
        <f t="shared" si="9"/>
        <v>21576</v>
      </c>
      <c r="S21" s="16">
        <f>(S19+M19)/2</f>
        <v>20359</v>
      </c>
      <c r="U21" s="16">
        <f>(U19+S19)/2</f>
        <v>22110.25</v>
      </c>
      <c r="V21" s="16">
        <f t="shared" si="10"/>
        <v>22433.200000000001</v>
      </c>
      <c r="W21" s="16">
        <f t="shared" si="10"/>
        <v>22796.2</v>
      </c>
      <c r="X21" s="16">
        <f t="shared" si="10"/>
        <v>23237.25</v>
      </c>
      <c r="Y21" s="16">
        <f>(Y19+S19)/2</f>
        <v>22554</v>
      </c>
      <c r="AA21" s="16">
        <f>(AA19+Y19)/2</f>
        <v>23527.799363743794</v>
      </c>
      <c r="AB21" s="16">
        <f t="shared" si="11"/>
        <v>23785.596264267169</v>
      </c>
      <c r="AC21" s="16">
        <f t="shared" si="11"/>
        <v>23739.796900523375</v>
      </c>
      <c r="AD21" s="16">
        <f t="shared" si="11"/>
        <v>23888.586715805053</v>
      </c>
      <c r="AE21" s="16">
        <f>(AE19+Y19)/2</f>
        <v>23724.586715805053</v>
      </c>
      <c r="AG21" s="16">
        <f>(AG19+AE19)/2</f>
        <v>24081.597041786161</v>
      </c>
      <c r="AH21" s="16">
        <f>(AH19+AG19)/2</f>
        <v>24843.699918726441</v>
      </c>
      <c r="AI21" s="16">
        <v>25681.932033269921</v>
      </c>
      <c r="AJ21" s="16">
        <f>(AJ19+AI19)/2</f>
        <v>26057.742440524587</v>
      </c>
      <c r="AK21" s="16">
        <f>(AK19+AE19)/2</f>
        <v>25269.086715805053</v>
      </c>
    </row>
    <row r="22" spans="2:37" s="121" customFormat="1">
      <c r="B22" s="59" t="s">
        <v>63</v>
      </c>
      <c r="C22" s="176">
        <v>1.5763339076824647</v>
      </c>
      <c r="D22" s="176">
        <v>1.5876884329049223</v>
      </c>
      <c r="E22" s="176">
        <v>1.6174185283170477</v>
      </c>
      <c r="F22" s="176">
        <v>1.6132575829070797</v>
      </c>
      <c r="G22" s="178">
        <v>1.6155232309721523</v>
      </c>
      <c r="H22" s="177"/>
      <c r="I22" s="176">
        <f>IF(I20&gt;0,I14/I20,0)</f>
        <v>1.6225270717500064</v>
      </c>
      <c r="J22" s="176">
        <f t="shared" ref="J22:M22" si="12">IF(J20&gt;0,J14/J20,0)</f>
        <v>1.6192007836616045</v>
      </c>
      <c r="K22" s="176">
        <f t="shared" si="12"/>
        <v>1.6295260009203865</v>
      </c>
      <c r="L22" s="176">
        <f t="shared" si="12"/>
        <v>1.6687449386909756</v>
      </c>
      <c r="M22" s="176">
        <f t="shared" si="12"/>
        <v>1.6606248605385316</v>
      </c>
      <c r="N22" s="177"/>
      <c r="O22" s="176">
        <f>IF(O20&gt;0,O14/O20,0)</f>
        <v>1.6918346729879525</v>
      </c>
      <c r="P22" s="176">
        <v>1.6411123276352275</v>
      </c>
      <c r="Q22" s="176">
        <v>1.6386550622368459</v>
      </c>
      <c r="R22" s="176">
        <f t="shared" ref="R22" si="13">IF(R20&gt;0,R14/R20,0)</f>
        <v>1.6780162938901173</v>
      </c>
      <c r="S22" s="176">
        <f t="shared" ref="S22" si="14">IF(S20&gt;0,S14/S20,0)</f>
        <v>1.6835209630636989</v>
      </c>
      <c r="T22" s="177"/>
      <c r="U22" s="176">
        <f t="shared" ref="U22:Y22" si="15">IF(U20&gt;0,U14/U20,0)</f>
        <v>1.6552894467213115</v>
      </c>
      <c r="V22" s="176">
        <f t="shared" ref="V22:W22" si="16">IF(V20&gt;0,V14/V20,0)</f>
        <v>1.6610520289759341</v>
      </c>
      <c r="W22" s="176">
        <f t="shared" si="16"/>
        <v>1.6659048072286893</v>
      </c>
      <c r="X22" s="176">
        <f t="shared" ref="X22" si="17">IF(X20&gt;0,X14/X20,0)</f>
        <v>1.6562273071396567</v>
      </c>
      <c r="Y22" s="176">
        <f t="shared" si="15"/>
        <v>1.6680424153914535</v>
      </c>
      <c r="Z22" s="177"/>
      <c r="AA22" s="176">
        <f t="shared" ref="AA22:AB22" si="18">IF(AA20&gt;0,AA14/AA20,0)</f>
        <v>1.6760569797729385</v>
      </c>
      <c r="AB22" s="176">
        <f t="shared" si="18"/>
        <v>1.6751668270673188</v>
      </c>
      <c r="AC22" s="176">
        <f t="shared" ref="AC22:AE22" si="19">IF(AC20&gt;0,AC14/AC20,0)</f>
        <v>1.6395149885529567</v>
      </c>
      <c r="AD22" s="176">
        <f t="shared" si="19"/>
        <v>1.6365548219011177</v>
      </c>
      <c r="AE22" s="176">
        <f t="shared" si="19"/>
        <v>1.6594850907609684</v>
      </c>
      <c r="AF22" s="177"/>
      <c r="AG22" s="176">
        <f t="shared" ref="AG22:AH22" si="20">IF(AG20&gt;0,AG14/AG20,0)</f>
        <v>1.6639432902840048</v>
      </c>
      <c r="AH22" s="176">
        <f t="shared" si="20"/>
        <v>1.6305224256705659</v>
      </c>
      <c r="AI22" s="176">
        <v>1.6285336613115988</v>
      </c>
      <c r="AJ22" s="176">
        <f t="shared" ref="AJ22:AK22" si="21">IF(AJ20&gt;0,AJ14/AJ20,0)</f>
        <v>1.639291354599034</v>
      </c>
      <c r="AK22" s="176">
        <f t="shared" si="21"/>
        <v>1.6334626194473236</v>
      </c>
    </row>
    <row r="23" spans="2:37" s="121" customFormat="1">
      <c r="B23" s="59" t="s">
        <v>64</v>
      </c>
      <c r="C23" s="176">
        <f>IF(C21&gt;0,C14/C21,0)</f>
        <v>1.3606953465750415</v>
      </c>
      <c r="D23" s="176">
        <f>IF(D21&gt;0,D14/D21,0)</f>
        <v>1.3328980099502488</v>
      </c>
      <c r="E23" s="176">
        <f>IF(E21&gt;0,E14/E21,0)</f>
        <v>1.315160107251826</v>
      </c>
      <c r="F23" s="176">
        <f>IF(F21&gt;0,F14/F21,0)</f>
        <v>1.3110006748880298</v>
      </c>
      <c r="G23" s="178">
        <f>IF(G21&gt;0,G14/G21,0)</f>
        <v>1.3539577754250482</v>
      </c>
      <c r="H23" s="177"/>
      <c r="I23" s="176">
        <f>IF(I21&gt;0,I14/I21,0)</f>
        <v>1.3190161638915101</v>
      </c>
      <c r="J23" s="176">
        <f t="shared" ref="J23:M23" si="22">IF(J21&gt;0,J14/J21,0)</f>
        <v>1.2576258408721874</v>
      </c>
      <c r="K23" s="176">
        <f t="shared" si="22"/>
        <v>1.2327187656659053</v>
      </c>
      <c r="L23" s="176">
        <f t="shared" si="22"/>
        <v>1.2614372003575394</v>
      </c>
      <c r="M23" s="176">
        <f t="shared" si="22"/>
        <v>1.2894677043685736</v>
      </c>
      <c r="N23" s="177"/>
      <c r="O23" s="176">
        <f>IF(O21&gt;0,O14/O21,0)</f>
        <v>1.2753923752464347</v>
      </c>
      <c r="P23" s="176">
        <v>1.2371679720246223</v>
      </c>
      <c r="Q23" s="176">
        <v>1.2014935790061418</v>
      </c>
      <c r="R23" s="176">
        <f t="shared" ref="R23" si="23">IF(R21&gt;0,R14/R21,0)</f>
        <v>1.1923201705598814</v>
      </c>
      <c r="S23" s="176">
        <f t="shared" ref="S23" si="24">IF(S21&gt;0,S14/S21,0)</f>
        <v>1.2130752983938307</v>
      </c>
      <c r="T23" s="177"/>
      <c r="U23" s="176">
        <f t="shared" ref="U23:Y23" si="25">IF(U21&gt;0,U14/U21,0)</f>
        <v>1.1690957813683698</v>
      </c>
      <c r="V23" s="176">
        <f t="shared" ref="V23:W23" si="26">IF(V21&gt;0,V14/V21,0)</f>
        <v>1.1770055096909937</v>
      </c>
      <c r="W23" s="176">
        <f t="shared" si="26"/>
        <v>1.1670366113650521</v>
      </c>
      <c r="X23" s="176">
        <f t="shared" ref="X23" si="27">IF(X21&gt;0,X14/X21,0)</f>
        <v>1.1532776038472712</v>
      </c>
      <c r="Y23" s="176">
        <f t="shared" si="25"/>
        <v>1.1647601312405782</v>
      </c>
      <c r="Z23" s="177"/>
      <c r="AA23" s="176">
        <f t="shared" ref="AA23:AB23" si="28">IF(AA21&gt;0,AA14/AA21,0)</f>
        <v>1.1641547760819415</v>
      </c>
      <c r="AB23" s="176">
        <f t="shared" si="28"/>
        <v>1.166546328783189</v>
      </c>
      <c r="AC23" s="176">
        <f t="shared" ref="AC23:AE23" si="29">IF(AC21&gt;0,AC14/AC21,0)</f>
        <v>1.1686915484684848</v>
      </c>
      <c r="AD23" s="176">
        <f t="shared" si="29"/>
        <v>1.1856080201371395</v>
      </c>
      <c r="AE23" s="176">
        <f t="shared" si="29"/>
        <v>1.1783134658938734</v>
      </c>
      <c r="AF23" s="177"/>
      <c r="AG23" s="176">
        <f t="shared" ref="AG23:AH23" si="30">IF(AG21&gt;0,AG14/AG21,0)</f>
        <v>1.2159077302552603</v>
      </c>
      <c r="AH23" s="176">
        <f t="shared" si="30"/>
        <v>1.1975269423365793</v>
      </c>
      <c r="AI23" s="176">
        <v>1.1909150744725261</v>
      </c>
      <c r="AJ23" s="176">
        <f t="shared" ref="AJ23:AK23" si="31">IF(AJ21&gt;0,AJ14/AJ21,0)</f>
        <v>1.2228227396416971</v>
      </c>
      <c r="AK23" s="176">
        <f t="shared" si="31"/>
        <v>1.212509195310024</v>
      </c>
    </row>
    <row r="24" spans="2:37">
      <c r="B24" s="60"/>
      <c r="C24" s="117"/>
      <c r="D24" s="117"/>
      <c r="E24" s="117"/>
      <c r="F24" s="127"/>
      <c r="G24" s="127"/>
      <c r="I24" s="117"/>
      <c r="J24" s="117"/>
      <c r="K24" s="117"/>
      <c r="L24" s="117"/>
      <c r="M24" s="117"/>
      <c r="O24" s="117"/>
      <c r="P24" s="117"/>
      <c r="Q24" s="117"/>
      <c r="R24" s="117"/>
      <c r="S24" s="117"/>
      <c r="U24" s="117"/>
      <c r="V24" s="117"/>
      <c r="W24" s="117"/>
      <c r="X24" s="117"/>
      <c r="Y24" s="117"/>
      <c r="AA24" s="117"/>
      <c r="AB24" s="117"/>
      <c r="AC24" s="117"/>
      <c r="AD24" s="117"/>
      <c r="AE24" s="117"/>
      <c r="AG24" s="117"/>
      <c r="AH24" s="117"/>
      <c r="AI24" s="117"/>
      <c r="AJ24" s="117"/>
      <c r="AK24" s="117"/>
    </row>
    <row r="25" spans="2:37" s="52" customFormat="1" ht="3" customHeight="1">
      <c r="C25" s="44"/>
      <c r="D25" s="44"/>
      <c r="E25" s="44"/>
      <c r="F25" s="101"/>
      <c r="G25" s="10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  <c r="V25" s="44"/>
      <c r="W25" s="44"/>
      <c r="X25" s="44"/>
      <c r="Y25" s="44"/>
      <c r="AA25" s="44"/>
      <c r="AB25" s="44"/>
      <c r="AC25" s="44"/>
      <c r="AD25" s="44"/>
      <c r="AE25" s="44"/>
      <c r="AG25" s="44"/>
      <c r="AH25" s="44"/>
      <c r="AI25" s="44"/>
      <c r="AJ25" s="44"/>
      <c r="AK25" s="44"/>
    </row>
    <row r="26" spans="2:37">
      <c r="B26" s="119"/>
      <c r="C26" s="125"/>
      <c r="D26" s="125"/>
      <c r="E26" s="125"/>
      <c r="F26" s="126"/>
      <c r="G26" s="126"/>
      <c r="I26" s="125"/>
      <c r="J26" s="125"/>
      <c r="K26" s="125"/>
      <c r="L26" s="125"/>
      <c r="M26" s="125"/>
      <c r="O26" s="125"/>
      <c r="P26" s="125"/>
      <c r="Q26" s="125"/>
      <c r="R26" s="125"/>
      <c r="S26" s="125"/>
      <c r="U26" s="125"/>
      <c r="V26" s="125"/>
      <c r="W26" s="125"/>
      <c r="X26" s="125"/>
      <c r="Y26" s="125"/>
      <c r="AA26" s="125"/>
      <c r="AB26" s="125"/>
      <c r="AC26" s="125"/>
      <c r="AD26" s="125"/>
      <c r="AE26" s="125"/>
      <c r="AG26" s="125"/>
      <c r="AH26" s="125"/>
      <c r="AI26" s="125"/>
      <c r="AJ26" s="125"/>
      <c r="AK26" s="125"/>
    </row>
    <row r="27" spans="2:37" s="121" customFormat="1">
      <c r="B27" s="59" t="s">
        <v>36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2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32">IF(J20&gt;0,J12*1000/J20*4,0)</f>
        <v>29922.680405088264</v>
      </c>
      <c r="K27" s="16">
        <f t="shared" si="32"/>
        <v>28629.320156436439</v>
      </c>
      <c r="L27" s="16">
        <f t="shared" si="32"/>
        <v>28614.883863954776</v>
      </c>
      <c r="M27" s="16">
        <f>IF(M20&gt;0,M12*1000/M20/4*4,0)</f>
        <v>28902.446344980752</v>
      </c>
      <c r="O27" s="16">
        <f>IF(O20&gt;0,O12*1000/O20*4,0)</f>
        <v>27879.917889406366</v>
      </c>
      <c r="P27" s="16">
        <f t="shared" ref="P27:R27" si="33">IF(P20&gt;0,P12*1000/P20*4,0)</f>
        <v>27585.656170969803</v>
      </c>
      <c r="Q27" s="16">
        <f t="shared" si="33"/>
        <v>29156.037323423709</v>
      </c>
      <c r="R27" s="16">
        <f t="shared" si="33"/>
        <v>29417.761639236429</v>
      </c>
      <c r="S27" s="16">
        <f>IF(S20&gt;0,S12*1000/S20,0)</f>
        <v>29729.702787922448</v>
      </c>
      <c r="U27" s="16">
        <f>IF(U20&gt;0,U12*1000/U20*4,0)</f>
        <v>29143.486966587225</v>
      </c>
      <c r="V27" s="16">
        <f>IF(V20&gt;0,V12*1000/V20*4,0)</f>
        <v>29033.109406912547</v>
      </c>
      <c r="W27" s="16">
        <f>IF(W20&gt;0,W12*1000/W20*4,0)</f>
        <v>29966.26550128419</v>
      </c>
      <c r="X27" s="16">
        <f>IF(X20&gt;0,X12*1000/X20*4,0)</f>
        <v>30339.773725975836</v>
      </c>
      <c r="Y27" s="16">
        <f>IF(Y20&gt;0,Y12*1000/Y20,0)</f>
        <v>29939.775729244382</v>
      </c>
      <c r="AA27" s="16">
        <f>IF(AA20&gt;0,AA12*1000/AA20*4,0)</f>
        <v>29877.29980031684</v>
      </c>
      <c r="AB27" s="16">
        <f>IF(AB20&gt;0,AB12*1000/AB20*4,0)</f>
        <v>30556.198679440258</v>
      </c>
      <c r="AC27" s="16">
        <f>IF(AC20&gt;0,AC12*1000/AC20*4,0)</f>
        <v>30343.28397919453</v>
      </c>
      <c r="AD27" s="16">
        <f>IF(AD20&gt;0,AD12*1000/AD20*4,0)</f>
        <v>29134.394871471326</v>
      </c>
      <c r="AE27" s="16">
        <f>IF(AE20&gt;0,AE12*1000/AE20,0)</f>
        <v>29860.381537196186</v>
      </c>
      <c r="AG27" s="16">
        <f>IF(AG20&gt;0,AG12*1000/AG20*4,0)</f>
        <v>28750.44659202543</v>
      </c>
      <c r="AH27" s="16">
        <f>IF(AH20&gt;0,AH12*1000/AH20*4,0)</f>
        <v>29223.894431355904</v>
      </c>
      <c r="AI27" s="16">
        <v>28944.960003969347</v>
      </c>
      <c r="AJ27" s="16">
        <f>IF(AJ20&gt;0,AJ12*1000/AJ20*4,0)</f>
        <v>27846.525794282839</v>
      </c>
      <c r="AK27" s="16">
        <f>IF(AK20&gt;0,AK12*1000/AK20,0)</f>
        <v>28309.804073363684</v>
      </c>
    </row>
    <row r="28" spans="2:37" s="121" customFormat="1">
      <c r="B28" s="59" t="s">
        <v>37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2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34">IF(J21&gt;0,J12*1000/J21*4,0)</f>
        <v>23240.808975215667</v>
      </c>
      <c r="K28" s="16">
        <f t="shared" si="34"/>
        <v>21657.770532757888</v>
      </c>
      <c r="L28" s="16">
        <f t="shared" si="34"/>
        <v>21630.554887685932</v>
      </c>
      <c r="M28" s="16">
        <f>IF(M21&gt;0,M12*1000/M21/4*4,0)</f>
        <v>22442.619055463336</v>
      </c>
      <c r="O28" s="16">
        <f>IF(O21&gt;0,O12*1000/O21*4,0)</f>
        <v>21017.322358009595</v>
      </c>
      <c r="P28" s="16">
        <f t="shared" ref="P28:R28" si="35">IF(P21&gt;0,P12*1000/P21*4,0)</f>
        <v>20734.995514218626</v>
      </c>
      <c r="Q28" s="16">
        <f t="shared" si="35"/>
        <v>21310.234845390743</v>
      </c>
      <c r="R28" s="16">
        <f t="shared" si="35"/>
        <v>20902.890337178796</v>
      </c>
      <c r="S28" s="16">
        <f>IF(S21&gt;0,S12*1000/S21,0)</f>
        <v>21421.989313984188</v>
      </c>
      <c r="U28" s="16">
        <f>IF(U21&gt;0,U12*1000/U21*4,0)</f>
        <v>20583.425898405767</v>
      </c>
      <c r="V28" s="16">
        <f>IF(V21&gt;0,V12*1000/V21*4,0)</f>
        <v>20572.582399158902</v>
      </c>
      <c r="W28" s="16">
        <f>IF(W21&gt;0,W12*1000/W21*4,0)</f>
        <v>20992.633429074063</v>
      </c>
      <c r="X28" s="16">
        <f>IF(X21&gt;0,X12*1000/X21*4,0)</f>
        <v>21126.436807995073</v>
      </c>
      <c r="Y28" s="16">
        <f>IF(Y21&gt;0,Y12*1000/Y21,0)</f>
        <v>20906.337144624893</v>
      </c>
      <c r="AA28" s="16">
        <f>IF(AA21&gt;0,AA12*1000/AA21*4,0)</f>
        <v>20752.159191916555</v>
      </c>
      <c r="AB28" s="16">
        <f>IF(AB21&gt;0,AB12*1000/AB21*4,0)</f>
        <v>21278.609876411021</v>
      </c>
      <c r="AC28" s="16">
        <f>IF(AC21&gt;0,AC12*1000/AC21*4,0)</f>
        <v>21629.530554376135</v>
      </c>
      <c r="AD28" s="16">
        <f>IF(AD21&gt;0,AD12*1000/AD21*4,0)</f>
        <v>21106.51703151183</v>
      </c>
      <c r="AE28" s="16">
        <f>IF(AE21&gt;0,AE12*1000/AE21,0)</f>
        <v>21202.293324535258</v>
      </c>
      <c r="AG28" s="16">
        <f>IF(AG21&gt;0,AG12*1000/AG21*4,0)</f>
        <v>21009.063508148796</v>
      </c>
      <c r="AH28" s="16">
        <f>IF(AH21&gt;0,AH12*1000/AH21*4,0)</f>
        <v>21463.305496798712</v>
      </c>
      <c r="AI28" s="16">
        <v>21166.887745488159</v>
      </c>
      <c r="AJ28" s="16">
        <f>IF(AJ21&gt;0,AJ12*1000/AJ21*4,0)</f>
        <v>20772.003015654893</v>
      </c>
      <c r="AK28" s="16">
        <f>IF(AK21&gt;0,AK12*1000/AK21,0)</f>
        <v>21014.19239577866</v>
      </c>
    </row>
    <row r="29" spans="2:37">
      <c r="B29" s="60"/>
      <c r="C29" s="117"/>
      <c r="D29" s="117"/>
      <c r="E29" s="117"/>
      <c r="F29" s="117"/>
      <c r="G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  <c r="U29" s="117"/>
      <c r="V29" s="117"/>
      <c r="W29" s="117"/>
      <c r="X29" s="117"/>
      <c r="Y29" s="117"/>
      <c r="AA29" s="117"/>
      <c r="AB29" s="117"/>
      <c r="AC29" s="117"/>
      <c r="AD29" s="117"/>
      <c r="AE29" s="117"/>
      <c r="AG29" s="117"/>
      <c r="AH29" s="117"/>
      <c r="AI29" s="117"/>
      <c r="AJ29" s="117"/>
      <c r="AK29" s="117"/>
    </row>
    <row r="30" spans="2:37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2:37">
      <c r="B31" s="391" t="s">
        <v>402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87"/>
      <c r="AG31" s="387"/>
      <c r="AH31" s="387"/>
    </row>
    <row r="32" spans="2:37">
      <c r="B32" s="391" t="s">
        <v>401</v>
      </c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87"/>
      <c r="AG32" s="387"/>
      <c r="AH32" s="387"/>
    </row>
    <row r="33" spans="2:34"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87"/>
      <c r="AG33" s="387"/>
      <c r="AH33" s="387"/>
    </row>
    <row r="34" spans="2:34">
      <c r="B34" s="392" t="s">
        <v>405</v>
      </c>
      <c r="C34" s="173"/>
      <c r="D34" s="173"/>
      <c r="I34" s="173"/>
      <c r="J34" s="173"/>
      <c r="O34" s="173"/>
      <c r="P34" s="173"/>
      <c r="U34" s="173"/>
      <c r="V34" s="173"/>
      <c r="W34" s="173"/>
      <c r="X34" s="173"/>
      <c r="Y34" s="173"/>
      <c r="AA34" s="173"/>
      <c r="AB34" s="173"/>
      <c r="AC34" s="173"/>
      <c r="AD34" s="173"/>
      <c r="AE34" s="173"/>
      <c r="AG34" s="173"/>
      <c r="AH34" s="173"/>
    </row>
    <row r="35" spans="2:34">
      <c r="B35" s="392" t="s">
        <v>399</v>
      </c>
      <c r="C35" s="174"/>
      <c r="D35" s="174"/>
      <c r="I35" s="174"/>
      <c r="J35" s="174"/>
      <c r="O35" s="174"/>
      <c r="P35" s="174"/>
      <c r="U35" s="174"/>
      <c r="V35" s="174"/>
      <c r="W35" s="174"/>
      <c r="X35" s="174"/>
      <c r="Y35" s="174"/>
      <c r="AA35" s="174"/>
      <c r="AB35" s="174"/>
      <c r="AC35" s="174"/>
      <c r="AD35" s="174"/>
      <c r="AE35" s="174"/>
      <c r="AG35" s="174"/>
      <c r="AH35" s="174"/>
    </row>
    <row r="36" spans="2:34">
      <c r="B36" s="392" t="s">
        <v>400</v>
      </c>
      <c r="C36" s="174"/>
      <c r="D36" s="174"/>
      <c r="I36" s="174"/>
      <c r="J36" s="174"/>
      <c r="O36" s="174"/>
      <c r="P36" s="174"/>
      <c r="U36" s="174"/>
      <c r="V36" s="174"/>
      <c r="W36" s="174"/>
      <c r="X36" s="174"/>
      <c r="Y36" s="174"/>
      <c r="AA36" s="174"/>
      <c r="AB36" s="174"/>
      <c r="AC36" s="174"/>
      <c r="AD36" s="174"/>
      <c r="AE36" s="174"/>
      <c r="AG36" s="174"/>
      <c r="AH36" s="174"/>
    </row>
    <row r="37" spans="2:34">
      <c r="C37" s="173"/>
      <c r="D37" s="173"/>
      <c r="I37" s="173"/>
      <c r="J37" s="173"/>
      <c r="O37" s="173"/>
      <c r="P37" s="173"/>
      <c r="U37" s="173"/>
      <c r="V37" s="173"/>
      <c r="W37" s="173"/>
      <c r="X37" s="173"/>
      <c r="Y37" s="173"/>
      <c r="AA37" s="173"/>
      <c r="AB37" s="173"/>
      <c r="AC37" s="173"/>
      <c r="AD37" s="173"/>
      <c r="AE37" s="173"/>
      <c r="AG37" s="173"/>
      <c r="AH37" s="173"/>
    </row>
    <row r="38" spans="2:34">
      <c r="C38" s="174"/>
      <c r="D38" s="174"/>
      <c r="I38" s="174"/>
      <c r="J38" s="174"/>
      <c r="O38" s="174"/>
      <c r="P38" s="174"/>
      <c r="U38" s="174"/>
      <c r="V38" s="174"/>
      <c r="W38" s="174"/>
      <c r="X38" s="174"/>
      <c r="Y38" s="174"/>
      <c r="AA38" s="174"/>
      <c r="AB38" s="174"/>
      <c r="AC38" s="174"/>
      <c r="AD38" s="174"/>
      <c r="AE38" s="174"/>
      <c r="AG38" s="174"/>
      <c r="AH38" s="174"/>
    </row>
    <row r="39" spans="2:34">
      <c r="C39" s="173"/>
      <c r="D39" s="173"/>
      <c r="I39" s="173"/>
      <c r="J39" s="173"/>
      <c r="O39" s="173"/>
      <c r="P39" s="173"/>
      <c r="U39" s="173"/>
      <c r="V39" s="173"/>
      <c r="W39" s="173"/>
      <c r="X39" s="173"/>
      <c r="Y39" s="173"/>
      <c r="AA39" s="173"/>
      <c r="AB39" s="173"/>
      <c r="AC39" s="173"/>
      <c r="AD39" s="173"/>
      <c r="AE39" s="173"/>
      <c r="AG39" s="173"/>
      <c r="AH39" s="173"/>
    </row>
    <row r="40" spans="2:34">
      <c r="C40" s="173"/>
      <c r="D40" s="173"/>
      <c r="I40" s="173"/>
      <c r="J40" s="173"/>
      <c r="O40" s="173"/>
      <c r="P40" s="173"/>
      <c r="U40" s="173"/>
      <c r="V40" s="173"/>
      <c r="W40" s="173"/>
      <c r="X40" s="173"/>
      <c r="Y40" s="173"/>
      <c r="AA40" s="173"/>
      <c r="AB40" s="173"/>
      <c r="AC40" s="173"/>
      <c r="AD40" s="173"/>
      <c r="AE40" s="173"/>
      <c r="AG40" s="173"/>
      <c r="AH40" s="173"/>
    </row>
    <row r="41" spans="2:34">
      <c r="C41" s="174"/>
      <c r="D41" s="174"/>
      <c r="I41" s="174"/>
      <c r="J41" s="174"/>
      <c r="O41" s="174"/>
      <c r="P41" s="174"/>
      <c r="U41" s="174"/>
      <c r="V41" s="174"/>
      <c r="W41" s="174"/>
      <c r="X41" s="174"/>
      <c r="Y41" s="174"/>
      <c r="AA41" s="174"/>
      <c r="AB41" s="174"/>
      <c r="AC41" s="174"/>
      <c r="AD41" s="174"/>
      <c r="AE41" s="174"/>
      <c r="AG41" s="174"/>
      <c r="AH41" s="174"/>
    </row>
    <row r="42" spans="2:34">
      <c r="C42" s="173"/>
      <c r="D42" s="173"/>
      <c r="I42" s="173"/>
      <c r="J42" s="173"/>
      <c r="O42" s="173"/>
      <c r="P42" s="173"/>
      <c r="U42" s="173"/>
      <c r="V42" s="173"/>
      <c r="W42" s="173"/>
      <c r="X42" s="173"/>
      <c r="Y42" s="173"/>
      <c r="AA42" s="173"/>
      <c r="AB42" s="173"/>
      <c r="AC42" s="173"/>
      <c r="AD42" s="173"/>
      <c r="AE42" s="173"/>
      <c r="AG42" s="173"/>
      <c r="AH42" s="173"/>
    </row>
    <row r="43" spans="2:34">
      <c r="C43" s="174"/>
      <c r="D43" s="174"/>
      <c r="I43" s="174"/>
      <c r="J43" s="174"/>
      <c r="O43" s="174"/>
      <c r="P43" s="174"/>
      <c r="U43" s="174"/>
      <c r="V43" s="174"/>
      <c r="W43" s="174"/>
      <c r="X43" s="174"/>
      <c r="Y43" s="174"/>
      <c r="AA43" s="174"/>
      <c r="AB43" s="174"/>
      <c r="AC43" s="174"/>
      <c r="AD43" s="174"/>
      <c r="AE43" s="174"/>
      <c r="AG43" s="174"/>
      <c r="AH43" s="174"/>
    </row>
    <row r="44" spans="2:34">
      <c r="C44" s="173"/>
      <c r="D44" s="173"/>
      <c r="I44" s="173"/>
      <c r="J44" s="173"/>
      <c r="O44" s="173"/>
      <c r="P44" s="173"/>
      <c r="U44" s="173"/>
      <c r="V44" s="173"/>
      <c r="W44" s="173"/>
      <c r="X44" s="173"/>
      <c r="Y44" s="173"/>
      <c r="AA44" s="173"/>
      <c r="AB44" s="173"/>
      <c r="AC44" s="173"/>
      <c r="AD44" s="173"/>
      <c r="AE44" s="173"/>
      <c r="AG44" s="173"/>
      <c r="AH44" s="173"/>
    </row>
    <row r="45" spans="2:34">
      <c r="C45" s="173"/>
      <c r="D45" s="173"/>
      <c r="I45" s="173"/>
      <c r="J45" s="173"/>
      <c r="O45" s="173"/>
      <c r="P45" s="173"/>
      <c r="U45" s="173"/>
      <c r="V45" s="173"/>
      <c r="W45" s="173"/>
      <c r="X45" s="173"/>
      <c r="Y45" s="173"/>
      <c r="AA45" s="173"/>
      <c r="AB45" s="173"/>
      <c r="AC45" s="173"/>
      <c r="AD45" s="173"/>
      <c r="AE45" s="173"/>
      <c r="AG45" s="173"/>
      <c r="AH45" s="173"/>
    </row>
    <row r="46" spans="2:34">
      <c r="C46" s="173"/>
      <c r="D46" s="173"/>
      <c r="I46" s="173"/>
      <c r="J46" s="173"/>
      <c r="O46" s="173"/>
      <c r="P46" s="173"/>
      <c r="U46" s="173"/>
      <c r="V46" s="173"/>
      <c r="W46" s="173"/>
      <c r="X46" s="173"/>
      <c r="Y46" s="173"/>
      <c r="AA46" s="173"/>
      <c r="AB46" s="173"/>
      <c r="AC46" s="173"/>
      <c r="AD46" s="173"/>
      <c r="AE46" s="173"/>
      <c r="AG46" s="173"/>
      <c r="AH46" s="173"/>
    </row>
  </sheetData>
  <mergeCells count="31">
    <mergeCell ref="AJ9:AJ11"/>
    <mergeCell ref="AK9:AK11"/>
    <mergeCell ref="B9:B11"/>
    <mergeCell ref="L9:L11"/>
    <mergeCell ref="M9:M11"/>
    <mergeCell ref="F9:F11"/>
    <mergeCell ref="G9:G11"/>
    <mergeCell ref="I9:I11"/>
    <mergeCell ref="J9:J11"/>
    <mergeCell ref="K9:K11"/>
    <mergeCell ref="D9:D11"/>
    <mergeCell ref="C9:C11"/>
    <mergeCell ref="E9:E11"/>
    <mergeCell ref="AB9:AB11"/>
    <mergeCell ref="AA9:AA11"/>
    <mergeCell ref="AC9:AC11"/>
    <mergeCell ref="O9:O11"/>
    <mergeCell ref="P9:P11"/>
    <mergeCell ref="Q9:Q11"/>
    <mergeCell ref="R9:R11"/>
    <mergeCell ref="Y9:Y11"/>
    <mergeCell ref="S9:S11"/>
    <mergeCell ref="U9:U11"/>
    <mergeCell ref="V9:V11"/>
    <mergeCell ref="W9:W11"/>
    <mergeCell ref="X9:X11"/>
    <mergeCell ref="AI9:AI11"/>
    <mergeCell ref="AH9:AH11"/>
    <mergeCell ref="AG9:AG11"/>
    <mergeCell ref="AE9:AE11"/>
    <mergeCell ref="AD9:AD11"/>
  </mergeCells>
  <phoneticPr fontId="3" type="noConversion"/>
  <hyperlinks>
    <hyperlink ref="AK4" location="Contents!A1" display="Back"/>
  </hyperlinks>
  <printOptions horizontalCentered="1" verticalCentered="1"/>
  <pageMargins left="0.25" right="0.25" top="0.75" bottom="0.75" header="0.3" footer="0.3"/>
  <pageSetup paperSize="9" scale="80" orientation="landscape" r:id="rId1"/>
  <headerFooter alignWithMargins="0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K99"/>
  <sheetViews>
    <sheetView showGridLines="0" view="pageBreakPreview" zoomScale="80" zoomScaleNormal="100" zoomScaleSheetLayoutView="80" workbookViewId="0">
      <pane xSplit="2" ySplit="11" topLeftCell="H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J34" sqref="AJ34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hidden="1" customWidth="1"/>
    <col min="19" max="19" width="14.28515625" style="7" customWidth="1"/>
    <col min="20" max="20" width="0.5703125" style="7" customWidth="1"/>
    <col min="21" max="23" width="12.42578125" style="7" hidden="1" customWidth="1"/>
    <col min="24" max="24" width="13.28515625" style="7" hidden="1" customWidth="1"/>
    <col min="25" max="25" width="14.5703125" style="7" customWidth="1"/>
    <col min="26" max="26" width="0.5703125" style="7" customWidth="1"/>
    <col min="27" max="30" width="12.42578125" style="7" customWidth="1"/>
    <col min="31" max="31" width="14.5703125" style="7" bestFit="1" customWidth="1"/>
    <col min="32" max="32" width="0.5703125" style="7" customWidth="1"/>
    <col min="33" max="34" width="12.42578125" style="7" customWidth="1"/>
    <col min="35" max="36" width="13.140625" style="7" bestFit="1" customWidth="1"/>
    <col min="37" max="37" width="14.5703125" style="7" bestFit="1" customWidth="1"/>
    <col min="38" max="16384" width="9.140625" style="7"/>
  </cols>
  <sheetData>
    <row r="1" spans="2:37">
      <c r="B1" s="109"/>
    </row>
    <row r="2" spans="2:37">
      <c r="AK2" s="161" t="s">
        <v>94</v>
      </c>
    </row>
    <row r="9" spans="2:37" ht="15" customHeight="1">
      <c r="B9" s="26" t="s">
        <v>47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37">
      <c r="B10" s="112"/>
    </row>
    <row r="11" spans="2:37" ht="14.25" customHeight="1">
      <c r="B11" s="154" t="s">
        <v>33</v>
      </c>
      <c r="C11" s="155" t="s">
        <v>115</v>
      </c>
      <c r="D11" s="155" t="s">
        <v>116</v>
      </c>
      <c r="E11" s="155" t="s">
        <v>117</v>
      </c>
      <c r="F11" s="155" t="s">
        <v>118</v>
      </c>
      <c r="G11" s="154" t="s">
        <v>119</v>
      </c>
      <c r="I11" s="155" t="s">
        <v>132</v>
      </c>
      <c r="J11" s="155" t="s">
        <v>133</v>
      </c>
      <c r="K11" s="155" t="s">
        <v>134</v>
      </c>
      <c r="L11" s="155" t="s">
        <v>135</v>
      </c>
      <c r="M11" s="154" t="s">
        <v>136</v>
      </c>
      <c r="O11" s="155" t="s">
        <v>310</v>
      </c>
      <c r="P11" s="155" t="s">
        <v>311</v>
      </c>
      <c r="Q11" s="155" t="s">
        <v>312</v>
      </c>
      <c r="R11" s="155" t="s">
        <v>313</v>
      </c>
      <c r="S11" s="154" t="s">
        <v>314</v>
      </c>
      <c r="U11" s="155" t="s">
        <v>334</v>
      </c>
      <c r="V11" s="155" t="s">
        <v>337</v>
      </c>
      <c r="W11" s="155" t="s">
        <v>346</v>
      </c>
      <c r="X11" s="155" t="s">
        <v>349</v>
      </c>
      <c r="Y11" s="154" t="s">
        <v>336</v>
      </c>
      <c r="AA11" s="155" t="s">
        <v>364</v>
      </c>
      <c r="AB11" s="155" t="s">
        <v>369</v>
      </c>
      <c r="AC11" s="155" t="s">
        <v>375</v>
      </c>
      <c r="AD11" s="155" t="s">
        <v>379</v>
      </c>
      <c r="AE11" s="154" t="s">
        <v>368</v>
      </c>
      <c r="AG11" s="155" t="s">
        <v>386</v>
      </c>
      <c r="AH11" s="155" t="s">
        <v>390</v>
      </c>
      <c r="AI11" s="155" t="s">
        <v>391</v>
      </c>
      <c r="AJ11" s="155" t="s">
        <v>392</v>
      </c>
      <c r="AK11" s="154" t="s">
        <v>389</v>
      </c>
    </row>
    <row r="12" spans="2:37">
      <c r="B12" s="12"/>
      <c r="C12" s="113"/>
      <c r="D12" s="113"/>
      <c r="E12" s="113"/>
      <c r="F12" s="113"/>
      <c r="G12" s="42"/>
      <c r="I12" s="113"/>
      <c r="J12" s="113"/>
      <c r="K12" s="113"/>
      <c r="L12" s="113"/>
      <c r="M12" s="42"/>
      <c r="O12" s="113"/>
      <c r="P12" s="113"/>
      <c r="Q12" s="113"/>
      <c r="R12" s="113"/>
      <c r="S12" s="42"/>
      <c r="U12" s="16"/>
      <c r="V12" s="16"/>
      <c r="W12" s="16"/>
      <c r="X12" s="16"/>
      <c r="Y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</row>
    <row r="13" spans="2:37">
      <c r="B13" s="42" t="s">
        <v>38</v>
      </c>
      <c r="C13" s="113">
        <v>5327</v>
      </c>
      <c r="D13" s="113">
        <v>5309</v>
      </c>
      <c r="E13" s="113">
        <v>5053</v>
      </c>
      <c r="F13" s="113">
        <v>5094</v>
      </c>
      <c r="G13" s="113">
        <f>+F13</f>
        <v>5094</v>
      </c>
      <c r="H13" s="113"/>
      <c r="I13" s="113">
        <v>4946</v>
      </c>
      <c r="J13" s="113">
        <v>5076</v>
      </c>
      <c r="K13" s="113">
        <v>5243</v>
      </c>
      <c r="L13" s="113">
        <v>5406</v>
      </c>
      <c r="M13" s="113">
        <f>L13</f>
        <v>5406</v>
      </c>
      <c r="N13" s="328"/>
      <c r="O13" s="113">
        <v>5333</v>
      </c>
      <c r="P13" s="113">
        <v>5108</v>
      </c>
      <c r="Q13" s="113">
        <v>5017</v>
      </c>
      <c r="R13" s="113">
        <v>4906</v>
      </c>
      <c r="S13" s="113">
        <f>R13</f>
        <v>4906</v>
      </c>
      <c r="T13" s="328"/>
      <c r="U13" s="16">
        <v>5115</v>
      </c>
      <c r="V13" s="16">
        <v>5086</v>
      </c>
      <c r="W13" s="16">
        <v>5081</v>
      </c>
      <c r="X13" s="16">
        <v>5345</v>
      </c>
      <c r="Y13" s="113">
        <f>X13</f>
        <v>5345</v>
      </c>
      <c r="Z13" s="328"/>
      <c r="AA13" s="16">
        <v>5268</v>
      </c>
      <c r="AB13" s="16">
        <v>5671</v>
      </c>
      <c r="AC13" s="16">
        <v>5696</v>
      </c>
      <c r="AD13" s="16">
        <v>6073</v>
      </c>
      <c r="AE13" s="113">
        <f>AD13</f>
        <v>6073</v>
      </c>
      <c r="AF13" s="328"/>
      <c r="AG13" s="16">
        <v>5727</v>
      </c>
      <c r="AH13" s="16">
        <v>5677</v>
      </c>
      <c r="AI13" s="16">
        <v>5964</v>
      </c>
      <c r="AJ13" s="16">
        <v>5897</v>
      </c>
      <c r="AK13" s="113">
        <f>AJ13</f>
        <v>5897</v>
      </c>
    </row>
    <row r="14" spans="2:37">
      <c r="B14" s="42" t="s">
        <v>39</v>
      </c>
      <c r="C14" s="113">
        <v>7573</v>
      </c>
      <c r="D14" s="113">
        <v>7528</v>
      </c>
      <c r="E14" s="113">
        <v>7478</v>
      </c>
      <c r="F14" s="113">
        <v>7396</v>
      </c>
      <c r="G14" s="113">
        <f t="shared" ref="G14:G18" si="0">+F14</f>
        <v>7396</v>
      </c>
      <c r="H14" s="113"/>
      <c r="I14" s="113">
        <v>7523</v>
      </c>
      <c r="J14" s="113">
        <v>7417</v>
      </c>
      <c r="K14" s="113">
        <v>7600</v>
      </c>
      <c r="L14" s="113">
        <v>7853</v>
      </c>
      <c r="M14" s="113">
        <f t="shared" ref="M14:M18" si="1">L14</f>
        <v>7853</v>
      </c>
      <c r="N14" s="328"/>
      <c r="O14" s="113">
        <v>7941</v>
      </c>
      <c r="P14" s="113">
        <v>7942</v>
      </c>
      <c r="Q14" s="113">
        <v>7955</v>
      </c>
      <c r="R14" s="113">
        <v>7873</v>
      </c>
      <c r="S14" s="113">
        <f t="shared" ref="S14:S19" si="2">R14</f>
        <v>7873</v>
      </c>
      <c r="T14" s="328"/>
      <c r="U14" s="16">
        <v>7942</v>
      </c>
      <c r="V14" s="16">
        <v>8139</v>
      </c>
      <c r="W14" s="16">
        <v>8111</v>
      </c>
      <c r="X14" s="16">
        <v>8158</v>
      </c>
      <c r="Y14" s="113">
        <f t="shared" ref="Y14:Y19" si="3">X14</f>
        <v>8158</v>
      </c>
      <c r="Z14" s="328"/>
      <c r="AA14" s="16">
        <v>8724</v>
      </c>
      <c r="AB14" s="16">
        <v>8665</v>
      </c>
      <c r="AC14" s="16">
        <v>8637</v>
      </c>
      <c r="AD14" s="16">
        <v>8765</v>
      </c>
      <c r="AE14" s="113">
        <f t="shared" ref="AE14:AE19" si="4">AD14</f>
        <v>8765</v>
      </c>
      <c r="AF14" s="328"/>
      <c r="AG14" s="16">
        <v>8807</v>
      </c>
      <c r="AH14" s="16">
        <v>8548</v>
      </c>
      <c r="AI14" s="16">
        <v>8822</v>
      </c>
      <c r="AJ14" s="16">
        <v>8848</v>
      </c>
      <c r="AK14" s="113">
        <f t="shared" ref="AK14:AK19" si="5">AJ14</f>
        <v>8848</v>
      </c>
    </row>
    <row r="15" spans="2:37">
      <c r="B15" s="32" t="s">
        <v>175</v>
      </c>
      <c r="C15" s="113">
        <v>1499</v>
      </c>
      <c r="D15" s="113">
        <v>1468</v>
      </c>
      <c r="E15" s="113">
        <v>1367</v>
      </c>
      <c r="F15" s="113">
        <v>1464</v>
      </c>
      <c r="G15" s="113">
        <f t="shared" si="0"/>
        <v>1464</v>
      </c>
      <c r="H15" s="113"/>
      <c r="I15" s="113">
        <v>1682</v>
      </c>
      <c r="J15" s="113">
        <v>1675</v>
      </c>
      <c r="K15" s="113">
        <v>2027</v>
      </c>
      <c r="L15" s="113">
        <v>2064</v>
      </c>
      <c r="M15" s="113">
        <f t="shared" si="1"/>
        <v>2064</v>
      </c>
      <c r="N15" s="328"/>
      <c r="O15" s="113">
        <v>1991</v>
      </c>
      <c r="P15" s="113">
        <v>1803</v>
      </c>
      <c r="Q15" s="113">
        <v>1720</v>
      </c>
      <c r="R15" s="113">
        <v>1703</v>
      </c>
      <c r="S15" s="113">
        <f t="shared" si="2"/>
        <v>1703</v>
      </c>
      <c r="T15" s="328"/>
      <c r="U15" s="16">
        <v>1665</v>
      </c>
      <c r="V15" s="16">
        <v>1670</v>
      </c>
      <c r="W15" s="16">
        <v>1808</v>
      </c>
      <c r="X15" s="16">
        <v>1784</v>
      </c>
      <c r="Y15" s="113">
        <f t="shared" si="3"/>
        <v>1784</v>
      </c>
      <c r="Z15" s="328"/>
      <c r="AA15" s="16">
        <v>1835</v>
      </c>
      <c r="AB15" s="16">
        <v>1782</v>
      </c>
      <c r="AC15" s="16">
        <v>1688</v>
      </c>
      <c r="AD15" s="16">
        <v>1641</v>
      </c>
      <c r="AE15" s="113">
        <f t="shared" si="4"/>
        <v>1641</v>
      </c>
      <c r="AF15" s="328"/>
      <c r="AG15" s="16">
        <v>1551</v>
      </c>
      <c r="AH15" s="16">
        <v>1535</v>
      </c>
      <c r="AI15" s="16">
        <v>1493</v>
      </c>
      <c r="AJ15" s="16">
        <v>1515</v>
      </c>
      <c r="AK15" s="113">
        <f t="shared" si="5"/>
        <v>1515</v>
      </c>
    </row>
    <row r="16" spans="2:37">
      <c r="B16" s="32" t="s">
        <v>40</v>
      </c>
      <c r="C16" s="113">
        <v>2504</v>
      </c>
      <c r="D16" s="113">
        <v>2661</v>
      </c>
      <c r="E16" s="113">
        <v>2576</v>
      </c>
      <c r="F16" s="113">
        <v>2577</v>
      </c>
      <c r="G16" s="113">
        <f t="shared" si="0"/>
        <v>2577</v>
      </c>
      <c r="H16" s="113"/>
      <c r="I16" s="113">
        <v>2534</v>
      </c>
      <c r="J16" s="113">
        <v>2519</v>
      </c>
      <c r="K16" s="113">
        <v>2757</v>
      </c>
      <c r="L16" s="113">
        <v>2880</v>
      </c>
      <c r="M16" s="113">
        <f t="shared" si="1"/>
        <v>2880</v>
      </c>
      <c r="N16" s="328"/>
      <c r="O16" s="113">
        <v>3002</v>
      </c>
      <c r="P16" s="113">
        <v>2943</v>
      </c>
      <c r="Q16" s="113">
        <v>3021</v>
      </c>
      <c r="R16" s="113">
        <v>2885</v>
      </c>
      <c r="S16" s="113">
        <f t="shared" si="2"/>
        <v>2885</v>
      </c>
      <c r="T16" s="328"/>
      <c r="U16" s="16">
        <v>2999</v>
      </c>
      <c r="V16" s="16">
        <v>2962</v>
      </c>
      <c r="W16" s="16">
        <v>2847</v>
      </c>
      <c r="X16" s="16">
        <v>2770</v>
      </c>
      <c r="Y16" s="113">
        <f t="shared" si="3"/>
        <v>2770</v>
      </c>
      <c r="Z16" s="328"/>
      <c r="AA16" s="16">
        <v>2764</v>
      </c>
      <c r="AB16" s="16">
        <v>2704</v>
      </c>
      <c r="AC16" s="16">
        <v>2689</v>
      </c>
      <c r="AD16" s="16">
        <v>2823</v>
      </c>
      <c r="AE16" s="113">
        <f t="shared" si="4"/>
        <v>2823</v>
      </c>
      <c r="AF16" s="328"/>
      <c r="AG16" s="16">
        <v>2938</v>
      </c>
      <c r="AH16" s="16">
        <v>3178</v>
      </c>
      <c r="AI16" s="16">
        <v>3153</v>
      </c>
      <c r="AJ16" s="16">
        <v>3229</v>
      </c>
      <c r="AK16" s="113">
        <f t="shared" si="5"/>
        <v>3229</v>
      </c>
    </row>
    <row r="17" spans="2:37">
      <c r="B17" s="32" t="s">
        <v>44</v>
      </c>
      <c r="C17" s="113">
        <v>1919</v>
      </c>
      <c r="D17" s="113">
        <v>1866</v>
      </c>
      <c r="E17" s="113">
        <v>1944</v>
      </c>
      <c r="F17" s="113">
        <v>1783</v>
      </c>
      <c r="G17" s="113">
        <f t="shared" si="0"/>
        <v>1783</v>
      </c>
      <c r="H17" s="113"/>
      <c r="I17" s="113">
        <v>1738</v>
      </c>
      <c r="J17" s="113">
        <v>1632</v>
      </c>
      <c r="K17" s="113">
        <v>1568</v>
      </c>
      <c r="L17" s="113">
        <v>1624</v>
      </c>
      <c r="M17" s="113">
        <f t="shared" si="1"/>
        <v>1624</v>
      </c>
      <c r="N17" s="328"/>
      <c r="O17" s="113">
        <v>1700</v>
      </c>
      <c r="P17" s="113">
        <v>1632</v>
      </c>
      <c r="Q17" s="113">
        <v>1610</v>
      </c>
      <c r="R17" s="113">
        <v>1551</v>
      </c>
      <c r="S17" s="113">
        <f t="shared" si="2"/>
        <v>1551</v>
      </c>
      <c r="T17" s="328"/>
      <c r="U17" s="16">
        <v>1558</v>
      </c>
      <c r="V17" s="16">
        <v>1548</v>
      </c>
      <c r="W17" s="16">
        <v>1496</v>
      </c>
      <c r="X17" s="16">
        <v>1492</v>
      </c>
      <c r="Y17" s="113">
        <f t="shared" si="3"/>
        <v>1492</v>
      </c>
      <c r="Z17" s="328"/>
      <c r="AA17" s="16">
        <v>1448</v>
      </c>
      <c r="AB17" s="16">
        <v>1418</v>
      </c>
      <c r="AC17" s="16">
        <v>1333</v>
      </c>
      <c r="AD17" s="16">
        <v>1329</v>
      </c>
      <c r="AE17" s="113">
        <f t="shared" si="4"/>
        <v>1329</v>
      </c>
      <c r="AF17" s="328"/>
      <c r="AG17" s="16">
        <v>1355</v>
      </c>
      <c r="AH17" s="16">
        <v>1329</v>
      </c>
      <c r="AI17" s="16">
        <v>1324</v>
      </c>
      <c r="AJ17" s="16">
        <v>1320</v>
      </c>
      <c r="AK17" s="113">
        <f t="shared" si="5"/>
        <v>1320</v>
      </c>
    </row>
    <row r="18" spans="2:37">
      <c r="B18" s="32" t="s">
        <v>95</v>
      </c>
      <c r="C18" s="113">
        <v>380</v>
      </c>
      <c r="D18" s="113">
        <v>388</v>
      </c>
      <c r="E18" s="113">
        <v>397</v>
      </c>
      <c r="F18" s="113">
        <v>416</v>
      </c>
      <c r="G18" s="113">
        <f t="shared" si="0"/>
        <v>416</v>
      </c>
      <c r="H18" s="113"/>
      <c r="I18" s="113">
        <v>428</v>
      </c>
      <c r="J18" s="113">
        <v>424</v>
      </c>
      <c r="K18" s="113">
        <v>462</v>
      </c>
      <c r="L18" s="113">
        <v>516</v>
      </c>
      <c r="M18" s="113">
        <f t="shared" si="1"/>
        <v>516</v>
      </c>
      <c r="N18" s="328"/>
      <c r="O18" s="113">
        <v>831</v>
      </c>
      <c r="P18" s="113">
        <v>825</v>
      </c>
      <c r="Q18" s="113">
        <v>795</v>
      </c>
      <c r="R18" s="113">
        <v>744</v>
      </c>
      <c r="S18" s="113">
        <f t="shared" si="2"/>
        <v>744</v>
      </c>
      <c r="T18" s="328"/>
      <c r="U18" s="16">
        <v>680</v>
      </c>
      <c r="V18" s="16">
        <v>673</v>
      </c>
      <c r="W18" s="16">
        <v>613</v>
      </c>
      <c r="X18" s="16">
        <v>578</v>
      </c>
      <c r="Y18" s="113">
        <f t="shared" si="3"/>
        <v>578</v>
      </c>
      <c r="Z18" s="328"/>
      <c r="AA18" s="16">
        <v>494</v>
      </c>
      <c r="AB18" s="16">
        <v>547</v>
      </c>
      <c r="AC18" s="16">
        <v>583</v>
      </c>
      <c r="AD18" s="16">
        <v>586</v>
      </c>
      <c r="AE18" s="113">
        <f t="shared" si="4"/>
        <v>586</v>
      </c>
      <c r="AF18" s="328"/>
      <c r="AG18" s="16">
        <v>586</v>
      </c>
      <c r="AH18" s="16">
        <v>579</v>
      </c>
      <c r="AI18" s="16">
        <v>562</v>
      </c>
      <c r="AJ18" s="16">
        <v>576</v>
      </c>
      <c r="AK18" s="113">
        <f t="shared" si="5"/>
        <v>576</v>
      </c>
    </row>
    <row r="19" spans="2:37">
      <c r="B19" s="32" t="s">
        <v>326</v>
      </c>
      <c r="C19" s="113"/>
      <c r="D19" s="113"/>
      <c r="E19" s="113"/>
      <c r="F19" s="113"/>
      <c r="G19" s="42"/>
      <c r="I19" s="113"/>
      <c r="J19" s="113"/>
      <c r="K19" s="113"/>
      <c r="L19" s="113"/>
      <c r="M19" s="16"/>
      <c r="O19" s="113">
        <v>47</v>
      </c>
      <c r="P19" s="113">
        <v>107</v>
      </c>
      <c r="Q19" s="113">
        <v>176</v>
      </c>
      <c r="R19" s="113">
        <v>206</v>
      </c>
      <c r="S19" s="16">
        <f t="shared" si="2"/>
        <v>206</v>
      </c>
      <c r="U19" s="16">
        <v>245</v>
      </c>
      <c r="V19" s="16">
        <v>311</v>
      </c>
      <c r="W19" s="16">
        <v>466</v>
      </c>
      <c r="X19" s="16">
        <v>416</v>
      </c>
      <c r="Y19" s="16">
        <f t="shared" si="3"/>
        <v>416</v>
      </c>
      <c r="AA19" s="16">
        <v>542</v>
      </c>
      <c r="AB19" s="16">
        <v>526</v>
      </c>
      <c r="AC19" s="16">
        <v>511</v>
      </c>
      <c r="AD19" s="16">
        <v>519</v>
      </c>
      <c r="AE19" s="16">
        <f t="shared" si="4"/>
        <v>519</v>
      </c>
      <c r="AG19" s="16">
        <v>502</v>
      </c>
      <c r="AH19" s="16">
        <v>480</v>
      </c>
      <c r="AI19" s="16">
        <v>482</v>
      </c>
      <c r="AJ19" s="16">
        <v>469</v>
      </c>
      <c r="AK19" s="16">
        <f t="shared" si="5"/>
        <v>469</v>
      </c>
    </row>
    <row r="20" spans="2:37">
      <c r="B20" s="90" t="s">
        <v>45</v>
      </c>
      <c r="C20" s="97">
        <f>SUM(C12:C19)</f>
        <v>19202</v>
      </c>
      <c r="D20" s="97">
        <f>SUM(D12:D19)</f>
        <v>19220</v>
      </c>
      <c r="E20" s="97">
        <f>SUM(E12:E19)</f>
        <v>18815</v>
      </c>
      <c r="F20" s="97">
        <f>SUM(F12:F19)</f>
        <v>18730</v>
      </c>
      <c r="G20" s="90">
        <f>SUM(G12:G19)</f>
        <v>18730</v>
      </c>
      <c r="I20" s="97">
        <f>SUM(I12:I19)</f>
        <v>18851</v>
      </c>
      <c r="J20" s="97">
        <f>SUM(J12:J19)</f>
        <v>18743</v>
      </c>
      <c r="K20" s="97">
        <f>SUM(K12:K19)</f>
        <v>19657</v>
      </c>
      <c r="L20" s="97">
        <f>SUM(L12:L19)</f>
        <v>20343</v>
      </c>
      <c r="M20" s="90">
        <f>SUM(M12:M19)</f>
        <v>20343</v>
      </c>
      <c r="O20" s="97">
        <f>SUM(O12:O19)</f>
        <v>20845</v>
      </c>
      <c r="P20" s="97">
        <f>SUM(P12:P19)</f>
        <v>20360</v>
      </c>
      <c r="Q20" s="97">
        <f>SUM(Q12:Q19)</f>
        <v>20294</v>
      </c>
      <c r="R20" s="97">
        <f>SUM(R12:R19)</f>
        <v>19868</v>
      </c>
      <c r="S20" s="90">
        <f>SUM(S12:S19)</f>
        <v>19868</v>
      </c>
      <c r="U20" s="90">
        <f>SUM(U12:U19)</f>
        <v>20204</v>
      </c>
      <c r="V20" s="90">
        <f>SUM(V12:V19)</f>
        <v>20389</v>
      </c>
      <c r="W20" s="90">
        <f>SUM(W12:W19)</f>
        <v>20422</v>
      </c>
      <c r="X20" s="90">
        <f>SUM(X12:X19)</f>
        <v>20543</v>
      </c>
      <c r="Y20" s="90">
        <f>SUM(Y12:Y19)</f>
        <v>20543</v>
      </c>
      <c r="AA20" s="90">
        <f>SUM(AA12:AA19)</f>
        <v>21075</v>
      </c>
      <c r="AB20" s="90">
        <f>SUM(AB12:AB19)</f>
        <v>21313</v>
      </c>
      <c r="AC20" s="90">
        <f>SUM(AC12:AC19)</f>
        <v>21137</v>
      </c>
      <c r="AD20" s="90">
        <f>SUM(AD12:AD19)</f>
        <v>21736</v>
      </c>
      <c r="AE20" s="90">
        <f>SUM(AE12:AE19)</f>
        <v>21736</v>
      </c>
      <c r="AG20" s="90">
        <f>SUM(AG12:AG19)</f>
        <v>21466</v>
      </c>
      <c r="AH20" s="90">
        <f>SUM(AH12:AH19)</f>
        <v>21326</v>
      </c>
      <c r="AI20" s="90">
        <v>21800</v>
      </c>
      <c r="AJ20" s="90">
        <f>SUM(AJ12:AJ19)</f>
        <v>21854</v>
      </c>
      <c r="AK20" s="90">
        <f>SUM(AK12:AK19)</f>
        <v>21854</v>
      </c>
    </row>
    <row r="21" spans="2:37">
      <c r="B21" s="32"/>
      <c r="C21" s="75"/>
      <c r="D21" s="75"/>
      <c r="E21" s="75"/>
      <c r="F21" s="75"/>
      <c r="G21" s="42"/>
      <c r="I21" s="75"/>
      <c r="J21" s="75"/>
      <c r="K21" s="75"/>
      <c r="L21" s="75"/>
      <c r="M21" s="42"/>
      <c r="O21" s="75"/>
      <c r="P21" s="75"/>
      <c r="Q21" s="75"/>
      <c r="R21" s="75"/>
      <c r="S21" s="42"/>
      <c r="U21" s="42"/>
      <c r="V21" s="42"/>
      <c r="W21" s="42"/>
      <c r="X21" s="42"/>
      <c r="Y21" s="42"/>
      <c r="AA21" s="42"/>
      <c r="AB21" s="42"/>
      <c r="AC21" s="42"/>
      <c r="AD21" s="42"/>
      <c r="AE21" s="42"/>
      <c r="AG21" s="42"/>
      <c r="AH21" s="42"/>
      <c r="AI21" s="42"/>
      <c r="AJ21" s="42"/>
      <c r="AK21" s="42"/>
    </row>
    <row r="22" spans="2:37">
      <c r="B22" s="32" t="s">
        <v>42</v>
      </c>
      <c r="C22" s="113">
        <v>361</v>
      </c>
      <c r="D22" s="113">
        <v>361</v>
      </c>
      <c r="E22" s="113">
        <v>359</v>
      </c>
      <c r="F22" s="113">
        <v>372</v>
      </c>
      <c r="G22" s="113">
        <f>F22</f>
        <v>372</v>
      </c>
      <c r="H22" s="113"/>
      <c r="I22" s="113">
        <v>381</v>
      </c>
      <c r="J22" s="113">
        <v>370</v>
      </c>
      <c r="K22" s="113">
        <v>387</v>
      </c>
      <c r="L22" s="113">
        <v>404</v>
      </c>
      <c r="M22" s="16">
        <f t="shared" ref="M22:M30" si="6">L22</f>
        <v>404</v>
      </c>
      <c r="N22" s="338"/>
      <c r="O22" s="113">
        <v>446</v>
      </c>
      <c r="P22" s="113">
        <v>459</v>
      </c>
      <c r="Q22" s="113">
        <v>485</v>
      </c>
      <c r="R22" s="113">
        <v>571</v>
      </c>
      <c r="S22" s="16">
        <f t="shared" ref="S22:S33" si="7">R22</f>
        <v>571</v>
      </c>
      <c r="T22" s="328"/>
      <c r="U22" s="16">
        <v>571</v>
      </c>
      <c r="V22" s="16">
        <v>598</v>
      </c>
      <c r="W22" s="16">
        <v>631</v>
      </c>
      <c r="X22" s="16">
        <v>707</v>
      </c>
      <c r="Y22" s="16">
        <f t="shared" ref="Y22:Y36" si="8">X22</f>
        <v>707</v>
      </c>
      <c r="Z22" s="328"/>
      <c r="AA22" s="16">
        <v>714</v>
      </c>
      <c r="AB22" s="16">
        <v>757</v>
      </c>
      <c r="AC22" s="16">
        <v>765</v>
      </c>
      <c r="AD22" s="16">
        <v>805</v>
      </c>
      <c r="AE22" s="16">
        <f t="shared" ref="AE22:AE36" si="9">AD22</f>
        <v>805</v>
      </c>
      <c r="AF22" s="328"/>
      <c r="AG22" s="16">
        <v>788</v>
      </c>
      <c r="AH22" s="16">
        <v>807</v>
      </c>
      <c r="AI22" s="16">
        <v>813</v>
      </c>
      <c r="AJ22" s="16">
        <v>834</v>
      </c>
      <c r="AK22" s="16">
        <f t="shared" ref="AK22:AK36" si="10">AJ22</f>
        <v>834</v>
      </c>
    </row>
    <row r="23" spans="2:37">
      <c r="B23" s="32" t="s">
        <v>19</v>
      </c>
      <c r="C23" s="113">
        <v>410</v>
      </c>
      <c r="D23" s="113">
        <v>365</v>
      </c>
      <c r="E23" s="113">
        <v>340</v>
      </c>
      <c r="F23" s="113">
        <v>354</v>
      </c>
      <c r="G23" s="113">
        <f t="shared" ref="G23:G29" si="11">F23</f>
        <v>354</v>
      </c>
      <c r="H23" s="113"/>
      <c r="I23" s="113">
        <v>355</v>
      </c>
      <c r="J23" s="113">
        <v>375</v>
      </c>
      <c r="K23" s="113">
        <v>386</v>
      </c>
      <c r="L23" s="113">
        <v>330</v>
      </c>
      <c r="M23" s="16">
        <f t="shared" si="6"/>
        <v>330</v>
      </c>
      <c r="N23" s="338"/>
      <c r="O23" s="113">
        <v>308</v>
      </c>
      <c r="P23" s="113">
        <v>309</v>
      </c>
      <c r="Q23" s="113">
        <v>302</v>
      </c>
      <c r="R23" s="113">
        <v>303</v>
      </c>
      <c r="S23" s="16">
        <f t="shared" si="7"/>
        <v>303</v>
      </c>
      <c r="T23" s="328"/>
      <c r="U23" s="16">
        <v>317</v>
      </c>
      <c r="V23" s="16">
        <v>316</v>
      </c>
      <c r="W23" s="16">
        <v>302</v>
      </c>
      <c r="X23" s="16">
        <v>291</v>
      </c>
      <c r="Y23" s="16">
        <f t="shared" si="8"/>
        <v>291</v>
      </c>
      <c r="Z23" s="328"/>
      <c r="AA23" s="16">
        <v>277</v>
      </c>
      <c r="AB23" s="16">
        <v>271</v>
      </c>
      <c r="AC23" s="16">
        <v>269</v>
      </c>
      <c r="AD23" s="16">
        <v>261</v>
      </c>
      <c r="AE23" s="16">
        <f t="shared" si="9"/>
        <v>261</v>
      </c>
      <c r="AF23" s="328"/>
      <c r="AG23" s="16">
        <v>258</v>
      </c>
      <c r="AH23" s="16">
        <v>265</v>
      </c>
      <c r="AI23" s="16">
        <v>279</v>
      </c>
      <c r="AJ23" s="16">
        <v>281</v>
      </c>
      <c r="AK23" s="16">
        <f t="shared" si="10"/>
        <v>281</v>
      </c>
    </row>
    <row r="24" spans="2:37">
      <c r="B24" s="32" t="s">
        <v>46</v>
      </c>
      <c r="C24" s="113">
        <v>59</v>
      </c>
      <c r="D24" s="113">
        <v>54</v>
      </c>
      <c r="E24" s="113">
        <v>52</v>
      </c>
      <c r="F24" s="113">
        <v>58</v>
      </c>
      <c r="G24" s="113">
        <f t="shared" si="11"/>
        <v>58</v>
      </c>
      <c r="H24" s="113"/>
      <c r="I24" s="113">
        <v>60</v>
      </c>
      <c r="J24" s="113">
        <v>63</v>
      </c>
      <c r="K24" s="113">
        <v>65</v>
      </c>
      <c r="L24" s="113">
        <v>63</v>
      </c>
      <c r="M24" s="113">
        <f t="shared" si="6"/>
        <v>63</v>
      </c>
      <c r="N24" s="328"/>
      <c r="O24" s="113">
        <v>64</v>
      </c>
      <c r="P24" s="113">
        <v>66</v>
      </c>
      <c r="Q24" s="113">
        <v>63</v>
      </c>
      <c r="R24" s="113">
        <v>66</v>
      </c>
      <c r="S24" s="113">
        <f t="shared" si="7"/>
        <v>66</v>
      </c>
      <c r="T24" s="328"/>
      <c r="U24" s="16">
        <v>64</v>
      </c>
      <c r="V24" s="16">
        <v>70</v>
      </c>
      <c r="W24" s="16">
        <v>73</v>
      </c>
      <c r="X24" s="16">
        <v>72</v>
      </c>
      <c r="Y24" s="113">
        <f t="shared" si="8"/>
        <v>72</v>
      </c>
      <c r="Z24" s="328"/>
      <c r="AA24" s="16">
        <v>79</v>
      </c>
      <c r="AB24" s="16">
        <v>138</v>
      </c>
      <c r="AC24" s="16">
        <v>172</v>
      </c>
      <c r="AD24" s="16">
        <v>201</v>
      </c>
      <c r="AE24" s="113">
        <f t="shared" si="9"/>
        <v>201</v>
      </c>
      <c r="AF24" s="328"/>
      <c r="AG24" s="16">
        <v>215</v>
      </c>
      <c r="AH24" s="16">
        <v>216</v>
      </c>
      <c r="AI24" s="16">
        <v>245</v>
      </c>
      <c r="AJ24" s="16">
        <v>294</v>
      </c>
      <c r="AK24" s="113">
        <f t="shared" si="10"/>
        <v>294</v>
      </c>
    </row>
    <row r="25" spans="2:37">
      <c r="B25" s="32" t="s">
        <v>53</v>
      </c>
      <c r="C25" s="113">
        <v>178</v>
      </c>
      <c r="D25" s="113">
        <v>214</v>
      </c>
      <c r="E25" s="113">
        <v>248</v>
      </c>
      <c r="F25" s="113">
        <v>327</v>
      </c>
      <c r="G25" s="113">
        <f t="shared" si="11"/>
        <v>327</v>
      </c>
      <c r="H25" s="113"/>
      <c r="I25" s="113">
        <v>344</v>
      </c>
      <c r="J25" s="113">
        <v>342</v>
      </c>
      <c r="K25" s="113">
        <v>338</v>
      </c>
      <c r="L25" s="113">
        <v>336</v>
      </c>
      <c r="M25" s="113">
        <f t="shared" si="6"/>
        <v>336</v>
      </c>
      <c r="N25" s="328"/>
      <c r="O25" s="113">
        <v>354</v>
      </c>
      <c r="P25" s="113">
        <v>344</v>
      </c>
      <c r="Q25" s="113">
        <v>362</v>
      </c>
      <c r="R25" s="113">
        <v>360</v>
      </c>
      <c r="S25" s="113">
        <f t="shared" si="7"/>
        <v>360</v>
      </c>
      <c r="T25" s="328"/>
      <c r="U25" s="16">
        <v>369</v>
      </c>
      <c r="V25" s="16">
        <v>375</v>
      </c>
      <c r="W25" s="16">
        <v>384</v>
      </c>
      <c r="X25" s="16">
        <v>402</v>
      </c>
      <c r="Y25" s="113">
        <f t="shared" si="8"/>
        <v>402</v>
      </c>
      <c r="Z25" s="328"/>
      <c r="AA25" s="16">
        <v>401</v>
      </c>
      <c r="AB25" s="16">
        <v>390</v>
      </c>
      <c r="AC25" s="16">
        <v>399</v>
      </c>
      <c r="AD25" s="16">
        <v>408</v>
      </c>
      <c r="AE25" s="113">
        <f t="shared" si="9"/>
        <v>408</v>
      </c>
      <c r="AF25" s="328"/>
      <c r="AG25" s="16">
        <v>398</v>
      </c>
      <c r="AH25" s="16">
        <v>389</v>
      </c>
      <c r="AI25" s="16">
        <v>384</v>
      </c>
      <c r="AJ25" s="16">
        <v>419</v>
      </c>
      <c r="AK25" s="113">
        <f t="shared" si="10"/>
        <v>419</v>
      </c>
    </row>
    <row r="26" spans="2:37">
      <c r="B26" s="32" t="s">
        <v>96</v>
      </c>
      <c r="C26" s="113">
        <v>1166</v>
      </c>
      <c r="D26" s="113">
        <v>1197</v>
      </c>
      <c r="E26" s="113">
        <v>1351</v>
      </c>
      <c r="F26" s="113">
        <v>1429</v>
      </c>
      <c r="G26" s="113">
        <f t="shared" si="11"/>
        <v>1429</v>
      </c>
      <c r="H26" s="113"/>
      <c r="I26" s="113">
        <v>1413</v>
      </c>
      <c r="J26" s="113">
        <v>1345</v>
      </c>
      <c r="K26" s="113">
        <v>1527</v>
      </c>
      <c r="L26" s="113">
        <v>1962</v>
      </c>
      <c r="M26" s="113">
        <f t="shared" si="6"/>
        <v>1962</v>
      </c>
      <c r="N26" s="328"/>
      <c r="O26" s="113">
        <v>2097</v>
      </c>
      <c r="P26" s="113">
        <v>1951</v>
      </c>
      <c r="Q26" s="113">
        <v>1950</v>
      </c>
      <c r="R26" s="113">
        <v>1865</v>
      </c>
      <c r="S26" s="113">
        <f t="shared" si="7"/>
        <v>1865</v>
      </c>
      <c r="T26" s="328"/>
      <c r="U26" s="16">
        <v>1934</v>
      </c>
      <c r="V26" s="16">
        <v>2196</v>
      </c>
      <c r="W26" s="16">
        <v>2013</v>
      </c>
      <c r="X26" s="16">
        <v>2111</v>
      </c>
      <c r="Y26" s="113">
        <f t="shared" si="8"/>
        <v>2111</v>
      </c>
      <c r="Z26" s="328"/>
      <c r="AA26" s="16">
        <v>2352</v>
      </c>
      <c r="AB26" s="16">
        <v>2302</v>
      </c>
      <c r="AC26" s="16">
        <v>2384</v>
      </c>
      <c r="AD26" s="16">
        <v>2699</v>
      </c>
      <c r="AE26" s="113">
        <f t="shared" si="9"/>
        <v>2699</v>
      </c>
      <c r="AF26" s="328"/>
      <c r="AG26" s="16">
        <v>3071</v>
      </c>
      <c r="AH26" s="16">
        <v>2815</v>
      </c>
      <c r="AI26" s="16">
        <v>3365</v>
      </c>
      <c r="AJ26" s="16">
        <v>4129</v>
      </c>
      <c r="AK26" s="113">
        <f t="shared" si="10"/>
        <v>4129</v>
      </c>
    </row>
    <row r="27" spans="2:37">
      <c r="B27" s="32" t="s">
        <v>97</v>
      </c>
      <c r="C27" s="113">
        <v>0</v>
      </c>
      <c r="D27" s="113">
        <v>0</v>
      </c>
      <c r="E27" s="113">
        <v>0</v>
      </c>
      <c r="F27" s="113">
        <v>0</v>
      </c>
      <c r="G27" s="113">
        <f t="shared" si="11"/>
        <v>0</v>
      </c>
      <c r="H27" s="113"/>
      <c r="I27" s="113">
        <v>0</v>
      </c>
      <c r="J27" s="113">
        <v>0</v>
      </c>
      <c r="K27" s="113">
        <v>0</v>
      </c>
      <c r="L27" s="113">
        <v>0</v>
      </c>
      <c r="M27" s="113">
        <f t="shared" si="6"/>
        <v>0</v>
      </c>
      <c r="N27" s="328"/>
      <c r="O27" s="113">
        <v>0</v>
      </c>
      <c r="P27" s="113"/>
      <c r="Q27" s="113"/>
      <c r="R27" s="113"/>
      <c r="S27" s="113">
        <f t="shared" si="7"/>
        <v>0</v>
      </c>
      <c r="T27" s="328"/>
      <c r="U27" s="16">
        <v>100</v>
      </c>
      <c r="V27" s="16">
        <v>95</v>
      </c>
      <c r="W27" s="16">
        <v>92</v>
      </c>
      <c r="X27" s="16">
        <v>99</v>
      </c>
      <c r="Y27" s="113">
        <f t="shared" si="8"/>
        <v>99</v>
      </c>
      <c r="Z27" s="328"/>
      <c r="AA27" s="16">
        <v>95</v>
      </c>
      <c r="AB27" s="16">
        <v>84</v>
      </c>
      <c r="AC27" s="16">
        <v>171</v>
      </c>
      <c r="AD27" s="16">
        <v>167</v>
      </c>
      <c r="AE27" s="113">
        <f t="shared" si="9"/>
        <v>167</v>
      </c>
      <c r="AF27" s="328"/>
      <c r="AG27" s="16">
        <v>175</v>
      </c>
      <c r="AH27" s="16">
        <v>191</v>
      </c>
      <c r="AI27" s="16">
        <v>213</v>
      </c>
      <c r="AJ27" s="16">
        <v>242</v>
      </c>
      <c r="AK27" s="113">
        <f t="shared" si="10"/>
        <v>242</v>
      </c>
    </row>
    <row r="28" spans="2:37">
      <c r="B28" s="32" t="s">
        <v>109</v>
      </c>
      <c r="C28" s="113">
        <v>30</v>
      </c>
      <c r="D28" s="113">
        <v>48</v>
      </c>
      <c r="E28" s="113">
        <v>47</v>
      </c>
      <c r="F28" s="113">
        <v>252</v>
      </c>
      <c r="G28" s="113">
        <f t="shared" si="11"/>
        <v>252</v>
      </c>
      <c r="H28" s="113"/>
      <c r="I28" s="113">
        <v>402</v>
      </c>
      <c r="J28" s="113">
        <v>324</v>
      </c>
      <c r="K28" s="113">
        <v>334</v>
      </c>
      <c r="L28" s="113">
        <v>431</v>
      </c>
      <c r="M28" s="113">
        <f t="shared" si="6"/>
        <v>431</v>
      </c>
      <c r="N28" s="328"/>
      <c r="O28" s="113">
        <v>409</v>
      </c>
      <c r="P28" s="113">
        <v>347</v>
      </c>
      <c r="Q28" s="113">
        <v>304</v>
      </c>
      <c r="R28" s="113">
        <v>254</v>
      </c>
      <c r="S28" s="113">
        <f t="shared" si="7"/>
        <v>254</v>
      </c>
      <c r="T28" s="328"/>
      <c r="U28" s="16">
        <v>266</v>
      </c>
      <c r="V28" s="16">
        <v>236</v>
      </c>
      <c r="W28" s="16">
        <v>153</v>
      </c>
      <c r="X28" s="16">
        <v>149</v>
      </c>
      <c r="Y28" s="113">
        <f t="shared" si="8"/>
        <v>149</v>
      </c>
      <c r="Z28" s="328"/>
      <c r="AA28" s="16">
        <v>147</v>
      </c>
      <c r="AB28" s="16">
        <v>147</v>
      </c>
      <c r="AC28" s="16">
        <v>155</v>
      </c>
      <c r="AD28" s="16">
        <v>161</v>
      </c>
      <c r="AE28" s="113">
        <f t="shared" si="9"/>
        <v>161</v>
      </c>
      <c r="AF28" s="328"/>
      <c r="AG28" s="16">
        <v>171</v>
      </c>
      <c r="AH28" s="16">
        <v>172</v>
      </c>
      <c r="AI28" s="16">
        <v>163</v>
      </c>
      <c r="AJ28" s="16">
        <v>161</v>
      </c>
      <c r="AK28" s="113">
        <f t="shared" si="10"/>
        <v>161</v>
      </c>
    </row>
    <row r="29" spans="2:37">
      <c r="B29" s="32" t="s">
        <v>16</v>
      </c>
      <c r="C29" s="113">
        <v>0</v>
      </c>
      <c r="D29" s="113">
        <v>1</v>
      </c>
      <c r="E29" s="113">
        <v>1</v>
      </c>
      <c r="F29" s="113">
        <v>1</v>
      </c>
      <c r="G29" s="113">
        <f t="shared" si="11"/>
        <v>1</v>
      </c>
      <c r="H29" s="113"/>
      <c r="I29" s="113">
        <v>2</v>
      </c>
      <c r="J29" s="113">
        <v>2</v>
      </c>
      <c r="K29" s="113">
        <v>2</v>
      </c>
      <c r="L29" s="113">
        <v>2</v>
      </c>
      <c r="M29" s="113">
        <f t="shared" si="6"/>
        <v>2</v>
      </c>
      <c r="N29" s="328"/>
      <c r="O29" s="113">
        <v>4</v>
      </c>
      <c r="P29" s="113">
        <v>7</v>
      </c>
      <c r="Q29" s="113">
        <v>8</v>
      </c>
      <c r="R29" s="113">
        <v>8</v>
      </c>
      <c r="S29" s="113">
        <f t="shared" si="7"/>
        <v>8</v>
      </c>
      <c r="T29" s="328"/>
      <c r="U29" s="16">
        <v>8</v>
      </c>
      <c r="V29" s="16">
        <v>7</v>
      </c>
      <c r="W29" s="16">
        <v>8</v>
      </c>
      <c r="X29" s="16">
        <v>9</v>
      </c>
      <c r="Y29" s="113">
        <f t="shared" si="8"/>
        <v>9</v>
      </c>
      <c r="Z29" s="328"/>
      <c r="AA29" s="16">
        <v>9</v>
      </c>
      <c r="AB29" s="16">
        <v>12</v>
      </c>
      <c r="AC29" s="16">
        <v>11</v>
      </c>
      <c r="AD29" s="16">
        <v>9</v>
      </c>
      <c r="AE29" s="113">
        <f t="shared" si="9"/>
        <v>9</v>
      </c>
      <c r="AF29" s="328"/>
      <c r="AG29" s="16">
        <v>9</v>
      </c>
      <c r="AH29" s="16">
        <v>8</v>
      </c>
      <c r="AI29" s="16">
        <v>8</v>
      </c>
      <c r="AJ29" s="16">
        <v>13</v>
      </c>
      <c r="AK29" s="113">
        <f t="shared" si="10"/>
        <v>13</v>
      </c>
    </row>
    <row r="30" spans="2:37">
      <c r="B30" s="32" t="s">
        <v>256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ref="G30" si="12">F30</f>
        <v>0</v>
      </c>
      <c r="H30" s="113"/>
      <c r="I30" s="113">
        <v>0</v>
      </c>
      <c r="J30" s="113">
        <v>1</v>
      </c>
      <c r="K30" s="113">
        <v>1</v>
      </c>
      <c r="L30" s="113">
        <v>3</v>
      </c>
      <c r="M30" s="113">
        <f t="shared" si="6"/>
        <v>3</v>
      </c>
      <c r="N30" s="328"/>
      <c r="O30" s="113">
        <v>3</v>
      </c>
      <c r="P30" s="113">
        <v>3</v>
      </c>
      <c r="Q30" s="113">
        <v>3</v>
      </c>
      <c r="R30" s="113">
        <v>3</v>
      </c>
      <c r="S30" s="113">
        <f t="shared" si="7"/>
        <v>3</v>
      </c>
      <c r="T30" s="328"/>
      <c r="U30" s="16">
        <v>3</v>
      </c>
      <c r="V30" s="16">
        <v>3</v>
      </c>
      <c r="W30" s="16">
        <v>2</v>
      </c>
      <c r="X30" s="16">
        <v>2</v>
      </c>
      <c r="Y30" s="113">
        <f t="shared" si="8"/>
        <v>2</v>
      </c>
      <c r="Z30" s="328"/>
      <c r="AA30" s="16">
        <v>2</v>
      </c>
      <c r="AB30" s="16">
        <v>2</v>
      </c>
      <c r="AC30" s="16">
        <v>2</v>
      </c>
      <c r="AD30" s="16">
        <v>2</v>
      </c>
      <c r="AE30" s="113">
        <f t="shared" si="9"/>
        <v>2</v>
      </c>
      <c r="AF30" s="328"/>
      <c r="AG30" s="16">
        <v>2</v>
      </c>
      <c r="AH30" s="16">
        <v>2</v>
      </c>
      <c r="AI30" s="16">
        <v>2</v>
      </c>
      <c r="AJ30" s="16">
        <v>1</v>
      </c>
      <c r="AK30" s="113">
        <f t="shared" si="10"/>
        <v>1</v>
      </c>
    </row>
    <row r="31" spans="2:37">
      <c r="B31" s="32" t="s">
        <v>281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28"/>
      <c r="O31" s="113">
        <v>1409</v>
      </c>
      <c r="P31" s="113">
        <v>1833</v>
      </c>
      <c r="Q31" s="113">
        <v>2106</v>
      </c>
      <c r="R31" s="113">
        <v>2169</v>
      </c>
      <c r="S31" s="113">
        <f t="shared" si="7"/>
        <v>2169</v>
      </c>
      <c r="T31" s="328"/>
      <c r="U31" s="16">
        <v>2284</v>
      </c>
      <c r="V31" s="16">
        <v>2272</v>
      </c>
      <c r="W31" s="16">
        <v>2397</v>
      </c>
      <c r="X31" s="16">
        <v>2524</v>
      </c>
      <c r="Y31" s="113">
        <f t="shared" si="8"/>
        <v>2524</v>
      </c>
      <c r="Z31" s="328"/>
      <c r="AA31" s="16">
        <v>2496</v>
      </c>
      <c r="AB31" s="16">
        <v>2211</v>
      </c>
      <c r="AC31" s="16">
        <v>2180</v>
      </c>
      <c r="AD31" s="16">
        <v>2330</v>
      </c>
      <c r="AE31" s="113">
        <f t="shared" si="9"/>
        <v>2330</v>
      </c>
      <c r="AF31" s="328"/>
      <c r="AG31" s="16">
        <v>3003</v>
      </c>
      <c r="AH31" s="16">
        <v>3516</v>
      </c>
      <c r="AI31" s="16">
        <v>3941</v>
      </c>
      <c r="AJ31" s="16">
        <v>4026</v>
      </c>
      <c r="AK31" s="113">
        <f t="shared" si="10"/>
        <v>4026</v>
      </c>
    </row>
    <row r="32" spans="2:37">
      <c r="B32" s="32" t="s">
        <v>328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328"/>
      <c r="O32" s="113"/>
      <c r="P32" s="113">
        <v>35</v>
      </c>
      <c r="Q32" s="113">
        <v>53</v>
      </c>
      <c r="R32" s="113">
        <v>52</v>
      </c>
      <c r="S32" s="113">
        <f t="shared" si="7"/>
        <v>52</v>
      </c>
      <c r="T32" s="328"/>
      <c r="U32" s="16">
        <v>57</v>
      </c>
      <c r="V32" s="16">
        <v>67</v>
      </c>
      <c r="W32" s="16">
        <v>88</v>
      </c>
      <c r="X32" s="16">
        <v>110</v>
      </c>
      <c r="Y32" s="113">
        <f t="shared" si="8"/>
        <v>110</v>
      </c>
      <c r="Z32" s="328"/>
      <c r="AA32" s="16">
        <v>110</v>
      </c>
      <c r="AB32" s="16">
        <v>106</v>
      </c>
      <c r="AC32" s="16">
        <v>109</v>
      </c>
      <c r="AD32" s="16">
        <v>109</v>
      </c>
      <c r="AE32" s="113">
        <f t="shared" si="9"/>
        <v>109</v>
      </c>
      <c r="AF32" s="328"/>
      <c r="AG32" s="16">
        <v>113</v>
      </c>
      <c r="AH32" s="16">
        <v>121</v>
      </c>
      <c r="AI32" s="16">
        <v>125</v>
      </c>
      <c r="AJ32" s="16">
        <v>124</v>
      </c>
      <c r="AK32" s="113">
        <f t="shared" si="10"/>
        <v>124</v>
      </c>
    </row>
    <row r="33" spans="2:37">
      <c r="B33" s="32" t="s">
        <v>329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28"/>
      <c r="O33" s="113"/>
      <c r="P33" s="113">
        <v>0</v>
      </c>
      <c r="Q33" s="113">
        <v>1</v>
      </c>
      <c r="R33" s="113">
        <v>1</v>
      </c>
      <c r="S33" s="113">
        <f t="shared" si="7"/>
        <v>1</v>
      </c>
      <c r="T33" s="328"/>
      <c r="U33" s="16">
        <v>1</v>
      </c>
      <c r="V33" s="16">
        <v>1</v>
      </c>
      <c r="W33" s="16">
        <v>1</v>
      </c>
      <c r="X33" s="16">
        <v>1</v>
      </c>
      <c r="Y33" s="113">
        <f t="shared" si="8"/>
        <v>1</v>
      </c>
      <c r="Z33" s="328"/>
      <c r="AA33" s="16">
        <v>1</v>
      </c>
      <c r="AB33" s="16">
        <v>1</v>
      </c>
      <c r="AC33" s="16">
        <v>1</v>
      </c>
      <c r="AD33" s="16">
        <v>1</v>
      </c>
      <c r="AE33" s="113">
        <f t="shared" si="9"/>
        <v>1</v>
      </c>
      <c r="AF33" s="328"/>
      <c r="AG33" s="16">
        <v>1</v>
      </c>
      <c r="AH33" s="16">
        <v>1</v>
      </c>
      <c r="AI33" s="16">
        <v>1</v>
      </c>
      <c r="AJ33" s="16">
        <v>1</v>
      </c>
      <c r="AK33" s="113">
        <f t="shared" si="10"/>
        <v>1</v>
      </c>
    </row>
    <row r="34" spans="2:37">
      <c r="B34" s="32" t="s">
        <v>413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28"/>
      <c r="O34" s="113"/>
      <c r="P34" s="113"/>
      <c r="Q34" s="113"/>
      <c r="R34" s="113"/>
      <c r="S34" s="113"/>
      <c r="T34" s="328"/>
      <c r="U34" s="16"/>
      <c r="V34" s="16"/>
      <c r="W34" s="16"/>
      <c r="X34" s="16"/>
      <c r="Y34" s="113"/>
      <c r="Z34" s="328"/>
      <c r="AA34" s="16"/>
      <c r="AB34" s="16"/>
      <c r="AC34" s="16"/>
      <c r="AD34" s="16"/>
      <c r="AE34" s="113"/>
      <c r="AF34" s="328"/>
      <c r="AG34" s="16"/>
      <c r="AH34" s="16"/>
      <c r="AI34" s="16"/>
      <c r="AJ34" s="16">
        <v>5</v>
      </c>
      <c r="AK34" s="113">
        <f t="shared" si="10"/>
        <v>5</v>
      </c>
    </row>
    <row r="35" spans="2:37">
      <c r="B35" s="32" t="s">
        <v>414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328"/>
      <c r="O35" s="113"/>
      <c r="P35" s="113"/>
      <c r="Q35" s="113"/>
      <c r="R35" s="113"/>
      <c r="S35" s="113"/>
      <c r="T35" s="328"/>
      <c r="U35" s="16"/>
      <c r="V35" s="16"/>
      <c r="W35" s="16"/>
      <c r="X35" s="16"/>
      <c r="Y35" s="113"/>
      <c r="Z35" s="328"/>
      <c r="AA35" s="16"/>
      <c r="AB35" s="16"/>
      <c r="AC35" s="16"/>
      <c r="AD35" s="16"/>
      <c r="AE35" s="113"/>
      <c r="AF35" s="328"/>
      <c r="AG35" s="16"/>
      <c r="AH35" s="16"/>
      <c r="AI35" s="16"/>
      <c r="AJ35" s="16">
        <v>3</v>
      </c>
      <c r="AK35" s="113">
        <f t="shared" si="10"/>
        <v>3</v>
      </c>
    </row>
    <row r="36" spans="2:37">
      <c r="B36" s="32" t="s">
        <v>341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328"/>
      <c r="O36" s="113"/>
      <c r="P36" s="113"/>
      <c r="Q36" s="113"/>
      <c r="R36" s="113"/>
      <c r="S36" s="113"/>
      <c r="T36" s="328"/>
      <c r="U36" s="16"/>
      <c r="V36" s="16">
        <v>5</v>
      </c>
      <c r="W36" s="16">
        <v>12</v>
      </c>
      <c r="X36" s="16"/>
      <c r="Y36" s="113">
        <f t="shared" si="8"/>
        <v>0</v>
      </c>
      <c r="Z36" s="328"/>
      <c r="AA36" s="16">
        <v>2</v>
      </c>
      <c r="AB36" s="16">
        <v>0</v>
      </c>
      <c r="AC36" s="16">
        <v>0</v>
      </c>
      <c r="AD36" s="16">
        <v>1</v>
      </c>
      <c r="AE36" s="113">
        <f t="shared" si="9"/>
        <v>1</v>
      </c>
      <c r="AF36" s="328"/>
      <c r="AG36" s="16">
        <v>2</v>
      </c>
      <c r="AH36" s="16">
        <v>1</v>
      </c>
      <c r="AI36" s="16">
        <v>1</v>
      </c>
      <c r="AJ36" s="16">
        <v>1</v>
      </c>
      <c r="AK36" s="113">
        <f t="shared" si="10"/>
        <v>1</v>
      </c>
    </row>
    <row r="37" spans="2:37" ht="15" customHeight="1">
      <c r="B37" s="33"/>
      <c r="C37" s="107">
        <f t="shared" ref="C37:G37" si="13">C20+SUM(C22:C32)</f>
        <v>21406</v>
      </c>
      <c r="D37" s="107">
        <f t="shared" si="13"/>
        <v>21460</v>
      </c>
      <c r="E37" s="107">
        <f t="shared" si="13"/>
        <v>21213</v>
      </c>
      <c r="F37" s="107">
        <f t="shared" si="13"/>
        <v>21523</v>
      </c>
      <c r="G37" s="107">
        <f t="shared" si="13"/>
        <v>21523</v>
      </c>
      <c r="I37" s="107">
        <f t="shared" ref="I37" si="14">I20+SUM(I22:I32)</f>
        <v>21808</v>
      </c>
      <c r="J37" s="107">
        <f t="shared" ref="J37" si="15">J20+SUM(J22:J32)</f>
        <v>21565</v>
      </c>
      <c r="K37" s="107">
        <f t="shared" ref="K37" si="16">K20+SUM(K22:K32)</f>
        <v>22697</v>
      </c>
      <c r="L37" s="107">
        <f t="shared" ref="L37" si="17">L20+SUM(L22:L32)</f>
        <v>23874</v>
      </c>
      <c r="M37" s="107">
        <f t="shared" ref="M37" si="18">M20+SUM(M22:M32)</f>
        <v>23874</v>
      </c>
      <c r="O37" s="107">
        <f t="shared" ref="O37" si="19">O20+SUM(O22:O32)</f>
        <v>25939</v>
      </c>
      <c r="P37" s="107">
        <f>P20+SUM(P22:P33)</f>
        <v>25714</v>
      </c>
      <c r="Q37" s="107">
        <f>Q20+SUM(Q22:Q33)</f>
        <v>25931</v>
      </c>
      <c r="R37" s="107">
        <f>R20+SUM(R22:R33)</f>
        <v>25520</v>
      </c>
      <c r="S37" s="107">
        <f>S20+SUM(S22:S33)</f>
        <v>25520</v>
      </c>
      <c r="U37" s="107">
        <f>U20+SUM(U22:U33)</f>
        <v>26178</v>
      </c>
      <c r="V37" s="107">
        <f>V20+SUM(V22:V36)</f>
        <v>26630</v>
      </c>
      <c r="W37" s="107">
        <f>W20+SUM(W22:W36)</f>
        <v>26578</v>
      </c>
      <c r="X37" s="107">
        <f>X20+SUM(X22:X36)</f>
        <v>27020</v>
      </c>
      <c r="Y37" s="107">
        <f>Y20+SUM(Y22:Y36)</f>
        <v>27020</v>
      </c>
      <c r="AA37" s="107">
        <f>AA20+SUM(AA22:AA36)</f>
        <v>27760</v>
      </c>
      <c r="AB37" s="107">
        <f>AB20+SUM(AB22:AB36)</f>
        <v>27734</v>
      </c>
      <c r="AC37" s="107">
        <f>AC20+SUM(AC22:AC36)</f>
        <v>27755</v>
      </c>
      <c r="AD37" s="107">
        <f>AD20+SUM(AD22:AD36)</f>
        <v>28890</v>
      </c>
      <c r="AE37" s="107">
        <f>AE20+SUM(AE22:AE36)</f>
        <v>28890</v>
      </c>
      <c r="AG37" s="107">
        <f>AG20+SUM(AG22:AG36)</f>
        <v>29672</v>
      </c>
      <c r="AH37" s="107">
        <f>AH20+SUM(AH22:AH36)</f>
        <v>29830</v>
      </c>
      <c r="AI37" s="107">
        <v>31340</v>
      </c>
      <c r="AJ37" s="107">
        <f>AJ20+SUM(AJ22:AJ36)</f>
        <v>32388</v>
      </c>
      <c r="AK37" s="107">
        <f>AK20+SUM(AK22:AK36)</f>
        <v>32388</v>
      </c>
    </row>
    <row r="39" spans="2:37" ht="13.5" customHeight="1">
      <c r="B39" s="157" t="s">
        <v>80</v>
      </c>
      <c r="C39" s="155" t="s">
        <v>115</v>
      </c>
      <c r="D39" s="155" t="s">
        <v>116</v>
      </c>
      <c r="E39" s="155" t="s">
        <v>117</v>
      </c>
      <c r="F39" s="155" t="s">
        <v>118</v>
      </c>
      <c r="G39" s="154" t="s">
        <v>119</v>
      </c>
      <c r="I39" s="155" t="s">
        <v>132</v>
      </c>
      <c r="J39" s="155" t="s">
        <v>133</v>
      </c>
      <c r="K39" s="155" t="s">
        <v>134</v>
      </c>
      <c r="L39" s="155" t="s">
        <v>135</v>
      </c>
      <c r="M39" s="154" t="s">
        <v>136</v>
      </c>
      <c r="O39" s="155" t="s">
        <v>310</v>
      </c>
      <c r="P39" s="155" t="s">
        <v>327</v>
      </c>
      <c r="Q39" s="155" t="s">
        <v>312</v>
      </c>
      <c r="R39" s="155" t="s">
        <v>313</v>
      </c>
      <c r="S39" s="154" t="s">
        <v>314</v>
      </c>
      <c r="U39" s="155" t="s">
        <v>334</v>
      </c>
      <c r="V39" s="155" t="s">
        <v>337</v>
      </c>
      <c r="W39" s="155" t="s">
        <v>346</v>
      </c>
      <c r="X39" s="155" t="s">
        <v>349</v>
      </c>
      <c r="Y39" s="154" t="s">
        <v>336</v>
      </c>
      <c r="AA39" s="155" t="s">
        <v>364</v>
      </c>
      <c r="AB39" s="155" t="s">
        <v>369</v>
      </c>
      <c r="AC39" s="155" t="s">
        <v>375</v>
      </c>
      <c r="AD39" s="155" t="s">
        <v>379</v>
      </c>
      <c r="AE39" s="154" t="s">
        <v>368</v>
      </c>
      <c r="AG39" s="155" t="s">
        <v>386</v>
      </c>
      <c r="AH39" s="155" t="s">
        <v>390</v>
      </c>
      <c r="AI39" s="155" t="s">
        <v>391</v>
      </c>
      <c r="AJ39" s="155" t="s">
        <v>392</v>
      </c>
      <c r="AK39" s="154" t="s">
        <v>389</v>
      </c>
    </row>
    <row r="40" spans="2:37">
      <c r="B40" s="50"/>
      <c r="C40" s="12"/>
      <c r="D40" s="12"/>
      <c r="E40" s="12"/>
      <c r="F40" s="12"/>
      <c r="G40" s="12"/>
      <c r="I40" s="12"/>
      <c r="J40" s="12"/>
      <c r="K40" s="12"/>
      <c r="L40" s="12"/>
      <c r="M40" s="12"/>
      <c r="O40" s="12"/>
      <c r="P40" s="12"/>
      <c r="Q40" s="12"/>
      <c r="R40" s="12"/>
      <c r="S40" s="12"/>
      <c r="U40" s="12"/>
      <c r="V40" s="12"/>
      <c r="W40" s="12"/>
      <c r="X40" s="12"/>
      <c r="Y40" s="12"/>
      <c r="AA40" s="12"/>
      <c r="AB40" s="12"/>
      <c r="AC40" s="12"/>
      <c r="AD40" s="12"/>
      <c r="AE40" s="12"/>
      <c r="AG40" s="12"/>
      <c r="AH40" s="12"/>
      <c r="AI40" s="12"/>
      <c r="AJ40" s="12"/>
      <c r="AK40" s="12"/>
    </row>
    <row r="41" spans="2:37">
      <c r="B41" s="114" t="s">
        <v>61</v>
      </c>
      <c r="C41" s="115">
        <v>0.42399999999999999</v>
      </c>
      <c r="D41" s="115">
        <v>0.41799999999999998</v>
      </c>
      <c r="E41" s="115">
        <v>0.42199999999999999</v>
      </c>
      <c r="F41" s="115">
        <v>0.45</v>
      </c>
      <c r="G41" s="115">
        <v>0.42899999999999999</v>
      </c>
      <c r="H41" s="115"/>
      <c r="I41" s="115">
        <v>0.41</v>
      </c>
      <c r="J41" s="115">
        <v>0.3938607959851555</v>
      </c>
      <c r="K41" s="115">
        <v>0.34672302183229003</v>
      </c>
      <c r="L41" s="115">
        <v>0.38571123750380687</v>
      </c>
      <c r="M41" s="115">
        <v>0.38476372878178411</v>
      </c>
      <c r="N41" s="329"/>
      <c r="O41" s="115">
        <v>0.36421091422015811</v>
      </c>
      <c r="P41" s="115">
        <v>0.33450751094171538</v>
      </c>
      <c r="Q41" s="115">
        <v>0.32600000000000001</v>
      </c>
      <c r="R41" s="115">
        <v>0.36311460483021613</v>
      </c>
      <c r="S41" s="115">
        <v>0.34655449397123328</v>
      </c>
      <c r="T41" s="329"/>
      <c r="U41" s="115">
        <v>0.34714602767923036</v>
      </c>
      <c r="V41" s="115">
        <v>0.35200892367893666</v>
      </c>
      <c r="W41" s="115">
        <v>0.30022930802018655</v>
      </c>
      <c r="X41" s="115">
        <v>0.31107460298710365</v>
      </c>
      <c r="Y41" s="115">
        <v>0.32737267219956301</v>
      </c>
      <c r="Z41" s="329"/>
      <c r="AA41" s="115">
        <v>0.36118164576218653</v>
      </c>
      <c r="AB41" s="115">
        <v>0.35145887042664259</v>
      </c>
      <c r="AC41" s="115">
        <v>0.32063598305223878</v>
      </c>
      <c r="AD41" s="115">
        <v>0.32230781274621401</v>
      </c>
      <c r="AE41" s="115">
        <v>0.33866223473859158</v>
      </c>
      <c r="AF41" s="329"/>
      <c r="AG41" s="115">
        <v>0.35818718898520052</v>
      </c>
      <c r="AH41" s="115">
        <v>0.35450512265127299</v>
      </c>
      <c r="AI41" s="115">
        <v>0.29848987464248727</v>
      </c>
      <c r="AJ41" s="115">
        <v>0.35094770450539736</v>
      </c>
      <c r="AK41" s="115">
        <v>0.34113909651905872</v>
      </c>
    </row>
    <row r="42" spans="2:37">
      <c r="B42" s="116"/>
      <c r="C42" s="117"/>
      <c r="D42" s="117"/>
      <c r="E42" s="117"/>
      <c r="F42" s="117"/>
      <c r="G42" s="18"/>
      <c r="I42" s="117"/>
      <c r="J42" s="117"/>
      <c r="K42" s="117"/>
      <c r="L42" s="117"/>
      <c r="M42" s="18"/>
      <c r="O42" s="117"/>
      <c r="P42" s="117"/>
      <c r="Q42" s="117"/>
      <c r="R42" s="117"/>
      <c r="S42" s="18"/>
      <c r="U42" s="117"/>
      <c r="V42" s="117"/>
      <c r="W42" s="117"/>
      <c r="X42" s="117"/>
      <c r="Y42" s="117"/>
      <c r="AA42" s="117"/>
      <c r="AB42" s="117"/>
      <c r="AC42" s="117"/>
      <c r="AD42" s="117"/>
      <c r="AE42" s="117"/>
      <c r="AG42" s="117"/>
      <c r="AH42" s="117"/>
      <c r="AI42" s="117"/>
      <c r="AJ42" s="117"/>
      <c r="AK42" s="117"/>
    </row>
    <row r="44" spans="2:37" hidden="1">
      <c r="B44" s="201" t="s">
        <v>173</v>
      </c>
      <c r="C44" s="196"/>
      <c r="D44" s="196"/>
      <c r="E44" s="196"/>
      <c r="F44" s="196"/>
      <c r="G44" s="196"/>
      <c r="H44" s="196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Z44" s="202"/>
      <c r="AF44" s="202"/>
    </row>
    <row r="45" spans="2:37" hidden="1">
      <c r="B45" s="201"/>
      <c r="C45" s="196"/>
      <c r="D45" s="196"/>
      <c r="E45" s="196"/>
      <c r="F45" s="196"/>
      <c r="G45" s="196"/>
      <c r="H45" s="196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Z45" s="202"/>
      <c r="AF45" s="202"/>
    </row>
    <row r="46" spans="2:37" hidden="1">
      <c r="B46" s="201"/>
      <c r="C46" s="196"/>
      <c r="D46" s="196"/>
      <c r="E46" s="196"/>
      <c r="F46" s="196"/>
      <c r="G46" s="196"/>
      <c r="H46" s="196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Z46" s="202"/>
      <c r="AF46" s="202"/>
    </row>
    <row r="47" spans="2:37" hidden="1">
      <c r="B47" s="203"/>
      <c r="C47" s="196"/>
      <c r="D47" s="196"/>
      <c r="E47" s="196"/>
      <c r="F47" s="196"/>
      <c r="G47" s="196"/>
      <c r="H47" s="196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Z47" s="202"/>
      <c r="AF47" s="202"/>
    </row>
    <row r="48" spans="2:37" ht="13.5" hidden="1" thickBot="1">
      <c r="B48" s="204" t="s">
        <v>174</v>
      </c>
      <c r="C48" s="205" t="s">
        <v>115</v>
      </c>
      <c r="D48" s="206" t="s">
        <v>116</v>
      </c>
      <c r="E48" s="206" t="s">
        <v>117</v>
      </c>
      <c r="F48" s="207" t="s">
        <v>118</v>
      </c>
      <c r="G48" s="204" t="s">
        <v>119</v>
      </c>
      <c r="H48" s="202"/>
      <c r="I48" s="208" t="s">
        <v>132</v>
      </c>
      <c r="J48" s="209" t="s">
        <v>133</v>
      </c>
      <c r="K48" s="209" t="s">
        <v>134</v>
      </c>
      <c r="L48" s="210" t="s">
        <v>135</v>
      </c>
      <c r="M48" s="211" t="s">
        <v>136</v>
      </c>
      <c r="O48" s="208"/>
      <c r="P48" s="209"/>
      <c r="Q48" s="209"/>
      <c r="R48" s="210"/>
      <c r="S48" s="211"/>
    </row>
    <row r="49" spans="2:19" hidden="1">
      <c r="B49" s="197"/>
      <c r="C49" s="213"/>
      <c r="D49" s="214"/>
      <c r="E49" s="214"/>
      <c r="F49" s="214"/>
      <c r="G49" s="212"/>
      <c r="H49" s="202"/>
      <c r="I49" s="215"/>
      <c r="J49" s="216"/>
      <c r="K49" s="216"/>
      <c r="L49" s="216"/>
      <c r="M49" s="217"/>
      <c r="O49" s="215"/>
      <c r="P49" s="216"/>
      <c r="Q49" s="216"/>
      <c r="R49" s="216"/>
      <c r="S49" s="217"/>
    </row>
    <row r="50" spans="2:19" hidden="1">
      <c r="B50" s="198" t="s">
        <v>38</v>
      </c>
      <c r="C50" s="219">
        <v>2844</v>
      </c>
      <c r="D50" s="220">
        <v>2839</v>
      </c>
      <c r="E50" s="220">
        <v>2799</v>
      </c>
      <c r="F50" s="220">
        <v>2790</v>
      </c>
      <c r="G50" s="218">
        <f t="shared" ref="G50:G55" si="20">F50</f>
        <v>2790</v>
      </c>
      <c r="H50" s="202"/>
      <c r="I50" s="219">
        <v>3034</v>
      </c>
      <c r="J50" s="220">
        <v>3666</v>
      </c>
      <c r="K50" s="220">
        <v>3667</v>
      </c>
      <c r="L50" s="220">
        <v>3665</v>
      </c>
      <c r="M50" s="218">
        <f t="shared" ref="M50:M55" si="21">L50</f>
        <v>3665</v>
      </c>
      <c r="O50" s="219"/>
      <c r="P50" s="220"/>
      <c r="Q50" s="220"/>
      <c r="R50" s="220"/>
      <c r="S50" s="218"/>
    </row>
    <row r="51" spans="2:19" hidden="1">
      <c r="B51" s="198" t="s">
        <v>39</v>
      </c>
      <c r="C51" s="219">
        <v>5378</v>
      </c>
      <c r="D51" s="220">
        <v>5358</v>
      </c>
      <c r="E51" s="220">
        <v>5350</v>
      </c>
      <c r="F51" s="220">
        <v>5017</v>
      </c>
      <c r="G51" s="218">
        <v>5017</v>
      </c>
      <c r="H51" s="202"/>
      <c r="I51" s="219">
        <v>4967</v>
      </c>
      <c r="J51" s="220">
        <v>5347</v>
      </c>
      <c r="K51" s="220">
        <v>5431</v>
      </c>
      <c r="L51" s="220">
        <v>5977</v>
      </c>
      <c r="M51" s="218">
        <v>5977</v>
      </c>
      <c r="O51" s="219"/>
      <c r="P51" s="220"/>
      <c r="Q51" s="220"/>
      <c r="R51" s="220"/>
      <c r="S51" s="218"/>
    </row>
    <row r="52" spans="2:19" hidden="1">
      <c r="B52" s="199" t="s">
        <v>175</v>
      </c>
      <c r="C52" s="219">
        <v>987</v>
      </c>
      <c r="D52" s="220">
        <v>987</v>
      </c>
      <c r="E52" s="220">
        <v>987</v>
      </c>
      <c r="F52" s="220">
        <v>987</v>
      </c>
      <c r="G52" s="218">
        <f t="shared" si="20"/>
        <v>987</v>
      </c>
      <c r="H52" s="202"/>
      <c r="I52" s="219">
        <v>987</v>
      </c>
      <c r="J52" s="220">
        <v>987</v>
      </c>
      <c r="K52" s="220">
        <v>987</v>
      </c>
      <c r="L52" s="220">
        <v>987</v>
      </c>
      <c r="M52" s="218">
        <f t="shared" si="21"/>
        <v>987</v>
      </c>
      <c r="O52" s="219"/>
      <c r="P52" s="220"/>
      <c r="Q52" s="220"/>
      <c r="R52" s="220"/>
      <c r="S52" s="218"/>
    </row>
    <row r="53" spans="2:19" hidden="1">
      <c r="B53" s="198" t="s">
        <v>40</v>
      </c>
      <c r="C53" s="219">
        <v>2107</v>
      </c>
      <c r="D53" s="220">
        <v>2122</v>
      </c>
      <c r="E53" s="220">
        <v>2106</v>
      </c>
      <c r="F53" s="220">
        <v>2119</v>
      </c>
      <c r="G53" s="218">
        <f t="shared" si="20"/>
        <v>2119</v>
      </c>
      <c r="H53" s="202"/>
      <c r="I53" s="219">
        <v>2141</v>
      </c>
      <c r="J53" s="220">
        <v>2255</v>
      </c>
      <c r="K53" s="220">
        <v>2245</v>
      </c>
      <c r="L53" s="220">
        <v>2250</v>
      </c>
      <c r="M53" s="218">
        <f t="shared" si="21"/>
        <v>2250</v>
      </c>
      <c r="O53" s="219"/>
      <c r="P53" s="220"/>
      <c r="Q53" s="220"/>
      <c r="R53" s="220"/>
      <c r="S53" s="218"/>
    </row>
    <row r="54" spans="2:19" hidden="1">
      <c r="B54" s="198" t="s">
        <v>44</v>
      </c>
      <c r="C54" s="219">
        <v>2005</v>
      </c>
      <c r="D54" s="220">
        <v>2010</v>
      </c>
      <c r="E54" s="220">
        <v>2004</v>
      </c>
      <c r="F54" s="220">
        <v>2004</v>
      </c>
      <c r="G54" s="218">
        <f t="shared" si="20"/>
        <v>2004</v>
      </c>
      <c r="H54" s="202"/>
      <c r="I54" s="219">
        <v>1970</v>
      </c>
      <c r="J54" s="220">
        <v>1974</v>
      </c>
      <c r="K54" s="220">
        <v>1971</v>
      </c>
      <c r="L54" s="220">
        <v>1971</v>
      </c>
      <c r="M54" s="218">
        <f t="shared" si="21"/>
        <v>1971</v>
      </c>
      <c r="O54" s="219"/>
      <c r="P54" s="220"/>
      <c r="Q54" s="220"/>
      <c r="R54" s="220"/>
      <c r="S54" s="218"/>
    </row>
    <row r="55" spans="2:19" hidden="1">
      <c r="B55" s="199" t="s">
        <v>95</v>
      </c>
      <c r="C55" s="219">
        <v>762</v>
      </c>
      <c r="D55" s="220">
        <v>817</v>
      </c>
      <c r="E55" s="220">
        <v>818</v>
      </c>
      <c r="F55" s="220">
        <v>818</v>
      </c>
      <c r="G55" s="218">
        <f t="shared" si="20"/>
        <v>818</v>
      </c>
      <c r="H55" s="202"/>
      <c r="I55" s="219">
        <v>813</v>
      </c>
      <c r="J55" s="220">
        <v>807</v>
      </c>
      <c r="K55" s="220">
        <v>816</v>
      </c>
      <c r="L55" s="220">
        <v>1026</v>
      </c>
      <c r="M55" s="218">
        <f t="shared" si="21"/>
        <v>1026</v>
      </c>
      <c r="O55" s="219"/>
      <c r="P55" s="220"/>
      <c r="Q55" s="220"/>
      <c r="R55" s="220"/>
      <c r="S55" s="218"/>
    </row>
    <row r="56" spans="2:19" hidden="1">
      <c r="B56" s="199"/>
      <c r="C56" s="219"/>
      <c r="D56" s="220"/>
      <c r="E56" s="220"/>
      <c r="F56" s="220"/>
      <c r="G56" s="221"/>
      <c r="H56" s="202"/>
      <c r="I56" s="219"/>
      <c r="J56" s="220"/>
      <c r="K56" s="220"/>
      <c r="L56" s="220"/>
      <c r="M56" s="221"/>
      <c r="O56" s="219"/>
      <c r="P56" s="220"/>
      <c r="Q56" s="220"/>
      <c r="R56" s="220"/>
      <c r="S56" s="221"/>
    </row>
    <row r="57" spans="2:19" hidden="1">
      <c r="B57" s="198"/>
      <c r="C57" s="219"/>
      <c r="D57" s="220"/>
      <c r="E57" s="220"/>
      <c r="F57" s="220"/>
      <c r="G57" s="222"/>
      <c r="H57" s="202"/>
      <c r="I57" s="219"/>
      <c r="J57" s="220"/>
      <c r="K57" s="220"/>
      <c r="L57" s="220"/>
      <c r="M57" s="222"/>
      <c r="O57" s="219"/>
      <c r="P57" s="220"/>
      <c r="Q57" s="220"/>
      <c r="R57" s="220"/>
      <c r="S57" s="222"/>
    </row>
    <row r="58" spans="2:19" hidden="1">
      <c r="B58" s="223" t="s">
        <v>41</v>
      </c>
      <c r="C58" s="225">
        <f t="shared" ref="C58:G58" si="22">SUM(C50:C57)</f>
        <v>14083</v>
      </c>
      <c r="D58" s="226">
        <f t="shared" si="22"/>
        <v>14133</v>
      </c>
      <c r="E58" s="226">
        <f t="shared" si="22"/>
        <v>14064</v>
      </c>
      <c r="F58" s="226">
        <f t="shared" si="22"/>
        <v>13735</v>
      </c>
      <c r="G58" s="224">
        <f t="shared" si="22"/>
        <v>13735</v>
      </c>
      <c r="H58" s="202"/>
      <c r="I58" s="225">
        <f>SUM(I50:I57)</f>
        <v>13912</v>
      </c>
      <c r="J58" s="226">
        <f>SUM(J50:J57)</f>
        <v>15036</v>
      </c>
      <c r="K58" s="226">
        <f>SUM(K50:K57)</f>
        <v>15117</v>
      </c>
      <c r="L58" s="226">
        <f>SUM(L50:L57)</f>
        <v>15876</v>
      </c>
      <c r="M58" s="224">
        <f>SUM(M50:M57)</f>
        <v>15876</v>
      </c>
      <c r="O58" s="225"/>
      <c r="P58" s="226"/>
      <c r="Q58" s="226"/>
      <c r="R58" s="226"/>
      <c r="S58" s="224"/>
    </row>
    <row r="59" spans="2:19" hidden="1">
      <c r="B59" s="198"/>
      <c r="C59" s="219"/>
      <c r="D59" s="220"/>
      <c r="E59" s="220"/>
      <c r="F59" s="220"/>
      <c r="G59" s="218"/>
      <c r="H59" s="202"/>
      <c r="I59" s="219"/>
      <c r="J59" s="220"/>
      <c r="K59" s="220"/>
      <c r="L59" s="220"/>
      <c r="M59" s="218"/>
      <c r="O59" s="219"/>
      <c r="P59" s="220"/>
      <c r="Q59" s="220"/>
      <c r="R59" s="220"/>
      <c r="S59" s="218"/>
    </row>
    <row r="60" spans="2:19" hidden="1">
      <c r="B60" s="198" t="s">
        <v>42</v>
      </c>
      <c r="C60" s="219">
        <v>401</v>
      </c>
      <c r="D60" s="220">
        <v>400</v>
      </c>
      <c r="E60" s="220">
        <v>401</v>
      </c>
      <c r="F60" s="220">
        <v>401</v>
      </c>
      <c r="G60" s="218">
        <f t="shared" ref="G60:G66" si="23">F60</f>
        <v>401</v>
      </c>
      <c r="H60" s="202"/>
      <c r="I60" s="219">
        <v>399</v>
      </c>
      <c r="J60" s="220">
        <v>402</v>
      </c>
      <c r="K60" s="220">
        <v>402</v>
      </c>
      <c r="L60" s="220">
        <v>410</v>
      </c>
      <c r="M60" s="218">
        <f t="shared" ref="M60:M66" si="24">L60</f>
        <v>410</v>
      </c>
      <c r="O60" s="219"/>
      <c r="P60" s="220"/>
      <c r="Q60" s="220"/>
      <c r="R60" s="220"/>
      <c r="S60" s="218"/>
    </row>
    <row r="61" spans="2:19" hidden="1">
      <c r="B61" s="198" t="s">
        <v>19</v>
      </c>
      <c r="C61" s="219">
        <v>414</v>
      </c>
      <c r="D61" s="220">
        <v>452</v>
      </c>
      <c r="E61" s="220">
        <v>452</v>
      </c>
      <c r="F61" s="220">
        <v>452</v>
      </c>
      <c r="G61" s="218">
        <f t="shared" si="23"/>
        <v>452</v>
      </c>
      <c r="H61" s="202"/>
      <c r="I61" s="219">
        <v>473</v>
      </c>
      <c r="J61" s="220">
        <v>473</v>
      </c>
      <c r="K61" s="220">
        <v>519</v>
      </c>
      <c r="L61" s="220">
        <v>519</v>
      </c>
      <c r="M61" s="218">
        <f t="shared" si="24"/>
        <v>519</v>
      </c>
      <c r="O61" s="219"/>
      <c r="P61" s="220"/>
      <c r="Q61" s="220"/>
      <c r="R61" s="220"/>
      <c r="S61" s="218"/>
    </row>
    <row r="62" spans="2:19" hidden="1">
      <c r="B62" s="198" t="s">
        <v>46</v>
      </c>
      <c r="C62" s="227">
        <v>10</v>
      </c>
      <c r="D62" s="228">
        <v>18</v>
      </c>
      <c r="E62" s="228">
        <v>18</v>
      </c>
      <c r="F62" s="228">
        <v>18</v>
      </c>
      <c r="G62" s="218">
        <f t="shared" si="23"/>
        <v>18</v>
      </c>
      <c r="H62" s="202"/>
      <c r="I62" s="227">
        <v>8</v>
      </c>
      <c r="J62" s="228">
        <v>8</v>
      </c>
      <c r="K62" s="228">
        <v>8</v>
      </c>
      <c r="L62" s="228">
        <v>8</v>
      </c>
      <c r="M62" s="218">
        <f t="shared" si="24"/>
        <v>8</v>
      </c>
      <c r="O62" s="227"/>
      <c r="P62" s="228"/>
      <c r="Q62" s="228"/>
      <c r="R62" s="228"/>
      <c r="S62" s="218"/>
    </row>
    <row r="63" spans="2:19" hidden="1">
      <c r="B63" s="198" t="s">
        <v>53</v>
      </c>
      <c r="C63" s="227">
        <v>155</v>
      </c>
      <c r="D63" s="228">
        <v>154</v>
      </c>
      <c r="E63" s="228">
        <v>253</v>
      </c>
      <c r="F63" s="228">
        <v>300</v>
      </c>
      <c r="G63" s="218">
        <f t="shared" si="23"/>
        <v>300</v>
      </c>
      <c r="H63" s="202"/>
      <c r="I63" s="227">
        <v>317</v>
      </c>
      <c r="J63" s="228">
        <v>313</v>
      </c>
      <c r="K63" s="228">
        <v>378</v>
      </c>
      <c r="L63" s="228">
        <v>382</v>
      </c>
      <c r="M63" s="218">
        <f t="shared" si="24"/>
        <v>382</v>
      </c>
      <c r="O63" s="227"/>
      <c r="P63" s="228"/>
      <c r="Q63" s="228"/>
      <c r="R63" s="228"/>
      <c r="S63" s="218"/>
    </row>
    <row r="64" spans="2:19" hidden="1">
      <c r="B64" s="198" t="s">
        <v>96</v>
      </c>
      <c r="C64" s="227">
        <v>855</v>
      </c>
      <c r="D64" s="228">
        <v>855</v>
      </c>
      <c r="E64" s="228">
        <v>1017</v>
      </c>
      <c r="F64" s="228">
        <v>1161</v>
      </c>
      <c r="G64" s="218">
        <f t="shared" si="23"/>
        <v>1161</v>
      </c>
      <c r="H64" s="202"/>
      <c r="I64" s="227">
        <v>1152</v>
      </c>
      <c r="J64" s="228">
        <v>1145</v>
      </c>
      <c r="K64" s="228">
        <v>1145</v>
      </c>
      <c r="L64" s="228">
        <v>1325</v>
      </c>
      <c r="M64" s="218">
        <f t="shared" si="24"/>
        <v>1325</v>
      </c>
      <c r="O64" s="227"/>
      <c r="P64" s="228"/>
      <c r="Q64" s="228"/>
      <c r="R64" s="228"/>
      <c r="S64" s="218"/>
    </row>
    <row r="65" spans="2:19" hidden="1">
      <c r="B65" s="229" t="s">
        <v>97</v>
      </c>
      <c r="C65" s="227">
        <v>0</v>
      </c>
      <c r="D65" s="228">
        <v>0</v>
      </c>
      <c r="E65" s="228">
        <v>0</v>
      </c>
      <c r="F65" s="228">
        <v>0</v>
      </c>
      <c r="G65" s="218">
        <f t="shared" si="23"/>
        <v>0</v>
      </c>
      <c r="H65" s="202"/>
      <c r="I65" s="227">
        <v>0</v>
      </c>
      <c r="J65" s="228">
        <v>0</v>
      </c>
      <c r="K65" s="228">
        <v>0</v>
      </c>
      <c r="L65" s="228">
        <v>0</v>
      </c>
      <c r="M65" s="218">
        <f t="shared" si="24"/>
        <v>0</v>
      </c>
      <c r="O65" s="227"/>
      <c r="P65" s="228"/>
      <c r="Q65" s="228"/>
      <c r="R65" s="228"/>
      <c r="S65" s="218"/>
    </row>
    <row r="66" spans="2:19" hidden="1">
      <c r="B66" s="200" t="s">
        <v>109</v>
      </c>
      <c r="C66" s="227">
        <v>115</v>
      </c>
      <c r="D66" s="231">
        <v>115</v>
      </c>
      <c r="E66" s="231">
        <v>115</v>
      </c>
      <c r="F66" s="231">
        <v>211</v>
      </c>
      <c r="G66" s="218">
        <f t="shared" si="23"/>
        <v>211</v>
      </c>
      <c r="H66" s="202"/>
      <c r="I66" s="230">
        <v>312</v>
      </c>
      <c r="J66" s="231">
        <v>538</v>
      </c>
      <c r="K66" s="231">
        <v>422</v>
      </c>
      <c r="L66" s="231">
        <v>408</v>
      </c>
      <c r="M66" s="218">
        <f t="shared" si="24"/>
        <v>408</v>
      </c>
      <c r="O66" s="230"/>
      <c r="P66" s="231"/>
      <c r="Q66" s="231"/>
      <c r="R66" s="231"/>
      <c r="S66" s="218"/>
    </row>
    <row r="67" spans="2:19" hidden="1">
      <c r="B67" s="229"/>
      <c r="C67" s="230"/>
      <c r="D67" s="231"/>
      <c r="E67" s="231"/>
      <c r="F67" s="231"/>
      <c r="G67" s="232"/>
      <c r="H67" s="202"/>
      <c r="I67" s="233"/>
      <c r="J67" s="234"/>
      <c r="K67" s="234"/>
      <c r="L67" s="234"/>
      <c r="M67" s="235"/>
      <c r="O67" s="233"/>
      <c r="P67" s="234"/>
      <c r="Q67" s="234"/>
      <c r="R67" s="234"/>
      <c r="S67" s="235"/>
    </row>
    <row r="68" spans="2:19" hidden="1">
      <c r="B68" s="229"/>
      <c r="C68" s="230"/>
      <c r="D68" s="231"/>
      <c r="E68" s="231"/>
      <c r="F68" s="231"/>
      <c r="G68" s="232"/>
      <c r="H68" s="202"/>
      <c r="I68" s="233"/>
      <c r="J68" s="234"/>
      <c r="K68" s="234"/>
      <c r="L68" s="234"/>
      <c r="M68" s="235"/>
      <c r="O68" s="233"/>
      <c r="P68" s="234"/>
      <c r="Q68" s="234"/>
      <c r="R68" s="234"/>
      <c r="S68" s="235"/>
    </row>
    <row r="69" spans="2:19" hidden="1">
      <c r="B69" s="229"/>
      <c r="C69" s="230"/>
      <c r="D69" s="231"/>
      <c r="E69" s="231"/>
      <c r="F69" s="231"/>
      <c r="G69" s="232"/>
      <c r="H69" s="202"/>
      <c r="I69" s="233"/>
      <c r="J69" s="234"/>
      <c r="K69" s="234"/>
      <c r="L69" s="234"/>
      <c r="M69" s="235"/>
      <c r="O69" s="233"/>
      <c r="P69" s="234"/>
      <c r="Q69" s="234"/>
      <c r="R69" s="234"/>
      <c r="S69" s="235"/>
    </row>
    <row r="70" spans="2:19" ht="13.5" hidden="1" thickBot="1">
      <c r="B70" s="204" t="s">
        <v>176</v>
      </c>
      <c r="C70" s="236">
        <f t="shared" ref="C70:G70" si="25">SUM(C58:C69)</f>
        <v>16033</v>
      </c>
      <c r="D70" s="195">
        <f t="shared" si="25"/>
        <v>16127</v>
      </c>
      <c r="E70" s="195">
        <f t="shared" si="25"/>
        <v>16320</v>
      </c>
      <c r="F70" s="195">
        <f t="shared" si="25"/>
        <v>16278</v>
      </c>
      <c r="G70" s="236">
        <f t="shared" si="25"/>
        <v>16278</v>
      </c>
      <c r="H70" s="237"/>
      <c r="I70" s="238">
        <f>SUM(I58:I69)</f>
        <v>16573</v>
      </c>
      <c r="J70" s="239">
        <f>SUM(J58:J69)</f>
        <v>17915</v>
      </c>
      <c r="K70" s="239">
        <f>SUM(K58:K69)</f>
        <v>17991</v>
      </c>
      <c r="L70" s="239">
        <f>SUM(L58:L69)</f>
        <v>18928</v>
      </c>
      <c r="M70" s="238">
        <f>SUM(M58:M69)</f>
        <v>18928</v>
      </c>
      <c r="O70" s="238"/>
      <c r="P70" s="239"/>
      <c r="Q70" s="239"/>
      <c r="R70" s="239"/>
      <c r="S70" s="238"/>
    </row>
    <row r="71" spans="2:19" hidden="1">
      <c r="B71" s="196"/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202">
        <v>-4761</v>
      </c>
      <c r="I71" s="202">
        <v>0</v>
      </c>
      <c r="J71" s="202">
        <v>0</v>
      </c>
      <c r="K71" s="202">
        <v>0</v>
      </c>
      <c r="L71" s="202">
        <v>0</v>
      </c>
      <c r="M71" s="202"/>
      <c r="O71" s="202"/>
      <c r="P71" s="202"/>
      <c r="Q71" s="202"/>
      <c r="R71" s="202"/>
      <c r="S71" s="202"/>
    </row>
    <row r="72" spans="2:19" hidden="1">
      <c r="B72" s="201"/>
      <c r="C72" s="196"/>
      <c r="D72" s="196"/>
      <c r="E72" s="196"/>
      <c r="F72" s="196"/>
      <c r="G72" s="196"/>
      <c r="H72" s="202"/>
      <c r="I72" s="202"/>
      <c r="J72" s="202"/>
      <c r="K72" s="202"/>
      <c r="L72" s="202"/>
      <c r="M72" s="202"/>
      <c r="O72" s="202"/>
      <c r="P72" s="202"/>
      <c r="Q72" s="202"/>
      <c r="R72" s="202"/>
      <c r="S72" s="202"/>
    </row>
    <row r="73" spans="2:19" hidden="1">
      <c r="B73" s="201" t="s">
        <v>177</v>
      </c>
      <c r="C73" s="196"/>
      <c r="D73" s="196"/>
      <c r="E73" s="196"/>
      <c r="F73" s="196"/>
      <c r="G73" s="196"/>
      <c r="H73" s="202"/>
      <c r="I73" s="202"/>
      <c r="J73" s="202"/>
      <c r="K73" s="202"/>
      <c r="L73" s="202"/>
      <c r="M73" s="202"/>
      <c r="O73" s="202"/>
      <c r="P73" s="202"/>
      <c r="Q73" s="202"/>
      <c r="R73" s="202"/>
      <c r="S73" s="202"/>
    </row>
    <row r="74" spans="2:19" hidden="1">
      <c r="B74" s="201"/>
      <c r="C74" s="196"/>
      <c r="D74" s="196"/>
      <c r="E74" s="196"/>
      <c r="F74" s="196"/>
      <c r="G74" s="196"/>
      <c r="H74" s="202"/>
      <c r="I74" s="202"/>
      <c r="J74" s="202"/>
      <c r="K74" s="202"/>
      <c r="L74" s="202"/>
      <c r="M74" s="202"/>
      <c r="O74" s="202"/>
      <c r="P74" s="202"/>
      <c r="Q74" s="202"/>
      <c r="R74" s="202"/>
      <c r="S74" s="202"/>
    </row>
    <row r="75" spans="2:19" hidden="1">
      <c r="B75" s="203"/>
      <c r="C75" s="196"/>
      <c r="D75" s="196"/>
      <c r="E75" s="196"/>
      <c r="F75" s="196"/>
      <c r="G75" s="196"/>
      <c r="H75" s="202"/>
      <c r="I75" s="202"/>
      <c r="J75" s="202"/>
      <c r="K75" s="202"/>
      <c r="L75" s="202"/>
      <c r="M75" s="202"/>
      <c r="O75" s="202"/>
      <c r="P75" s="202"/>
      <c r="Q75" s="202"/>
      <c r="R75" s="202"/>
      <c r="S75" s="202"/>
    </row>
    <row r="76" spans="2:19" ht="13.5" hidden="1" thickBot="1">
      <c r="B76" s="204" t="s">
        <v>178</v>
      </c>
      <c r="C76" s="205" t="s">
        <v>115</v>
      </c>
      <c r="D76" s="206" t="s">
        <v>116</v>
      </c>
      <c r="E76" s="206" t="s">
        <v>117</v>
      </c>
      <c r="F76" s="207" t="s">
        <v>118</v>
      </c>
      <c r="G76" s="204" t="s">
        <v>119</v>
      </c>
      <c r="H76" s="202"/>
      <c r="I76" s="208" t="s">
        <v>132</v>
      </c>
      <c r="J76" s="209" t="s">
        <v>133</v>
      </c>
      <c r="K76" s="209" t="s">
        <v>134</v>
      </c>
      <c r="L76" s="210" t="s">
        <v>135</v>
      </c>
      <c r="M76" s="211" t="s">
        <v>136</v>
      </c>
      <c r="O76" s="208"/>
      <c r="P76" s="209"/>
      <c r="Q76" s="209"/>
      <c r="R76" s="210"/>
      <c r="S76" s="211"/>
    </row>
    <row r="77" spans="2:19" hidden="1">
      <c r="B77" s="197"/>
      <c r="C77" s="213"/>
      <c r="D77" s="214"/>
      <c r="E77" s="214"/>
      <c r="F77" s="214"/>
      <c r="G77" s="212"/>
      <c r="H77" s="202"/>
      <c r="I77" s="215"/>
      <c r="J77" s="216"/>
      <c r="K77" s="216"/>
      <c r="L77" s="216"/>
      <c r="M77" s="217"/>
      <c r="O77" s="215"/>
      <c r="P77" s="216"/>
      <c r="Q77" s="216"/>
      <c r="R77" s="216"/>
      <c r="S77" s="217"/>
    </row>
    <row r="78" spans="2:19" hidden="1">
      <c r="B78" s="198" t="s">
        <v>38</v>
      </c>
      <c r="C78" s="219">
        <v>2591</v>
      </c>
      <c r="D78" s="220">
        <v>2524.3000000000002</v>
      </c>
      <c r="E78" s="220">
        <v>2496.5</v>
      </c>
      <c r="F78" s="220">
        <v>2386.6999999999998</v>
      </c>
      <c r="G78" s="218">
        <f t="shared" ref="G78:G83" si="26">F78</f>
        <v>2386.6999999999998</v>
      </c>
      <c r="H78" s="202"/>
      <c r="I78" s="219">
        <v>2547.7775235622571</v>
      </c>
      <c r="J78" s="220">
        <v>2583.1</v>
      </c>
      <c r="K78" s="220">
        <v>2621.7</v>
      </c>
      <c r="L78" s="220">
        <v>2599</v>
      </c>
      <c r="M78" s="218">
        <f t="shared" ref="M78:M83" si="27">L78</f>
        <v>2599</v>
      </c>
      <c r="O78" s="219"/>
      <c r="P78" s="220"/>
      <c r="Q78" s="220"/>
      <c r="R78" s="220"/>
      <c r="S78" s="218"/>
    </row>
    <row r="79" spans="2:19" hidden="1">
      <c r="B79" s="198" t="s">
        <v>39</v>
      </c>
      <c r="C79" s="219">
        <v>4756.5</v>
      </c>
      <c r="D79" s="220">
        <v>4453.7</v>
      </c>
      <c r="E79" s="220">
        <v>4414.2000000000007</v>
      </c>
      <c r="F79" s="220">
        <v>4500.6000000000004</v>
      </c>
      <c r="G79" s="218">
        <f t="shared" si="26"/>
        <v>4500.6000000000004</v>
      </c>
      <c r="H79" s="202"/>
      <c r="I79" s="219">
        <v>4431.5130350765849</v>
      </c>
      <c r="J79" s="220">
        <v>4520</v>
      </c>
      <c r="K79" s="220">
        <v>4567.1000000000004</v>
      </c>
      <c r="L79" s="220">
        <v>4624.2999999999993</v>
      </c>
      <c r="M79" s="218">
        <f t="shared" si="27"/>
        <v>4624.2999999999993</v>
      </c>
      <c r="O79" s="219"/>
      <c r="P79" s="220"/>
      <c r="Q79" s="220"/>
      <c r="R79" s="220"/>
      <c r="S79" s="218"/>
    </row>
    <row r="80" spans="2:19" hidden="1">
      <c r="B80" s="199" t="s">
        <v>175</v>
      </c>
      <c r="C80" s="219">
        <v>709</v>
      </c>
      <c r="D80" s="220">
        <v>694.1</v>
      </c>
      <c r="E80" s="220">
        <v>643</v>
      </c>
      <c r="F80" s="220">
        <v>730.1</v>
      </c>
      <c r="G80" s="218">
        <f t="shared" si="26"/>
        <v>730.1</v>
      </c>
      <c r="H80" s="202"/>
      <c r="I80" s="219">
        <v>762.99999999999886</v>
      </c>
      <c r="J80" s="220">
        <v>768.1</v>
      </c>
      <c r="K80" s="220">
        <v>890.9</v>
      </c>
      <c r="L80" s="220">
        <v>903</v>
      </c>
      <c r="M80" s="218">
        <f t="shared" si="27"/>
        <v>903</v>
      </c>
      <c r="O80" s="219"/>
      <c r="P80" s="220"/>
      <c r="Q80" s="220"/>
      <c r="R80" s="220"/>
      <c r="S80" s="218"/>
    </row>
    <row r="81" spans="2:19" hidden="1">
      <c r="B81" s="198" t="s">
        <v>40</v>
      </c>
      <c r="C81" s="219">
        <v>1923</v>
      </c>
      <c r="D81" s="220">
        <v>1969.4</v>
      </c>
      <c r="E81" s="220">
        <v>1980.9</v>
      </c>
      <c r="F81" s="220">
        <v>1918.8999999999999</v>
      </c>
      <c r="G81" s="218">
        <f t="shared" si="26"/>
        <v>1918.8999999999999</v>
      </c>
      <c r="H81" s="202"/>
      <c r="I81" s="219">
        <v>1887.2606715014758</v>
      </c>
      <c r="J81" s="220">
        <v>1857.5</v>
      </c>
      <c r="K81" s="220">
        <v>1950.6</v>
      </c>
      <c r="L81" s="220">
        <v>2013.6</v>
      </c>
      <c r="M81" s="218">
        <f t="shared" si="27"/>
        <v>2013.6</v>
      </c>
      <c r="O81" s="219"/>
      <c r="P81" s="220"/>
      <c r="Q81" s="220"/>
      <c r="R81" s="220"/>
      <c r="S81" s="218"/>
    </row>
    <row r="82" spans="2:19" hidden="1">
      <c r="B82" s="198" t="s">
        <v>44</v>
      </c>
      <c r="C82" s="219">
        <v>1837</v>
      </c>
      <c r="D82" s="220">
        <v>1509</v>
      </c>
      <c r="E82" s="220">
        <v>1542.3</v>
      </c>
      <c r="F82" s="220">
        <v>1468.3</v>
      </c>
      <c r="G82" s="218">
        <f t="shared" si="26"/>
        <v>1468.3</v>
      </c>
      <c r="H82" s="202"/>
      <c r="I82" s="219">
        <v>1436.2499999999955</v>
      </c>
      <c r="J82" s="220">
        <v>1272.7</v>
      </c>
      <c r="K82" s="220">
        <v>1305.7</v>
      </c>
      <c r="L82" s="220">
        <v>1281.5</v>
      </c>
      <c r="M82" s="218">
        <f t="shared" si="27"/>
        <v>1281.5</v>
      </c>
      <c r="O82" s="219"/>
      <c r="P82" s="220"/>
      <c r="Q82" s="220"/>
      <c r="R82" s="220"/>
      <c r="S82" s="218"/>
    </row>
    <row r="83" spans="2:19" hidden="1">
      <c r="B83" s="199" t="s">
        <v>95</v>
      </c>
      <c r="C83" s="219">
        <v>344</v>
      </c>
      <c r="D83" s="220">
        <v>334</v>
      </c>
      <c r="E83" s="220">
        <v>337</v>
      </c>
      <c r="F83" s="220">
        <v>346</v>
      </c>
      <c r="G83" s="218">
        <f t="shared" si="26"/>
        <v>346</v>
      </c>
      <c r="H83" s="202"/>
      <c r="I83" s="219">
        <v>359</v>
      </c>
      <c r="J83" s="220">
        <v>331</v>
      </c>
      <c r="K83" s="220">
        <v>329</v>
      </c>
      <c r="L83" s="220">
        <v>395</v>
      </c>
      <c r="M83" s="218">
        <f t="shared" si="27"/>
        <v>395</v>
      </c>
      <c r="O83" s="219"/>
      <c r="P83" s="220"/>
      <c r="Q83" s="220"/>
      <c r="R83" s="220"/>
      <c r="S83" s="218"/>
    </row>
    <row r="84" spans="2:19" hidden="1">
      <c r="B84" s="199"/>
      <c r="C84" s="219"/>
      <c r="D84" s="220"/>
      <c r="E84" s="220"/>
      <c r="F84" s="220"/>
      <c r="G84" s="221"/>
      <c r="H84" s="202"/>
      <c r="I84" s="219"/>
      <c r="J84" s="220"/>
      <c r="K84" s="220"/>
      <c r="L84" s="220"/>
      <c r="M84" s="221"/>
      <c r="O84" s="219"/>
      <c r="P84" s="220"/>
      <c r="Q84" s="220"/>
      <c r="R84" s="220"/>
      <c r="S84" s="221"/>
    </row>
    <row r="85" spans="2:19" hidden="1">
      <c r="B85" s="198"/>
      <c r="C85" s="219"/>
      <c r="D85" s="220"/>
      <c r="E85" s="220"/>
      <c r="F85" s="220"/>
      <c r="G85" s="222"/>
      <c r="H85" s="202"/>
      <c r="I85" s="219"/>
      <c r="J85" s="220"/>
      <c r="K85" s="220"/>
      <c r="L85" s="220"/>
      <c r="M85" s="222"/>
      <c r="O85" s="219"/>
      <c r="P85" s="220"/>
      <c r="Q85" s="220"/>
      <c r="R85" s="220"/>
      <c r="S85" s="222"/>
    </row>
    <row r="86" spans="2:19" hidden="1">
      <c r="B86" s="223" t="s">
        <v>41</v>
      </c>
      <c r="C86" s="225">
        <f t="shared" ref="C86:G86" si="28">SUM(C78:C85)</f>
        <v>12160.5</v>
      </c>
      <c r="D86" s="226">
        <f t="shared" si="28"/>
        <v>11484.5</v>
      </c>
      <c r="E86" s="226">
        <f t="shared" si="28"/>
        <v>11413.9</v>
      </c>
      <c r="F86" s="226">
        <f t="shared" si="28"/>
        <v>11350.6</v>
      </c>
      <c r="G86" s="224">
        <f t="shared" si="28"/>
        <v>11350.6</v>
      </c>
      <c r="H86" s="202"/>
      <c r="I86" s="225">
        <f>SUM(I78:I85)</f>
        <v>11424.801230140314</v>
      </c>
      <c r="J86" s="226">
        <f>SUM(J78:J85)</f>
        <v>11332.400000000001</v>
      </c>
      <c r="K86" s="226">
        <f>SUM(K78:K85)</f>
        <v>11665</v>
      </c>
      <c r="L86" s="226">
        <f>SUM(L78:L85)</f>
        <v>11816.4</v>
      </c>
      <c r="M86" s="224">
        <f>SUM(M78:M85)</f>
        <v>11816.4</v>
      </c>
      <c r="O86" s="225"/>
      <c r="P86" s="226"/>
      <c r="Q86" s="226"/>
      <c r="R86" s="226"/>
      <c r="S86" s="224"/>
    </row>
    <row r="87" spans="2:19" hidden="1">
      <c r="B87" s="198"/>
      <c r="C87" s="219"/>
      <c r="D87" s="220"/>
      <c r="E87" s="220"/>
      <c r="F87" s="220"/>
      <c r="G87" s="218"/>
      <c r="H87" s="202"/>
      <c r="I87" s="219"/>
      <c r="J87" s="220"/>
      <c r="K87" s="220"/>
      <c r="L87" s="220"/>
      <c r="M87" s="218"/>
      <c r="O87" s="219"/>
      <c r="P87" s="220"/>
      <c r="Q87" s="220"/>
      <c r="R87" s="220"/>
      <c r="S87" s="218"/>
    </row>
    <row r="88" spans="2:19" hidden="1">
      <c r="B88" s="198" t="s">
        <v>42</v>
      </c>
      <c r="C88" s="219">
        <v>332</v>
      </c>
      <c r="D88" s="220">
        <v>329</v>
      </c>
      <c r="E88" s="220">
        <v>329</v>
      </c>
      <c r="F88" s="220">
        <v>308</v>
      </c>
      <c r="G88" s="218">
        <f t="shared" ref="G88:G94" si="29">F88</f>
        <v>308</v>
      </c>
      <c r="H88" s="202"/>
      <c r="I88" s="219">
        <v>315</v>
      </c>
      <c r="J88" s="220">
        <v>328.5</v>
      </c>
      <c r="K88" s="220">
        <v>300</v>
      </c>
      <c r="L88" s="220">
        <v>354.3</v>
      </c>
      <c r="M88" s="218">
        <f t="shared" ref="M88:M94" si="30">L88</f>
        <v>354.3</v>
      </c>
      <c r="O88" s="219"/>
      <c r="P88" s="220"/>
      <c r="Q88" s="220"/>
      <c r="R88" s="220"/>
      <c r="S88" s="218"/>
    </row>
    <row r="89" spans="2:19" hidden="1">
      <c r="B89" s="198" t="s">
        <v>19</v>
      </c>
      <c r="C89" s="219">
        <v>316</v>
      </c>
      <c r="D89" s="220">
        <v>313</v>
      </c>
      <c r="E89" s="220">
        <v>287</v>
      </c>
      <c r="F89" s="220">
        <v>299</v>
      </c>
      <c r="G89" s="218">
        <f t="shared" si="29"/>
        <v>299</v>
      </c>
      <c r="H89" s="202"/>
      <c r="I89" s="219">
        <v>316</v>
      </c>
      <c r="J89" s="220">
        <v>317</v>
      </c>
      <c r="K89" s="220">
        <v>323</v>
      </c>
      <c r="L89" s="220">
        <v>280</v>
      </c>
      <c r="M89" s="218">
        <f t="shared" si="30"/>
        <v>280</v>
      </c>
      <c r="O89" s="219"/>
      <c r="P89" s="220"/>
      <c r="Q89" s="220"/>
      <c r="R89" s="220"/>
      <c r="S89" s="218"/>
    </row>
    <row r="90" spans="2:19" hidden="1">
      <c r="B90" s="198" t="s">
        <v>46</v>
      </c>
      <c r="C90" s="219">
        <v>10</v>
      </c>
      <c r="D90" s="228">
        <v>18</v>
      </c>
      <c r="E90" s="228">
        <v>18</v>
      </c>
      <c r="F90" s="228">
        <v>18</v>
      </c>
      <c r="G90" s="218">
        <f t="shared" si="29"/>
        <v>18</v>
      </c>
      <c r="H90" s="202"/>
      <c r="I90" s="227">
        <v>8</v>
      </c>
      <c r="J90" s="228">
        <v>8</v>
      </c>
      <c r="K90" s="228">
        <v>8</v>
      </c>
      <c r="L90" s="228">
        <v>8</v>
      </c>
      <c r="M90" s="218">
        <f t="shared" si="30"/>
        <v>8</v>
      </c>
      <c r="O90" s="227"/>
      <c r="P90" s="228"/>
      <c r="Q90" s="228"/>
      <c r="R90" s="228"/>
      <c r="S90" s="218"/>
    </row>
    <row r="91" spans="2:19" hidden="1">
      <c r="B91" s="198" t="s">
        <v>53</v>
      </c>
      <c r="C91" s="219">
        <v>155</v>
      </c>
      <c r="D91" s="228">
        <v>154</v>
      </c>
      <c r="E91" s="228">
        <v>204</v>
      </c>
      <c r="F91" s="228">
        <v>205</v>
      </c>
      <c r="G91" s="218">
        <f t="shared" si="29"/>
        <v>205</v>
      </c>
      <c r="H91" s="202"/>
      <c r="I91" s="227">
        <v>292.47058823529409</v>
      </c>
      <c r="J91" s="228">
        <v>301.5</v>
      </c>
      <c r="K91" s="228">
        <v>297</v>
      </c>
      <c r="L91" s="228">
        <v>278</v>
      </c>
      <c r="M91" s="218">
        <f t="shared" si="30"/>
        <v>278</v>
      </c>
      <c r="O91" s="227"/>
      <c r="P91" s="228"/>
      <c r="Q91" s="228"/>
      <c r="R91" s="228"/>
      <c r="S91" s="218"/>
    </row>
    <row r="92" spans="2:19" hidden="1">
      <c r="B92" s="198" t="s">
        <v>96</v>
      </c>
      <c r="C92" s="219">
        <v>850</v>
      </c>
      <c r="D92" s="228">
        <v>823</v>
      </c>
      <c r="E92" s="228">
        <v>940</v>
      </c>
      <c r="F92" s="228">
        <v>951</v>
      </c>
      <c r="G92" s="218">
        <f t="shared" si="29"/>
        <v>951</v>
      </c>
      <c r="H92" s="202"/>
      <c r="I92" s="227">
        <v>824.99999999999966</v>
      </c>
      <c r="J92" s="228">
        <v>789</v>
      </c>
      <c r="K92" s="228">
        <v>1005.0999999999999</v>
      </c>
      <c r="L92" s="228">
        <v>1068</v>
      </c>
      <c r="M92" s="218">
        <f t="shared" si="30"/>
        <v>1068</v>
      </c>
      <c r="O92" s="227"/>
      <c r="P92" s="228"/>
      <c r="Q92" s="228"/>
      <c r="R92" s="228"/>
      <c r="S92" s="218"/>
    </row>
    <row r="93" spans="2:19" hidden="1">
      <c r="B93" s="229" t="s">
        <v>97</v>
      </c>
      <c r="C93" s="219">
        <v>0</v>
      </c>
      <c r="D93" s="228">
        <v>0</v>
      </c>
      <c r="E93" s="228">
        <v>0</v>
      </c>
      <c r="F93" s="228">
        <v>0</v>
      </c>
      <c r="G93" s="218">
        <f t="shared" si="29"/>
        <v>0</v>
      </c>
      <c r="H93" s="202"/>
      <c r="I93" s="227">
        <v>0</v>
      </c>
      <c r="J93" s="228">
        <v>0</v>
      </c>
      <c r="K93" s="228">
        <v>0</v>
      </c>
      <c r="L93" s="228">
        <v>0</v>
      </c>
      <c r="M93" s="218">
        <f t="shared" si="30"/>
        <v>0</v>
      </c>
      <c r="O93" s="227"/>
      <c r="P93" s="228"/>
      <c r="Q93" s="228"/>
      <c r="R93" s="228"/>
      <c r="S93" s="218"/>
    </row>
    <row r="94" spans="2:19" hidden="1">
      <c r="B94" s="200" t="s">
        <v>109</v>
      </c>
      <c r="C94" s="219">
        <v>27</v>
      </c>
      <c r="D94" s="228">
        <v>27</v>
      </c>
      <c r="E94" s="228">
        <v>43</v>
      </c>
      <c r="F94" s="228">
        <v>124</v>
      </c>
      <c r="G94" s="218">
        <f t="shared" si="29"/>
        <v>124</v>
      </c>
      <c r="H94" s="202"/>
      <c r="I94" s="230">
        <v>269</v>
      </c>
      <c r="J94" s="228">
        <v>260</v>
      </c>
      <c r="K94" s="228">
        <v>228</v>
      </c>
      <c r="L94" s="228">
        <v>277</v>
      </c>
      <c r="M94" s="218">
        <f t="shared" si="30"/>
        <v>277</v>
      </c>
      <c r="O94" s="230"/>
      <c r="P94" s="228"/>
      <c r="Q94" s="228"/>
      <c r="R94" s="228"/>
      <c r="S94" s="218"/>
    </row>
    <row r="95" spans="2:19" hidden="1">
      <c r="B95" s="229"/>
      <c r="C95" s="230"/>
      <c r="D95" s="231"/>
      <c r="E95" s="231"/>
      <c r="F95" s="231"/>
      <c r="G95" s="232"/>
      <c r="H95" s="202"/>
      <c r="I95" s="230"/>
      <c r="J95" s="231"/>
      <c r="K95" s="231"/>
      <c r="L95" s="231"/>
      <c r="M95" s="232"/>
      <c r="O95" s="230"/>
      <c r="P95" s="231"/>
      <c r="Q95" s="231"/>
      <c r="R95" s="231"/>
      <c r="S95" s="232"/>
    </row>
    <row r="96" spans="2:19" hidden="1">
      <c r="B96" s="229"/>
      <c r="C96" s="230"/>
      <c r="D96" s="231"/>
      <c r="E96" s="231"/>
      <c r="F96" s="231"/>
      <c r="G96" s="232"/>
      <c r="H96" s="202"/>
      <c r="I96" s="233"/>
      <c r="J96" s="234"/>
      <c r="K96" s="234"/>
      <c r="L96" s="234"/>
      <c r="M96" s="235"/>
      <c r="O96" s="233"/>
      <c r="P96" s="234"/>
      <c r="Q96" s="234"/>
      <c r="R96" s="234"/>
      <c r="S96" s="235"/>
    </row>
    <row r="97" spans="2:19" hidden="1">
      <c r="B97" s="229"/>
      <c r="C97" s="230"/>
      <c r="D97" s="231"/>
      <c r="E97" s="231"/>
      <c r="F97" s="231"/>
      <c r="G97" s="232"/>
      <c r="H97" s="202"/>
      <c r="I97" s="233"/>
      <c r="J97" s="234"/>
      <c r="K97" s="234"/>
      <c r="L97" s="234"/>
      <c r="M97" s="235"/>
      <c r="O97" s="233"/>
      <c r="P97" s="234"/>
      <c r="Q97" s="234"/>
      <c r="R97" s="234"/>
      <c r="S97" s="235"/>
    </row>
    <row r="98" spans="2:19" ht="13.5" hidden="1" thickBot="1">
      <c r="B98" s="204" t="s">
        <v>179</v>
      </c>
      <c r="C98" s="236">
        <f t="shared" ref="C98:G98" si="31">SUM(C86:C97)</f>
        <v>13850.5</v>
      </c>
      <c r="D98" s="195">
        <f t="shared" si="31"/>
        <v>13148.5</v>
      </c>
      <c r="E98" s="195">
        <f t="shared" si="31"/>
        <v>13234.9</v>
      </c>
      <c r="F98" s="195">
        <f t="shared" si="31"/>
        <v>13255.6</v>
      </c>
      <c r="G98" s="236">
        <f t="shared" si="31"/>
        <v>13255.6</v>
      </c>
      <c r="H98" s="237"/>
      <c r="I98" s="238">
        <f>SUM(I86:I97)</f>
        <v>13450.271818375608</v>
      </c>
      <c r="J98" s="239">
        <f>SUM(J86:J97)</f>
        <v>13336.400000000001</v>
      </c>
      <c r="K98" s="239">
        <f>SUM(K86:K97)</f>
        <v>13826.1</v>
      </c>
      <c r="L98" s="239">
        <f>SUM(L86:L97)</f>
        <v>14081.699999999999</v>
      </c>
      <c r="M98" s="238">
        <f>SUM(M86:M97)</f>
        <v>14081.699999999999</v>
      </c>
      <c r="O98" s="238"/>
      <c r="P98" s="239"/>
      <c r="Q98" s="239"/>
      <c r="R98" s="239"/>
      <c r="S98" s="238"/>
    </row>
    <row r="99" spans="2:19" hidden="1"/>
  </sheetData>
  <phoneticPr fontId="3" type="noConversion"/>
  <hyperlinks>
    <hyperlink ref="AK2" location="Contents!A1" display="Back"/>
  </hyperlinks>
  <printOptions horizontalCentered="1" verticalCentered="1"/>
  <pageMargins left="0.25" right="0.25" top="0.75" bottom="0.75" header="0.3" footer="0.3"/>
  <pageSetup paperSize="9" scale="6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ET78"/>
  <sheetViews>
    <sheetView showGridLines="0" topLeftCell="B2" zoomScale="80" zoomScaleNormal="80" zoomScaleSheetLayoutView="80" workbookViewId="0">
      <pane xSplit="6" ySplit="11" topLeftCell="EF1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ET25" sqref="ET25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hidden="1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hidden="1" customWidth="1"/>
    <col min="48" max="48" width="12.42578125" style="7" hidden="1" customWidth="1"/>
    <col min="49" max="49" width="13.85546875" style="7" hidden="1" customWidth="1"/>
    <col min="50" max="50" width="11.42578125" style="7" hidden="1" customWidth="1"/>
    <col min="51" max="51" width="11.28515625" style="7" hidden="1" customWidth="1"/>
    <col min="52" max="52" width="0.85546875" style="7" customWidth="1"/>
    <col min="53" max="56" width="12.5703125" style="7" customWidth="1"/>
    <col min="57" max="57" width="0.85546875" style="7" customWidth="1"/>
    <col min="58" max="61" width="0" style="7" hidden="1" customWidth="1"/>
    <col min="62" max="62" width="0.85546875" style="7" hidden="1" customWidth="1"/>
    <col min="63" max="66" width="14.42578125" style="7" hidden="1" customWidth="1"/>
    <col min="67" max="67" width="0.85546875" style="7" hidden="1" customWidth="1"/>
    <col min="68" max="71" width="14.42578125" style="7" hidden="1" customWidth="1"/>
    <col min="72" max="72" width="0.85546875" style="7" hidden="1" customWidth="1"/>
    <col min="73" max="76" width="14.42578125" style="7" hidden="1" customWidth="1"/>
    <col min="77" max="77" width="0.85546875" style="7" customWidth="1"/>
    <col min="78" max="81" width="14.42578125" style="7" customWidth="1"/>
    <col min="82" max="82" width="1.28515625" style="7" customWidth="1"/>
    <col min="83" max="98" width="0" style="7" hidden="1" customWidth="1"/>
    <col min="99" max="99" width="0.85546875" style="7" customWidth="1"/>
    <col min="100" max="101" width="14.42578125" style="7" customWidth="1"/>
    <col min="102" max="102" width="13.5703125" style="7" customWidth="1"/>
    <col min="103" max="103" width="14.42578125" style="7" customWidth="1"/>
    <col min="104" max="104" width="1.28515625" style="7" customWidth="1"/>
    <col min="105" max="120" width="14.42578125" style="7"/>
    <col min="121" max="121" width="0.85546875" style="7" customWidth="1"/>
    <col min="122" max="125" width="14.42578125" style="7"/>
    <col min="126" max="126" width="1.28515625" style="7" customWidth="1"/>
    <col min="127" max="130" width="14.42578125" style="7"/>
    <col min="131" max="131" width="1.28515625" style="7" customWidth="1"/>
    <col min="132" max="135" width="14.42578125" style="7"/>
    <col min="136" max="136" width="1.140625" style="7" customWidth="1"/>
    <col min="137" max="140" width="14.42578125" style="7"/>
    <col min="141" max="141" width="1.28515625" style="7" customWidth="1"/>
    <col min="142" max="145" width="14.42578125" style="7"/>
    <col min="146" max="146" width="1.28515625" style="7" customWidth="1"/>
    <col min="147" max="16384" width="14.42578125" style="7"/>
  </cols>
  <sheetData>
    <row r="5" spans="2:150">
      <c r="CH5" s="365"/>
      <c r="CI5" s="366"/>
      <c r="CJ5" s="366"/>
      <c r="CK5" s="366"/>
      <c r="CL5" s="365"/>
      <c r="CM5" s="366"/>
      <c r="CN5" s="366"/>
      <c r="CO5" s="366"/>
      <c r="CP5" s="365"/>
      <c r="CQ5" s="366"/>
      <c r="CR5" s="366"/>
      <c r="CS5" s="366"/>
      <c r="CT5" s="365"/>
      <c r="CU5" s="366"/>
      <c r="DE5" s="366"/>
      <c r="DF5" s="366"/>
      <c r="DG5" s="366"/>
      <c r="DH5" s="365"/>
      <c r="DI5" s="366"/>
      <c r="DJ5" s="366"/>
      <c r="DK5" s="366"/>
      <c r="DL5" s="365"/>
      <c r="DM5" s="366"/>
      <c r="DN5" s="366"/>
      <c r="DO5" s="366"/>
      <c r="DP5" s="365"/>
      <c r="DQ5" s="366"/>
      <c r="DR5" s="366"/>
      <c r="DS5" s="366"/>
      <c r="DT5" s="366"/>
      <c r="ET5" s="161" t="s">
        <v>94</v>
      </c>
    </row>
    <row r="6" spans="2:150">
      <c r="BA6" s="322"/>
    </row>
    <row r="7" spans="2:150">
      <c r="AQ7" s="322"/>
    </row>
    <row r="9" spans="2:150">
      <c r="B9" s="26" t="s">
        <v>79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</row>
    <row r="11" spans="2:150" s="93" customFormat="1" ht="13.5" customHeight="1">
      <c r="B11" s="403"/>
      <c r="H11" s="414" t="s">
        <v>115</v>
      </c>
      <c r="I11" s="415"/>
      <c r="J11" s="415"/>
      <c r="K11" s="416"/>
      <c r="M11" s="414" t="s">
        <v>116</v>
      </c>
      <c r="N11" s="415"/>
      <c r="O11" s="415"/>
      <c r="P11" s="416"/>
      <c r="R11" s="414" t="s">
        <v>117</v>
      </c>
      <c r="S11" s="415"/>
      <c r="T11" s="415"/>
      <c r="U11" s="416"/>
      <c r="W11" s="414" t="s">
        <v>118</v>
      </c>
      <c r="X11" s="415"/>
      <c r="Y11" s="415"/>
      <c r="Z11" s="416"/>
      <c r="AB11" s="414" t="s">
        <v>124</v>
      </c>
      <c r="AC11" s="415"/>
      <c r="AD11" s="415"/>
      <c r="AE11" s="416"/>
      <c r="AG11" s="414" t="s">
        <v>132</v>
      </c>
      <c r="AH11" s="415"/>
      <c r="AI11" s="415"/>
      <c r="AJ11" s="416"/>
      <c r="AL11" s="414" t="s">
        <v>133</v>
      </c>
      <c r="AM11" s="415"/>
      <c r="AN11" s="415"/>
      <c r="AO11" s="416"/>
      <c r="AQ11" s="414" t="s">
        <v>134</v>
      </c>
      <c r="AR11" s="415"/>
      <c r="AS11" s="415"/>
      <c r="AT11" s="416"/>
      <c r="AV11" s="414" t="s">
        <v>135</v>
      </c>
      <c r="AW11" s="415"/>
      <c r="AX11" s="415"/>
      <c r="AY11" s="416"/>
      <c r="BA11" s="414" t="s">
        <v>168</v>
      </c>
      <c r="BB11" s="415"/>
      <c r="BC11" s="415"/>
      <c r="BD11" s="416"/>
      <c r="BF11" s="414" t="s">
        <v>310</v>
      </c>
      <c r="BG11" s="415"/>
      <c r="BH11" s="415"/>
      <c r="BI11" s="416"/>
      <c r="BK11" s="414" t="s">
        <v>311</v>
      </c>
      <c r="BL11" s="415"/>
      <c r="BM11" s="415"/>
      <c r="BN11" s="416"/>
      <c r="BP11" s="414" t="s">
        <v>312</v>
      </c>
      <c r="BQ11" s="415"/>
      <c r="BR11" s="415"/>
      <c r="BS11" s="416"/>
      <c r="BU11" s="414" t="s">
        <v>313</v>
      </c>
      <c r="BV11" s="415"/>
      <c r="BW11" s="415"/>
      <c r="BX11" s="416"/>
      <c r="BZ11" s="414" t="s">
        <v>319</v>
      </c>
      <c r="CA11" s="415"/>
      <c r="CB11" s="415"/>
      <c r="CC11" s="416"/>
      <c r="CE11" s="414" t="s">
        <v>334</v>
      </c>
      <c r="CF11" s="415"/>
      <c r="CG11" s="415"/>
      <c r="CH11" s="416"/>
      <c r="CI11" s="414" t="s">
        <v>337</v>
      </c>
      <c r="CJ11" s="415"/>
      <c r="CK11" s="415"/>
      <c r="CL11" s="416"/>
      <c r="CM11" s="414" t="s">
        <v>346</v>
      </c>
      <c r="CN11" s="415"/>
      <c r="CO11" s="415"/>
      <c r="CP11" s="416"/>
      <c r="CQ11" s="414" t="s">
        <v>349</v>
      </c>
      <c r="CR11" s="415"/>
      <c r="CS11" s="415"/>
      <c r="CT11" s="416"/>
      <c r="CV11" s="414" t="s">
        <v>342</v>
      </c>
      <c r="CW11" s="415"/>
      <c r="CX11" s="415"/>
      <c r="CY11" s="416"/>
      <c r="DA11" s="414" t="s">
        <v>364</v>
      </c>
      <c r="DB11" s="415"/>
      <c r="DC11" s="415"/>
      <c r="DD11" s="416"/>
      <c r="DE11" s="414" t="s">
        <v>369</v>
      </c>
      <c r="DF11" s="415"/>
      <c r="DG11" s="415"/>
      <c r="DH11" s="416"/>
      <c r="DI11" s="414" t="s">
        <v>375</v>
      </c>
      <c r="DJ11" s="415"/>
      <c r="DK11" s="415"/>
      <c r="DL11" s="416"/>
      <c r="DM11" s="414" t="s">
        <v>379</v>
      </c>
      <c r="DN11" s="415"/>
      <c r="DO11" s="415"/>
      <c r="DP11" s="416"/>
      <c r="DR11" s="414" t="s">
        <v>372</v>
      </c>
      <c r="DS11" s="415"/>
      <c r="DT11" s="415"/>
      <c r="DU11" s="416"/>
      <c r="DW11" s="414" t="s">
        <v>386</v>
      </c>
      <c r="DX11" s="415"/>
      <c r="DY11" s="415"/>
      <c r="DZ11" s="416"/>
      <c r="EB11" s="414" t="s">
        <v>390</v>
      </c>
      <c r="EC11" s="415"/>
      <c r="ED11" s="415"/>
      <c r="EE11" s="416"/>
      <c r="EG11" s="414" t="s">
        <v>391</v>
      </c>
      <c r="EH11" s="415"/>
      <c r="EI11" s="415"/>
      <c r="EJ11" s="416"/>
      <c r="EL11" s="414" t="s">
        <v>392</v>
      </c>
      <c r="EM11" s="415"/>
      <c r="EN11" s="415"/>
      <c r="EO11" s="416"/>
      <c r="EQ11" s="414" t="s">
        <v>406</v>
      </c>
      <c r="ER11" s="415"/>
      <c r="ES11" s="415"/>
      <c r="ET11" s="416"/>
    </row>
    <row r="12" spans="2:150" s="93" customFormat="1" ht="27" customHeight="1">
      <c r="B12" s="404"/>
      <c r="H12" s="156" t="s">
        <v>26</v>
      </c>
      <c r="I12" s="156" t="s">
        <v>27</v>
      </c>
      <c r="J12" s="156" t="s">
        <v>66</v>
      </c>
      <c r="K12" s="156" t="s">
        <v>28</v>
      </c>
      <c r="M12" s="156" t="s">
        <v>26</v>
      </c>
      <c r="N12" s="156" t="s">
        <v>27</v>
      </c>
      <c r="O12" s="156" t="s">
        <v>66</v>
      </c>
      <c r="P12" s="156" t="s">
        <v>28</v>
      </c>
      <c r="R12" s="156" t="s">
        <v>26</v>
      </c>
      <c r="S12" s="156" t="s">
        <v>27</v>
      </c>
      <c r="T12" s="156" t="s">
        <v>66</v>
      </c>
      <c r="U12" s="156" t="s">
        <v>28</v>
      </c>
      <c r="W12" s="156" t="s">
        <v>26</v>
      </c>
      <c r="X12" s="156" t="s">
        <v>27</v>
      </c>
      <c r="Y12" s="156" t="s">
        <v>66</v>
      </c>
      <c r="Z12" s="156" t="s">
        <v>28</v>
      </c>
      <c r="AB12" s="156" t="s">
        <v>26</v>
      </c>
      <c r="AC12" s="156" t="s">
        <v>27</v>
      </c>
      <c r="AD12" s="156" t="s">
        <v>66</v>
      </c>
      <c r="AE12" s="156" t="s">
        <v>28</v>
      </c>
      <c r="AG12" s="156" t="s">
        <v>26</v>
      </c>
      <c r="AH12" s="156" t="s">
        <v>27</v>
      </c>
      <c r="AI12" s="156" t="s">
        <v>66</v>
      </c>
      <c r="AJ12" s="156" t="s">
        <v>28</v>
      </c>
      <c r="AL12" s="156" t="s">
        <v>26</v>
      </c>
      <c r="AM12" s="156" t="s">
        <v>27</v>
      </c>
      <c r="AN12" s="156" t="s">
        <v>66</v>
      </c>
      <c r="AO12" s="156" t="s">
        <v>28</v>
      </c>
      <c r="AQ12" s="156" t="s">
        <v>26</v>
      </c>
      <c r="AR12" s="156" t="s">
        <v>27</v>
      </c>
      <c r="AS12" s="156" t="s">
        <v>66</v>
      </c>
      <c r="AT12" s="156" t="s">
        <v>28</v>
      </c>
      <c r="AV12" s="156" t="s">
        <v>26</v>
      </c>
      <c r="AW12" s="156" t="s">
        <v>27</v>
      </c>
      <c r="AX12" s="156" t="s">
        <v>66</v>
      </c>
      <c r="AY12" s="155" t="s">
        <v>28</v>
      </c>
      <c r="BA12" s="156" t="s">
        <v>26</v>
      </c>
      <c r="BB12" s="156" t="s">
        <v>27</v>
      </c>
      <c r="BC12" s="156" t="s">
        <v>66</v>
      </c>
      <c r="BD12" s="156" t="s">
        <v>28</v>
      </c>
      <c r="BF12" s="156" t="s">
        <v>26</v>
      </c>
      <c r="BG12" s="156" t="s">
        <v>27</v>
      </c>
      <c r="BH12" s="156" t="s">
        <v>66</v>
      </c>
      <c r="BI12" s="156" t="s">
        <v>28</v>
      </c>
      <c r="BK12" s="156" t="s">
        <v>26</v>
      </c>
      <c r="BL12" s="156" t="s">
        <v>27</v>
      </c>
      <c r="BM12" s="156" t="s">
        <v>66</v>
      </c>
      <c r="BN12" s="156" t="s">
        <v>28</v>
      </c>
      <c r="BP12" s="156" t="s">
        <v>26</v>
      </c>
      <c r="BQ12" s="156" t="s">
        <v>27</v>
      </c>
      <c r="BR12" s="156" t="s">
        <v>66</v>
      </c>
      <c r="BS12" s="156" t="s">
        <v>28</v>
      </c>
      <c r="BU12" s="156" t="s">
        <v>26</v>
      </c>
      <c r="BV12" s="156" t="s">
        <v>27</v>
      </c>
      <c r="BW12" s="156" t="s">
        <v>66</v>
      </c>
      <c r="BX12" s="155" t="s">
        <v>28</v>
      </c>
      <c r="BZ12" s="156" t="s">
        <v>26</v>
      </c>
      <c r="CA12" s="156" t="s">
        <v>27</v>
      </c>
      <c r="CB12" s="156" t="s">
        <v>66</v>
      </c>
      <c r="CC12" s="156" t="s">
        <v>28</v>
      </c>
      <c r="CE12" s="156" t="s">
        <v>26</v>
      </c>
      <c r="CF12" s="156" t="s">
        <v>27</v>
      </c>
      <c r="CG12" s="156" t="s">
        <v>66</v>
      </c>
      <c r="CH12" s="156" t="s">
        <v>28</v>
      </c>
      <c r="CI12" s="156" t="s">
        <v>26</v>
      </c>
      <c r="CJ12" s="156" t="s">
        <v>27</v>
      </c>
      <c r="CK12" s="156" t="s">
        <v>66</v>
      </c>
      <c r="CL12" s="156" t="s">
        <v>28</v>
      </c>
      <c r="CM12" s="156" t="s">
        <v>26</v>
      </c>
      <c r="CN12" s="156" t="s">
        <v>27</v>
      </c>
      <c r="CO12" s="156" t="s">
        <v>66</v>
      </c>
      <c r="CP12" s="156" t="s">
        <v>28</v>
      </c>
      <c r="CQ12" s="156" t="s">
        <v>26</v>
      </c>
      <c r="CR12" s="156" t="s">
        <v>27</v>
      </c>
      <c r="CS12" s="156" t="s">
        <v>66</v>
      </c>
      <c r="CT12" s="156" t="s">
        <v>28</v>
      </c>
      <c r="CV12" s="156" t="s">
        <v>26</v>
      </c>
      <c r="CW12" s="156" t="s">
        <v>27</v>
      </c>
      <c r="CX12" s="156" t="s">
        <v>66</v>
      </c>
      <c r="CY12" s="156" t="s">
        <v>28</v>
      </c>
      <c r="DA12" s="156" t="s">
        <v>26</v>
      </c>
      <c r="DB12" s="156" t="s">
        <v>27</v>
      </c>
      <c r="DC12" s="156" t="s">
        <v>66</v>
      </c>
      <c r="DD12" s="156" t="s">
        <v>28</v>
      </c>
      <c r="DE12" s="156" t="s">
        <v>26</v>
      </c>
      <c r="DF12" s="156" t="s">
        <v>27</v>
      </c>
      <c r="DG12" s="156" t="s">
        <v>66</v>
      </c>
      <c r="DH12" s="156" t="s">
        <v>28</v>
      </c>
      <c r="DI12" s="156" t="s">
        <v>26</v>
      </c>
      <c r="DJ12" s="156" t="s">
        <v>27</v>
      </c>
      <c r="DK12" s="156" t="s">
        <v>66</v>
      </c>
      <c r="DL12" s="156" t="s">
        <v>28</v>
      </c>
      <c r="DM12" s="156" t="s">
        <v>26</v>
      </c>
      <c r="DN12" s="156" t="s">
        <v>27</v>
      </c>
      <c r="DO12" s="156" t="s">
        <v>66</v>
      </c>
      <c r="DP12" s="156" t="s">
        <v>28</v>
      </c>
      <c r="DR12" s="156" t="s">
        <v>26</v>
      </c>
      <c r="DS12" s="156" t="s">
        <v>27</v>
      </c>
      <c r="DT12" s="156" t="s">
        <v>66</v>
      </c>
      <c r="DU12" s="156" t="s">
        <v>28</v>
      </c>
      <c r="DW12" s="156" t="s">
        <v>26</v>
      </c>
      <c r="DX12" s="156" t="s">
        <v>27</v>
      </c>
      <c r="DY12" s="156" t="s">
        <v>66</v>
      </c>
      <c r="DZ12" s="156" t="s">
        <v>28</v>
      </c>
      <c r="EB12" s="156" t="s">
        <v>26</v>
      </c>
      <c r="EC12" s="156" t="s">
        <v>27</v>
      </c>
      <c r="ED12" s="156" t="s">
        <v>66</v>
      </c>
      <c r="EE12" s="156" t="s">
        <v>28</v>
      </c>
      <c r="EG12" s="156" t="s">
        <v>26</v>
      </c>
      <c r="EH12" s="156" t="s">
        <v>27</v>
      </c>
      <c r="EI12" s="156" t="s">
        <v>66</v>
      </c>
      <c r="EJ12" s="156" t="s">
        <v>28</v>
      </c>
      <c r="EL12" s="156" t="s">
        <v>26</v>
      </c>
      <c r="EM12" s="156" t="s">
        <v>27</v>
      </c>
      <c r="EN12" s="156" t="s">
        <v>66</v>
      </c>
      <c r="EO12" s="156" t="s">
        <v>28</v>
      </c>
      <c r="EQ12" s="156" t="s">
        <v>26</v>
      </c>
      <c r="ER12" s="156" t="s">
        <v>27</v>
      </c>
      <c r="ES12" s="156" t="s">
        <v>66</v>
      </c>
      <c r="ET12" s="156" t="s">
        <v>28</v>
      </c>
    </row>
    <row r="13" spans="2:150">
      <c r="B13" s="12"/>
      <c r="H13" s="88"/>
      <c r="I13" s="89"/>
      <c r="J13" s="94"/>
      <c r="K13" s="70"/>
      <c r="M13" s="88"/>
      <c r="N13" s="89"/>
      <c r="O13" s="94"/>
      <c r="P13" s="70"/>
      <c r="R13" s="88"/>
      <c r="S13" s="89"/>
      <c r="T13" s="94"/>
      <c r="U13" s="70"/>
      <c r="W13" s="88"/>
      <c r="X13" s="89"/>
      <c r="Y13" s="94"/>
      <c r="Z13" s="70"/>
      <c r="AB13" s="97"/>
      <c r="AC13" s="98"/>
      <c r="AD13" s="99"/>
      <c r="AE13" s="100"/>
      <c r="AG13" s="88"/>
      <c r="AH13" s="89"/>
      <c r="AI13" s="94"/>
      <c r="AJ13" s="70"/>
      <c r="AL13" s="88"/>
      <c r="AM13" s="89"/>
      <c r="AN13" s="94"/>
      <c r="AO13" s="70"/>
      <c r="AQ13" s="88"/>
      <c r="AR13" s="89"/>
      <c r="AS13" s="94"/>
      <c r="AT13" s="70"/>
      <c r="AV13" s="88"/>
      <c r="AW13" s="89"/>
      <c r="AX13" s="94"/>
      <c r="AY13" s="70"/>
      <c r="BA13" s="88"/>
      <c r="BB13" s="89"/>
      <c r="BC13" s="94"/>
      <c r="BD13" s="70"/>
      <c r="BF13" s="88"/>
      <c r="BG13" s="89"/>
      <c r="BH13" s="94"/>
      <c r="BI13" s="70"/>
      <c r="BK13" s="88"/>
      <c r="BL13" s="89"/>
      <c r="BM13" s="94"/>
      <c r="BN13" s="70"/>
      <c r="BP13" s="88"/>
      <c r="BQ13" s="89"/>
      <c r="BR13" s="94"/>
      <c r="BS13" s="70"/>
      <c r="BU13" s="88"/>
      <c r="BV13" s="89"/>
      <c r="BW13" s="94"/>
      <c r="BX13" s="70"/>
      <c r="BZ13" s="88"/>
      <c r="CA13" s="89"/>
      <c r="CB13" s="94"/>
      <c r="CC13" s="70"/>
      <c r="CE13" s="88"/>
      <c r="CF13" s="89"/>
      <c r="CG13" s="94"/>
      <c r="CH13" s="70"/>
      <c r="CI13" s="88"/>
      <c r="CJ13" s="89"/>
      <c r="CK13" s="94"/>
      <c r="CL13" s="70"/>
      <c r="CM13" s="88"/>
      <c r="CN13" s="89"/>
      <c r="CO13" s="94"/>
      <c r="CP13" s="70"/>
      <c r="CQ13" s="88"/>
      <c r="CR13" s="89"/>
      <c r="CS13" s="94"/>
      <c r="CT13" s="70"/>
      <c r="CV13" s="88"/>
      <c r="CW13" s="89"/>
      <c r="CX13" s="94"/>
      <c r="CY13" s="70"/>
      <c r="DA13" s="88"/>
      <c r="DB13" s="89"/>
      <c r="DC13" s="94"/>
      <c r="DD13" s="70"/>
      <c r="DE13" s="88"/>
      <c r="DF13" s="89"/>
      <c r="DG13" s="94"/>
      <c r="DH13" s="70"/>
      <c r="DI13" s="88"/>
      <c r="DJ13" s="89"/>
      <c r="DK13" s="94"/>
      <c r="DL13" s="70"/>
      <c r="DM13" s="88"/>
      <c r="DN13" s="89"/>
      <c r="DO13" s="94"/>
      <c r="DP13" s="70"/>
      <c r="DR13" s="88"/>
      <c r="DS13" s="89"/>
      <c r="DT13" s="94"/>
      <c r="DU13" s="70"/>
      <c r="DW13" s="88"/>
      <c r="DX13" s="89"/>
      <c r="DY13" s="94"/>
      <c r="DZ13" s="70"/>
      <c r="EB13" s="88"/>
      <c r="EC13" s="89"/>
      <c r="ED13" s="94"/>
      <c r="EE13" s="70"/>
      <c r="EG13" s="88"/>
      <c r="EH13" s="89"/>
      <c r="EI13" s="94"/>
      <c r="EJ13" s="70"/>
      <c r="EL13" s="88"/>
      <c r="EM13" s="89"/>
      <c r="EN13" s="94"/>
      <c r="EO13" s="70"/>
      <c r="EQ13" s="88"/>
      <c r="ER13" s="89"/>
      <c r="ES13" s="94"/>
      <c r="ET13" s="70"/>
    </row>
    <row r="14" spans="2:150">
      <c r="B14" s="42" t="s">
        <v>129</v>
      </c>
      <c r="H14" s="88">
        <v>80005</v>
      </c>
      <c r="I14" s="89">
        <v>69959</v>
      </c>
      <c r="J14" s="94">
        <v>0</v>
      </c>
      <c r="K14" s="70">
        <f>SUM(H14:J14)</f>
        <v>149964</v>
      </c>
      <c r="M14" s="88">
        <v>83736</v>
      </c>
      <c r="N14" s="89">
        <v>70423</v>
      </c>
      <c r="O14" s="94">
        <v>0</v>
      </c>
      <c r="P14" s="70">
        <v>154159</v>
      </c>
      <c r="R14" s="88">
        <v>82591</v>
      </c>
      <c r="S14" s="89">
        <v>70060</v>
      </c>
      <c r="T14" s="94">
        <v>0</v>
      </c>
      <c r="U14" s="70">
        <v>152651</v>
      </c>
      <c r="W14" s="88">
        <v>85490</v>
      </c>
      <c r="X14" s="89">
        <v>73987</v>
      </c>
      <c r="Y14" s="9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9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94">
        <v>0</v>
      </c>
      <c r="AJ14" s="70">
        <v>125662.64505137318</v>
      </c>
      <c r="AL14" s="88">
        <v>92029</v>
      </c>
      <c r="AM14" s="89">
        <v>25869</v>
      </c>
      <c r="AN14" s="9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9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9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9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94">
        <v>0</v>
      </c>
      <c r="BI14" s="70">
        <v>107814.43204713587</v>
      </c>
      <c r="BK14" s="88">
        <v>99378</v>
      </c>
      <c r="BL14" s="89">
        <v>13698</v>
      </c>
      <c r="BM14" s="94">
        <v>0</v>
      </c>
      <c r="BN14" s="70">
        <v>113076</v>
      </c>
      <c r="BP14" s="88">
        <v>105236</v>
      </c>
      <c r="BQ14" s="89">
        <v>14936</v>
      </c>
      <c r="BR14" s="94">
        <v>0</v>
      </c>
      <c r="BS14" s="70">
        <v>120172</v>
      </c>
      <c r="BU14" s="88">
        <v>105654</v>
      </c>
      <c r="BV14" s="89">
        <v>13548</v>
      </c>
      <c r="BW14" s="9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9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94">
        <v>0</v>
      </c>
      <c r="CH14" s="70">
        <v>122146.26018802116</v>
      </c>
      <c r="CI14" s="88">
        <v>108027.0944102957</v>
      </c>
      <c r="CJ14" s="89">
        <v>15052.103815177194</v>
      </c>
      <c r="CK14" s="94">
        <v>0</v>
      </c>
      <c r="CL14" s="70">
        <f>SUM(CI14:CK14)</f>
        <v>123079.19822547289</v>
      </c>
      <c r="CM14" s="88">
        <v>111874.59083006016</v>
      </c>
      <c r="CN14" s="89">
        <v>15267.818060714524</v>
      </c>
      <c r="CO14" s="94">
        <v>0</v>
      </c>
      <c r="CP14" s="70">
        <f>SUM(CM14:CO14)</f>
        <v>127142.40889077468</v>
      </c>
      <c r="CQ14" s="88">
        <v>114033.39644303321</v>
      </c>
      <c r="CR14" s="89">
        <v>16219.748826118939</v>
      </c>
      <c r="CS14" s="94">
        <v>0</v>
      </c>
      <c r="CT14" s="70">
        <f>SUM(CQ14:CS14)</f>
        <v>130253.14526915216</v>
      </c>
      <c r="CV14" s="88">
        <f>CE14+CI14+CM14+CQ14</f>
        <v>439654.39376437885</v>
      </c>
      <c r="CW14" s="89">
        <f t="shared" ref="CW14:CX14" si="3">CF14+CJ14+CN14+CR14</f>
        <v>62966.618809042033</v>
      </c>
      <c r="CX14" s="94">
        <f t="shared" si="3"/>
        <v>0</v>
      </c>
      <c r="CY14" s="70">
        <f>CH14+CL14+CP14+CT14</f>
        <v>502621.01257342089</v>
      </c>
      <c r="DA14" s="88">
        <v>113157.49604477058</v>
      </c>
      <c r="DB14" s="89">
        <v>17846.968482171342</v>
      </c>
      <c r="DC14" s="94">
        <v>0</v>
      </c>
      <c r="DD14" s="70">
        <f>SUM(DA14:DC14)</f>
        <v>131004.46452694193</v>
      </c>
      <c r="DE14" s="88">
        <v>118895.76232839232</v>
      </c>
      <c r="DF14" s="89">
        <v>15179.730661215453</v>
      </c>
      <c r="DG14" s="94">
        <v>0</v>
      </c>
      <c r="DH14" s="70">
        <f>SUM(DE14:DG14)</f>
        <v>134075.49298960777</v>
      </c>
      <c r="DI14" s="88">
        <v>120503.43823263823</v>
      </c>
      <c r="DJ14" s="89">
        <v>15451.811691116782</v>
      </c>
      <c r="DK14" s="94">
        <v>0</v>
      </c>
      <c r="DL14" s="70">
        <f>SUM(DI14:DK14)</f>
        <v>135955.24992375501</v>
      </c>
      <c r="DM14" s="88">
        <v>120283.52320565324</v>
      </c>
      <c r="DN14" s="88">
        <v>12574.402102376029</v>
      </c>
      <c r="DO14" s="88">
        <v>0</v>
      </c>
      <c r="DP14" s="70">
        <f>SUM(DM14:DO14)</f>
        <v>132857.92530802928</v>
      </c>
      <c r="DR14" s="88">
        <f>DE14+DA14+DI14+DM14</f>
        <v>472840.21981145436</v>
      </c>
      <c r="DS14" s="89">
        <f t="shared" ref="DS14:DT14" si="4">DF14+DB14+DJ14+DN14</f>
        <v>61052.912936879606</v>
      </c>
      <c r="DT14" s="94">
        <f t="shared" si="4"/>
        <v>0</v>
      </c>
      <c r="DU14" s="70">
        <f>DH14+DD14+DL14+DP14</f>
        <v>533893.13274833397</v>
      </c>
      <c r="DW14" s="88">
        <v>120690.59254362874</v>
      </c>
      <c r="DX14" s="89">
        <v>13440.869270461993</v>
      </c>
      <c r="DY14" s="94">
        <v>0</v>
      </c>
      <c r="DZ14" s="70">
        <f>SUM(DW14:DY14)</f>
        <v>134131.46181409073</v>
      </c>
      <c r="EB14" s="88">
        <v>128298.12955892523</v>
      </c>
      <c r="EC14" s="89">
        <v>12740.68828357412</v>
      </c>
      <c r="ED14" s="94">
        <v>0</v>
      </c>
      <c r="EE14" s="70">
        <f>SUM(EB14:ED14)</f>
        <v>141038.81784249935</v>
      </c>
      <c r="EG14" s="88">
        <v>129869.2505245049</v>
      </c>
      <c r="EH14" s="88">
        <v>14490.440163741414</v>
      </c>
      <c r="EI14" s="88">
        <v>0</v>
      </c>
      <c r="EJ14" s="70">
        <f>SUM(EG14:EI14)</f>
        <v>144359.69068824631</v>
      </c>
      <c r="EL14" s="88">
        <v>130006.58389433968</v>
      </c>
      <c r="EM14" s="88">
        <v>12642.741307921387</v>
      </c>
      <c r="EN14" s="88">
        <v>0</v>
      </c>
      <c r="EO14" s="70">
        <f>SUM(EL14:EN14)</f>
        <v>142649.32520226107</v>
      </c>
      <c r="EQ14" s="88">
        <f>DW14+EB14+EG14+EL14</f>
        <v>508864.55652139854</v>
      </c>
      <c r="ER14" s="88">
        <f t="shared" ref="ER14:ES14" si="5">DX14+EC14+EH14+EM14</f>
        <v>53314.739025698917</v>
      </c>
      <c r="ES14" s="88">
        <f t="shared" si="5"/>
        <v>0</v>
      </c>
      <c r="ET14" s="70">
        <f>SUM(EQ14:ES14)</f>
        <v>562179.29554709746</v>
      </c>
    </row>
    <row r="15" spans="2:150">
      <c r="B15" s="42"/>
      <c r="H15" s="88"/>
      <c r="I15" s="89"/>
      <c r="J15" s="94"/>
      <c r="K15" s="70"/>
      <c r="M15" s="88"/>
      <c r="N15" s="89"/>
      <c r="O15" s="94"/>
      <c r="P15" s="70"/>
      <c r="R15" s="88"/>
      <c r="S15" s="89"/>
      <c r="T15" s="94"/>
      <c r="U15" s="70"/>
      <c r="W15" s="88"/>
      <c r="X15" s="89"/>
      <c r="Y15" s="94"/>
      <c r="Z15" s="70"/>
      <c r="AB15" s="88"/>
      <c r="AC15" s="89"/>
      <c r="AD15" s="94"/>
      <c r="AE15" s="70"/>
      <c r="AG15" s="88"/>
      <c r="AH15" s="89"/>
      <c r="AI15" s="94"/>
      <c r="AJ15" s="70"/>
      <c r="AL15" s="88"/>
      <c r="AM15" s="89"/>
      <c r="AN15" s="94"/>
      <c r="AO15" s="70"/>
      <c r="AQ15" s="88"/>
      <c r="AR15" s="89"/>
      <c r="AS15" s="94"/>
      <c r="AT15" s="70"/>
      <c r="AV15" s="88"/>
      <c r="AW15" s="89"/>
      <c r="AX15" s="94"/>
      <c r="AY15" s="70"/>
      <c r="BA15" s="88"/>
      <c r="BB15" s="89"/>
      <c r="BC15" s="94"/>
      <c r="BD15" s="70"/>
      <c r="BF15" s="88"/>
      <c r="BG15" s="89"/>
      <c r="BH15" s="94"/>
      <c r="BI15" s="70"/>
      <c r="BK15" s="88"/>
      <c r="BL15" s="89"/>
      <c r="BM15" s="94"/>
      <c r="BN15" s="70"/>
      <c r="BP15" s="88"/>
      <c r="BQ15" s="89"/>
      <c r="BR15" s="94"/>
      <c r="BS15" s="70"/>
      <c r="BU15" s="88"/>
      <c r="BV15" s="89"/>
      <c r="BW15" s="94"/>
      <c r="BX15" s="70"/>
      <c r="BZ15" s="88"/>
      <c r="CA15" s="89"/>
      <c r="CB15" s="94"/>
      <c r="CC15" s="70"/>
      <c r="CE15" s="88"/>
      <c r="CF15" s="89"/>
      <c r="CG15" s="94"/>
      <c r="CH15" s="70"/>
      <c r="CI15" s="88"/>
      <c r="CJ15" s="89"/>
      <c r="CK15" s="94"/>
      <c r="CL15" s="70"/>
      <c r="CM15" s="88"/>
      <c r="CN15" s="89"/>
      <c r="CO15" s="94"/>
      <c r="CP15" s="70"/>
      <c r="CQ15" s="88"/>
      <c r="CR15" s="89"/>
      <c r="CS15" s="94"/>
      <c r="CT15" s="70"/>
      <c r="CV15" s="88"/>
      <c r="CW15" s="89"/>
      <c r="CX15" s="94"/>
      <c r="CY15" s="70"/>
      <c r="DA15" s="88"/>
      <c r="DB15" s="89"/>
      <c r="DC15" s="94"/>
      <c r="DD15" s="70"/>
      <c r="DE15" s="88"/>
      <c r="DF15" s="89"/>
      <c r="DG15" s="94"/>
      <c r="DH15" s="70"/>
      <c r="DI15" s="88">
        <v>0</v>
      </c>
      <c r="DJ15" s="89">
        <v>0</v>
      </c>
      <c r="DK15" s="94">
        <v>0</v>
      </c>
      <c r="DL15" s="70"/>
      <c r="DM15" s="88">
        <v>0</v>
      </c>
      <c r="DN15" s="89">
        <v>0</v>
      </c>
      <c r="DO15" s="94">
        <v>0</v>
      </c>
      <c r="DP15" s="70"/>
      <c r="DR15" s="88"/>
      <c r="DS15" s="89"/>
      <c r="DT15" s="94"/>
      <c r="DU15" s="70"/>
      <c r="DW15" s="88"/>
      <c r="DX15" s="89"/>
      <c r="DY15" s="94"/>
      <c r="DZ15" s="70"/>
      <c r="EB15" s="88"/>
      <c r="EC15" s="89"/>
      <c r="ED15" s="94"/>
      <c r="EE15" s="70"/>
      <c r="EG15" s="88"/>
      <c r="EH15" s="89"/>
      <c r="EI15" s="94"/>
      <c r="EJ15" s="70"/>
      <c r="EL15" s="88"/>
      <c r="EM15" s="89"/>
      <c r="EN15" s="94"/>
      <c r="EO15" s="70"/>
      <c r="EQ15" s="88"/>
      <c r="ER15" s="89"/>
      <c r="ES15" s="94"/>
      <c r="ET15" s="70"/>
    </row>
    <row r="16" spans="2:150">
      <c r="B16" s="42" t="s">
        <v>29</v>
      </c>
      <c r="H16" s="88">
        <v>80208</v>
      </c>
      <c r="I16" s="89">
        <v>69959</v>
      </c>
      <c r="J16" s="94">
        <v>-203</v>
      </c>
      <c r="K16" s="70">
        <f t="shared" ref="K16:K17" si="6">SUM(H16:J16)</f>
        <v>149964</v>
      </c>
      <c r="M16" s="88">
        <v>83941</v>
      </c>
      <c r="N16" s="89">
        <v>70423</v>
      </c>
      <c r="O16" s="94">
        <v>-205</v>
      </c>
      <c r="P16" s="70">
        <v>154159</v>
      </c>
      <c r="R16" s="88">
        <v>82802</v>
      </c>
      <c r="S16" s="89">
        <v>70060</v>
      </c>
      <c r="T16" s="94">
        <v>-211</v>
      </c>
      <c r="U16" s="70">
        <v>152651</v>
      </c>
      <c r="W16" s="88">
        <v>85696</v>
      </c>
      <c r="X16" s="89">
        <v>73987</v>
      </c>
      <c r="Y16" s="94">
        <v>-206</v>
      </c>
      <c r="Z16" s="70">
        <v>159477</v>
      </c>
      <c r="AB16" s="88">
        <f t="shared" ref="AB16:AB17" si="7">+H16+M16+R16+W16</f>
        <v>332647</v>
      </c>
      <c r="AC16" s="89">
        <f t="shared" ref="AC16:AC17" si="8">+I16+N16+S16+X16</f>
        <v>284429</v>
      </c>
      <c r="AD16" s="94">
        <f t="shared" ref="AD16:AD17" si="9">+J16+O16+T16+Y16</f>
        <v>-825</v>
      </c>
      <c r="AE16" s="70">
        <f t="shared" ref="AE16:AE17" si="10">SUM(AB16:AD16)</f>
        <v>616251</v>
      </c>
      <c r="AG16" s="88">
        <v>89644.568245746777</v>
      </c>
      <c r="AH16" s="89">
        <v>36219.06459475388</v>
      </c>
      <c r="AI16" s="94">
        <v>-200.98778912746673</v>
      </c>
      <c r="AJ16" s="70">
        <v>125662.64505137318</v>
      </c>
      <c r="AL16" s="88">
        <v>92210.4</v>
      </c>
      <c r="AM16" s="89">
        <v>25869</v>
      </c>
      <c r="AN16" s="9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9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9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94">
        <f>AI16+AN16+AS16+AX16</f>
        <v>-680.88380728127527</v>
      </c>
      <c r="BD16" s="70">
        <f t="shared" ref="BD16:BD17" si="11">SUM(BA16:BC16)</f>
        <v>474122.2444478129</v>
      </c>
      <c r="BF16" s="88">
        <v>94977.635299061134</v>
      </c>
      <c r="BG16" s="89">
        <v>12950.409044470445</v>
      </c>
      <c r="BH16" s="94">
        <v>-113.61229639572046</v>
      </c>
      <c r="BI16" s="70">
        <v>107814.43204713587</v>
      </c>
      <c r="BK16" s="88">
        <v>99419</v>
      </c>
      <c r="BL16" s="89">
        <v>13698</v>
      </c>
      <c r="BM16" s="94">
        <v>-41</v>
      </c>
      <c r="BN16" s="70">
        <v>113076</v>
      </c>
      <c r="BP16" s="88">
        <v>105316</v>
      </c>
      <c r="BQ16" s="89">
        <v>14936</v>
      </c>
      <c r="BR16" s="94">
        <v>-81</v>
      </c>
      <c r="BS16" s="70">
        <v>120171</v>
      </c>
      <c r="BU16" s="88">
        <v>105725</v>
      </c>
      <c r="BV16" s="89">
        <v>13548</v>
      </c>
      <c r="BW16" s="9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94">
        <f>BH16+BM16+BR16+BW16</f>
        <v>-306.61229639572048</v>
      </c>
      <c r="CC16" s="70">
        <f t="shared" ref="CC16:CC17" si="12">SUM(BZ16:CB16)</f>
        <v>460263.4320471359</v>
      </c>
      <c r="CE16" s="88">
        <v>105796.08516204685</v>
      </c>
      <c r="CF16" s="89">
        <v>16426.948107031381</v>
      </c>
      <c r="CG16" s="94">
        <v>-76.773081057060239</v>
      </c>
      <c r="CH16" s="70">
        <v>122146.26018802116</v>
      </c>
      <c r="CI16" s="88">
        <v>108095.96922888621</v>
      </c>
      <c r="CJ16" s="89">
        <v>15052.103815177194</v>
      </c>
      <c r="CK16" s="94">
        <v>-68.874818590532385</v>
      </c>
      <c r="CL16" s="70">
        <f t="shared" ref="CL16:CL38" si="13">SUM(CI16:CK16)</f>
        <v>123079.19822547288</v>
      </c>
      <c r="CM16" s="88">
        <v>111932.38325179144</v>
      </c>
      <c r="CN16" s="89">
        <v>15267.818060714524</v>
      </c>
      <c r="CO16" s="94">
        <v>-57.792421731264533</v>
      </c>
      <c r="CP16" s="70">
        <f t="shared" ref="CP16:CP30" si="14">SUM(CM16:CO16)</f>
        <v>127142.40889077469</v>
      </c>
      <c r="CQ16" s="88">
        <v>114091.9735704636</v>
      </c>
      <c r="CR16" s="89">
        <v>16219.748826118939</v>
      </c>
      <c r="CS16" s="94">
        <v>-58.577127430449472</v>
      </c>
      <c r="CT16" s="70">
        <f t="shared" ref="CT16:CT30" si="15">SUM(CQ16:CS16)</f>
        <v>130253.1452691521</v>
      </c>
      <c r="CV16" s="88">
        <f>CE16+CI16+CM16+CQ16</f>
        <v>439916.41121318808</v>
      </c>
      <c r="CW16" s="89">
        <f t="shared" ref="CW16:CW17" si="16">CF16+CJ16+CN16+CR16</f>
        <v>62966.618809042033</v>
      </c>
      <c r="CX16" s="94">
        <f t="shared" ref="CX16:CX17" si="17">CG16+CK16+CO16+CS16</f>
        <v>-262.01744880930664</v>
      </c>
      <c r="CY16" s="70">
        <f>CH16+CL16+CP16+CT16</f>
        <v>502621.01257342089</v>
      </c>
      <c r="DA16" s="88">
        <v>113211.5117362868</v>
      </c>
      <c r="DB16" s="89">
        <v>17846.968482171342</v>
      </c>
      <c r="DC16" s="94">
        <v>-54.015691516220933</v>
      </c>
      <c r="DD16" s="70">
        <f t="shared" ref="DD16:DD17" si="18">SUM(DA16:DC16)</f>
        <v>131004.46452694193</v>
      </c>
      <c r="DE16" s="88">
        <v>118949.01347632446</v>
      </c>
      <c r="DF16" s="89">
        <v>15179.730661215453</v>
      </c>
      <c r="DG16" s="94">
        <v>-53.251147932156059</v>
      </c>
      <c r="DH16" s="70">
        <f t="shared" ref="DH16:DH30" si="19">SUM(DE16:DG16)</f>
        <v>134075.49298960774</v>
      </c>
      <c r="DI16" s="88">
        <v>120554.24127897399</v>
      </c>
      <c r="DJ16" s="89">
        <v>15451.811691116782</v>
      </c>
      <c r="DK16" s="94">
        <v>-50.80304633576705</v>
      </c>
      <c r="DL16" s="70">
        <f t="shared" ref="DL16:DL30" si="20">SUM(DI16:DK16)</f>
        <v>135955.24992375501</v>
      </c>
      <c r="DM16" s="88">
        <v>120341.6375886969</v>
      </c>
      <c r="DN16" s="89">
        <v>12574.402102376029</v>
      </c>
      <c r="DO16" s="94">
        <v>-58.114383043622183</v>
      </c>
      <c r="DP16" s="70">
        <f>SUM(DM16:DO16)</f>
        <v>132857.92530802931</v>
      </c>
      <c r="DR16" s="88">
        <f t="shared" ref="DR16:DR17" si="21">DE16+DA16+DI16+DM16</f>
        <v>473056.40408028214</v>
      </c>
      <c r="DS16" s="89">
        <f t="shared" ref="DS16:DS17" si="22">DF16+DB16+DJ16+DN16</f>
        <v>61052.912936879606</v>
      </c>
      <c r="DT16" s="94">
        <f t="shared" ref="DT16:DT17" si="23">DG16+DC16+DK16+DO16</f>
        <v>-216.18426882776623</v>
      </c>
      <c r="DU16" s="70">
        <f t="shared" ref="DU16:DU17" si="24">DH16+DD16+DL16+DP16</f>
        <v>533893.13274833397</v>
      </c>
      <c r="DW16" s="88">
        <v>120760.94617646308</v>
      </c>
      <c r="DX16" s="89">
        <v>13440.869270461993</v>
      </c>
      <c r="DY16" s="94">
        <v>-70.3536328343435</v>
      </c>
      <c r="DZ16" s="70">
        <f t="shared" ref="DZ16:DZ17" si="25">SUM(DW16:DY16)</f>
        <v>134131.46181409076</v>
      </c>
      <c r="EB16" s="88">
        <v>128523.14195090615</v>
      </c>
      <c r="EC16" s="89">
        <v>12740.68828357412</v>
      </c>
      <c r="ED16" s="94">
        <v>-225.01239198091582</v>
      </c>
      <c r="EE16" s="70">
        <f t="shared" ref="EE16:EE17" si="26">SUM(EB16:ED16)</f>
        <v>141038.81784249935</v>
      </c>
      <c r="EG16" s="88">
        <v>129924.30378317619</v>
      </c>
      <c r="EH16" s="88">
        <v>14490.440163741414</v>
      </c>
      <c r="EI16" s="88">
        <v>-55.053258671300078</v>
      </c>
      <c r="EJ16" s="70">
        <f t="shared" ref="EJ16:EJ17" si="27">SUM(EG16:EI16)</f>
        <v>144359.69068824631</v>
      </c>
      <c r="EL16" s="88">
        <v>130059.7493248564</v>
      </c>
      <c r="EM16" s="88">
        <v>12642.741307921387</v>
      </c>
      <c r="EN16" s="88">
        <v>-53.165430516705847</v>
      </c>
      <c r="EO16" s="70">
        <f t="shared" ref="EO16:EO17" si="28">SUM(EL16:EN16)</f>
        <v>142649.3252022611</v>
      </c>
      <c r="EQ16" s="88">
        <f>DW16+EB16+EG16+EL16</f>
        <v>509268.1412354018</v>
      </c>
      <c r="ER16" s="88">
        <f t="shared" ref="ER16:ER17" si="29">DX16+EC16+EH16+EM16</f>
        <v>53314.739025698917</v>
      </c>
      <c r="ES16" s="88">
        <f t="shared" ref="ES16:ES17" si="30">DY16+ED16+EI16+EN16</f>
        <v>-403.58471400326522</v>
      </c>
      <c r="ET16" s="70">
        <f t="shared" ref="ET16:ET17" si="31">SUM(EQ16:ES16)</f>
        <v>562179.29554709746</v>
      </c>
    </row>
    <row r="17" spans="2:150">
      <c r="B17" s="42" t="s">
        <v>30</v>
      </c>
      <c r="H17" s="88">
        <v>0</v>
      </c>
      <c r="I17" s="89">
        <v>60656</v>
      </c>
      <c r="J17" s="94">
        <v>0</v>
      </c>
      <c r="K17" s="70">
        <f t="shared" si="6"/>
        <v>60656</v>
      </c>
      <c r="M17" s="88">
        <v>0</v>
      </c>
      <c r="N17" s="89">
        <v>61049</v>
      </c>
      <c r="O17" s="94">
        <v>0</v>
      </c>
      <c r="P17" s="70">
        <v>61049</v>
      </c>
      <c r="R17" s="88">
        <v>0</v>
      </c>
      <c r="S17" s="89">
        <v>59974</v>
      </c>
      <c r="T17" s="94">
        <v>0</v>
      </c>
      <c r="U17" s="70">
        <v>59974</v>
      </c>
      <c r="W17" s="88">
        <v>0</v>
      </c>
      <c r="X17" s="89">
        <v>65171</v>
      </c>
      <c r="Y17" s="94">
        <v>0</v>
      </c>
      <c r="Z17" s="70">
        <v>65171</v>
      </c>
      <c r="AB17" s="88">
        <f t="shared" si="7"/>
        <v>0</v>
      </c>
      <c r="AC17" s="89">
        <f t="shared" si="8"/>
        <v>246850</v>
      </c>
      <c r="AD17" s="94">
        <f t="shared" si="9"/>
        <v>0</v>
      </c>
      <c r="AE17" s="70">
        <f t="shared" si="10"/>
        <v>246850</v>
      </c>
      <c r="AG17" s="88">
        <v>0</v>
      </c>
      <c r="AH17" s="89">
        <v>27824.144700800225</v>
      </c>
      <c r="AI17" s="94">
        <v>0</v>
      </c>
      <c r="AJ17" s="70">
        <v>27824.144700800225</v>
      </c>
      <c r="AL17" s="88">
        <v>0</v>
      </c>
      <c r="AM17" s="89">
        <v>17708</v>
      </c>
      <c r="AN17" s="94">
        <v>0</v>
      </c>
      <c r="AO17" s="70">
        <f>SUM(AL17:AN17)</f>
        <v>17708</v>
      </c>
      <c r="AQ17" s="88">
        <v>0</v>
      </c>
      <c r="AR17" s="89">
        <v>20022.070614353655</v>
      </c>
      <c r="AS17" s="94">
        <v>0</v>
      </c>
      <c r="AT17" s="70">
        <f>SUM(AQ17:AS17)</f>
        <v>20022.070614353655</v>
      </c>
      <c r="AV17" s="88">
        <v>0</v>
      </c>
      <c r="AW17" s="89">
        <v>13510.83320112516</v>
      </c>
      <c r="AX17" s="9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94">
        <f t="shared" ref="BC17" si="32">AI17+AN17+AS17</f>
        <v>0</v>
      </c>
      <c r="BD17" s="70">
        <f t="shared" si="11"/>
        <v>79065.048516279043</v>
      </c>
      <c r="BF17" s="88">
        <v>0</v>
      </c>
      <c r="BG17" s="89">
        <v>5202.9917168944376</v>
      </c>
      <c r="BH17" s="94">
        <v>0</v>
      </c>
      <c r="BI17" s="70">
        <v>5202.9917168944376</v>
      </c>
      <c r="BK17" s="88">
        <v>0</v>
      </c>
      <c r="BL17" s="89">
        <v>5821</v>
      </c>
      <c r="BM17" s="94">
        <v>0</v>
      </c>
      <c r="BN17" s="70">
        <v>5821</v>
      </c>
      <c r="BP17" s="88">
        <v>0</v>
      </c>
      <c r="BQ17" s="89">
        <v>6657</v>
      </c>
      <c r="BR17" s="94">
        <v>0</v>
      </c>
      <c r="BS17" s="70">
        <v>6657</v>
      </c>
      <c r="BU17" s="88">
        <v>0</v>
      </c>
      <c r="BV17" s="89">
        <v>6452</v>
      </c>
      <c r="BW17" s="9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94">
        <f t="shared" ref="CB17" si="33">BH17+BM17+BR17</f>
        <v>0</v>
      </c>
      <c r="CC17" s="70">
        <f t="shared" si="12"/>
        <v>24132.991716894438</v>
      </c>
      <c r="CE17" s="88">
        <v>0</v>
      </c>
      <c r="CF17" s="89">
        <v>8370.0870704646441</v>
      </c>
      <c r="CG17" s="94">
        <v>0</v>
      </c>
      <c r="CH17" s="70">
        <v>8370.0870704646441</v>
      </c>
      <c r="CI17" s="88">
        <v>0</v>
      </c>
      <c r="CJ17" s="89">
        <v>7701.9843562700053</v>
      </c>
      <c r="CK17" s="94">
        <v>0</v>
      </c>
      <c r="CL17" s="70">
        <f t="shared" si="13"/>
        <v>7701.9843562700053</v>
      </c>
      <c r="CM17" s="88">
        <v>0</v>
      </c>
      <c r="CN17" s="89">
        <v>7504.3413468101244</v>
      </c>
      <c r="CO17" s="94">
        <v>0</v>
      </c>
      <c r="CP17" s="70">
        <f t="shared" si="14"/>
        <v>7504.3413468101244</v>
      </c>
      <c r="CQ17" s="88">
        <v>0</v>
      </c>
      <c r="CR17" s="89">
        <v>7523.0718400058304</v>
      </c>
      <c r="CS17" s="94">
        <v>0</v>
      </c>
      <c r="CT17" s="70">
        <f t="shared" si="15"/>
        <v>7523.0718400058304</v>
      </c>
      <c r="CV17" s="88">
        <f>CE17+CI17+CM17+CQ17</f>
        <v>0</v>
      </c>
      <c r="CW17" s="89">
        <f t="shared" si="16"/>
        <v>31099.484613550601</v>
      </c>
      <c r="CX17" s="94">
        <f t="shared" si="17"/>
        <v>0</v>
      </c>
      <c r="CY17" s="70">
        <f>CH17+CL17+CP17+CT17</f>
        <v>31099.484613550601</v>
      </c>
      <c r="DA17" s="88">
        <v>0</v>
      </c>
      <c r="DB17" s="89">
        <v>8941.3050689706888</v>
      </c>
      <c r="DC17" s="94">
        <v>0</v>
      </c>
      <c r="DD17" s="70">
        <f t="shared" si="18"/>
        <v>8941.3050689706888</v>
      </c>
      <c r="DE17" s="88">
        <v>0</v>
      </c>
      <c r="DF17" s="89">
        <v>7544.387093317624</v>
      </c>
      <c r="DG17" s="94">
        <v>0</v>
      </c>
      <c r="DH17" s="70">
        <f t="shared" si="19"/>
        <v>7544.387093317624</v>
      </c>
      <c r="DI17" s="88">
        <v>0</v>
      </c>
      <c r="DJ17" s="89">
        <v>7585.0843201169773</v>
      </c>
      <c r="DK17" s="94">
        <v>0</v>
      </c>
      <c r="DL17" s="70">
        <f t="shared" si="20"/>
        <v>7585.0843201169773</v>
      </c>
      <c r="DM17" s="88">
        <v>0</v>
      </c>
      <c r="DN17" s="89">
        <v>6806.7097140573896</v>
      </c>
      <c r="DO17" s="94">
        <v>0</v>
      </c>
      <c r="DP17" s="70">
        <f>SUM(DM17:DO17)</f>
        <v>6806.7097140573896</v>
      </c>
      <c r="DR17" s="88">
        <f t="shared" si="21"/>
        <v>0</v>
      </c>
      <c r="DS17" s="89">
        <f t="shared" si="22"/>
        <v>30877.48619646268</v>
      </c>
      <c r="DT17" s="94">
        <f t="shared" si="23"/>
        <v>0</v>
      </c>
      <c r="DU17" s="70">
        <f t="shared" si="24"/>
        <v>30877.48619646268</v>
      </c>
      <c r="DW17" s="88">
        <v>0</v>
      </c>
      <c r="DX17" s="89">
        <v>7648.5114068785469</v>
      </c>
      <c r="DY17" s="94">
        <v>0</v>
      </c>
      <c r="DZ17" s="70">
        <f t="shared" si="25"/>
        <v>7648.5114068785469</v>
      </c>
      <c r="EB17" s="88">
        <v>0</v>
      </c>
      <c r="EC17" s="89">
        <v>7731.8375861314098</v>
      </c>
      <c r="ED17" s="94">
        <v>0</v>
      </c>
      <c r="EE17" s="70">
        <f t="shared" si="26"/>
        <v>7731.8375861314098</v>
      </c>
      <c r="EG17" s="88">
        <v>0</v>
      </c>
      <c r="EH17" s="88">
        <v>8458.0475793760506</v>
      </c>
      <c r="EI17" s="88">
        <v>0</v>
      </c>
      <c r="EJ17" s="70">
        <f t="shared" si="27"/>
        <v>8458.0475793760506</v>
      </c>
      <c r="EL17" s="88">
        <v>0</v>
      </c>
      <c r="EM17" s="88">
        <v>7331.4490633272717</v>
      </c>
      <c r="EN17" s="88">
        <v>0</v>
      </c>
      <c r="EO17" s="70">
        <f t="shared" si="28"/>
        <v>7331.4490633272717</v>
      </c>
      <c r="EQ17" s="88">
        <f>DW17+EB17+EG17+EL17</f>
        <v>0</v>
      </c>
      <c r="ER17" s="88">
        <f t="shared" si="29"/>
        <v>31169.845635713282</v>
      </c>
      <c r="ES17" s="88">
        <f t="shared" si="30"/>
        <v>0</v>
      </c>
      <c r="ET17" s="70">
        <f t="shared" si="31"/>
        <v>31169.845635713282</v>
      </c>
    </row>
    <row r="18" spans="2:150">
      <c r="B18" s="42" t="s">
        <v>15</v>
      </c>
      <c r="H18" s="97">
        <f>H16-H17</f>
        <v>80208</v>
      </c>
      <c r="I18" s="98">
        <f>I16-I17</f>
        <v>9303</v>
      </c>
      <c r="J18" s="99">
        <f>J16-J17</f>
        <v>-203</v>
      </c>
      <c r="K18" s="100">
        <f>K16-K17</f>
        <v>89308</v>
      </c>
      <c r="M18" s="97">
        <f>M16-M17</f>
        <v>83941</v>
      </c>
      <c r="N18" s="98">
        <f>N16-N17</f>
        <v>9374</v>
      </c>
      <c r="O18" s="99">
        <f>O16-O17</f>
        <v>-205</v>
      </c>
      <c r="P18" s="100">
        <f>P16-P17</f>
        <v>93110</v>
      </c>
      <c r="R18" s="97">
        <f>R16-R17</f>
        <v>82802</v>
      </c>
      <c r="S18" s="98">
        <f>S16-S17</f>
        <v>10086</v>
      </c>
      <c r="T18" s="99">
        <f>T16-T17</f>
        <v>-211</v>
      </c>
      <c r="U18" s="100">
        <f>U16-U17</f>
        <v>92677</v>
      </c>
      <c r="W18" s="97">
        <f>W16-W17</f>
        <v>85696</v>
      </c>
      <c r="X18" s="98">
        <f>X16-X17</f>
        <v>8816</v>
      </c>
      <c r="Y18" s="99">
        <f>Y16-Y17</f>
        <v>-206</v>
      </c>
      <c r="Z18" s="100">
        <f>Z16-Z17</f>
        <v>94306</v>
      </c>
      <c r="AB18" s="308">
        <f>AB16-AB17</f>
        <v>332647</v>
      </c>
      <c r="AC18" s="226">
        <f>AC16-AC17</f>
        <v>37579</v>
      </c>
      <c r="AD18" s="240">
        <f>AD16-AD17</f>
        <v>-825</v>
      </c>
      <c r="AE18" s="309">
        <f>AE16-AE17</f>
        <v>369401</v>
      </c>
      <c r="AG18" s="97">
        <f>AG16-AG17</f>
        <v>89644.568245746777</v>
      </c>
      <c r="AH18" s="98">
        <f>AH16-AH17</f>
        <v>8394.9198939536545</v>
      </c>
      <c r="AI18" s="99">
        <f>AI16-AI17</f>
        <v>-200.98778912746673</v>
      </c>
      <c r="AJ18" s="100">
        <f>AJ16-AJ17</f>
        <v>97838.500350572955</v>
      </c>
      <c r="AL18" s="97">
        <f>AL16-AL17</f>
        <v>92210.4</v>
      </c>
      <c r="AM18" s="98">
        <f>AM16-AM17</f>
        <v>8161</v>
      </c>
      <c r="AN18" s="99">
        <f>AN16-AN17</f>
        <v>-181</v>
      </c>
      <c r="AO18" s="100">
        <f>AO16-AO17</f>
        <v>100190.39999999999</v>
      </c>
      <c r="AQ18" s="97">
        <f>AQ16-AQ17</f>
        <v>88563.59073305779</v>
      </c>
      <c r="AR18" s="98">
        <f>AR16-AR17</f>
        <v>8795.3432008251402</v>
      </c>
      <c r="AS18" s="99">
        <f>AS16-AS17</f>
        <v>-152.94534023189894</v>
      </c>
      <c r="AT18" s="100">
        <f>AT16-AT17</f>
        <v>97205.988593651025</v>
      </c>
      <c r="AV18" s="97">
        <f>AV16-AV17</f>
        <v>91405.243295978304</v>
      </c>
      <c r="AW18" s="98">
        <f>AW16-AW17</f>
        <v>8563.0143692534566</v>
      </c>
      <c r="AX18" s="99">
        <f>AX16-AX17</f>
        <v>-145.9506779219096</v>
      </c>
      <c r="AY18" s="100">
        <f>AY16-AY17</f>
        <v>99822.306987309843</v>
      </c>
      <c r="BA18" s="97">
        <f>BA16-BA17</f>
        <v>361823.80227478285</v>
      </c>
      <c r="BB18" s="98">
        <f>BB16-BB17</f>
        <v>33914.277464032246</v>
      </c>
      <c r="BC18" s="99">
        <f>BC16-BC17</f>
        <v>-680.88380728127527</v>
      </c>
      <c r="BD18" s="100">
        <f>BD16-BD17</f>
        <v>395057.19593153388</v>
      </c>
      <c r="BF18" s="97">
        <f>BF16-BF17</f>
        <v>94977.635299061134</v>
      </c>
      <c r="BG18" s="98">
        <f>BG16-BG17</f>
        <v>7747.4173275760077</v>
      </c>
      <c r="BH18" s="99">
        <f>BH16-BH17</f>
        <v>-113.61229639572046</v>
      </c>
      <c r="BI18" s="100">
        <f>BI16-BI17</f>
        <v>102611.44033024143</v>
      </c>
      <c r="BK18" s="97">
        <f>BK16-BK17</f>
        <v>99419</v>
      </c>
      <c r="BL18" s="98">
        <f>BL16-BL17</f>
        <v>7877</v>
      </c>
      <c r="BM18" s="99">
        <f>BM16-BM17</f>
        <v>-41</v>
      </c>
      <c r="BN18" s="100">
        <f>BN16-BN17</f>
        <v>107255</v>
      </c>
      <c r="BP18" s="97">
        <f>BP16-BP17</f>
        <v>105316</v>
      </c>
      <c r="BQ18" s="98">
        <f>BQ16-BQ17</f>
        <v>8279</v>
      </c>
      <c r="BR18" s="99">
        <f>BR16-BR17</f>
        <v>-81</v>
      </c>
      <c r="BS18" s="100">
        <f>BS16-BS17</f>
        <v>113514</v>
      </c>
      <c r="BU18" s="97">
        <f>BU16-BU17</f>
        <v>105725</v>
      </c>
      <c r="BV18" s="98">
        <f>BV16-BV17</f>
        <v>7096</v>
      </c>
      <c r="BW18" s="99">
        <f>BW16-BW17</f>
        <v>-71</v>
      </c>
      <c r="BX18" s="100">
        <f>BX16-BX17</f>
        <v>112750</v>
      </c>
      <c r="BZ18" s="97">
        <f>BZ16-BZ17</f>
        <v>405437.63529906113</v>
      </c>
      <c r="CA18" s="98">
        <f>CA16-CA17</f>
        <v>30999.417327576011</v>
      </c>
      <c r="CB18" s="99">
        <f>CB16-CB17</f>
        <v>-306.61229639572048</v>
      </c>
      <c r="CC18" s="100">
        <f>CC16-CC17</f>
        <v>436130.44033024146</v>
      </c>
      <c r="CE18" s="97">
        <f t="shared" ref="CE18:CK18" si="34">CE16-CE17</f>
        <v>105796.08516204685</v>
      </c>
      <c r="CF18" s="98">
        <f t="shared" si="34"/>
        <v>8056.8610365667373</v>
      </c>
      <c r="CG18" s="99">
        <f t="shared" si="34"/>
        <v>-76.773081057060239</v>
      </c>
      <c r="CH18" s="100">
        <f t="shared" si="34"/>
        <v>113776.17311755652</v>
      </c>
      <c r="CI18" s="97">
        <f t="shared" si="34"/>
        <v>108095.96922888621</v>
      </c>
      <c r="CJ18" s="98">
        <f t="shared" si="34"/>
        <v>7350.1194589071883</v>
      </c>
      <c r="CK18" s="99">
        <f t="shared" si="34"/>
        <v>-68.874818590532385</v>
      </c>
      <c r="CL18" s="100">
        <f t="shared" si="13"/>
        <v>115377.21386920287</v>
      </c>
      <c r="CM18" s="97">
        <f t="shared" ref="CM18:CO18" si="35">CM16-CM17</f>
        <v>111932.38325179144</v>
      </c>
      <c r="CN18" s="98">
        <f t="shared" si="35"/>
        <v>7763.4767139043997</v>
      </c>
      <c r="CO18" s="99">
        <f t="shared" si="35"/>
        <v>-57.792421731264533</v>
      </c>
      <c r="CP18" s="100">
        <f t="shared" si="14"/>
        <v>119638.06754396457</v>
      </c>
      <c r="CQ18" s="97">
        <f t="shared" ref="CQ18:CS18" si="36">CQ16-CQ17</f>
        <v>114091.9735704636</v>
      </c>
      <c r="CR18" s="98">
        <f t="shared" si="36"/>
        <v>8696.6769861131088</v>
      </c>
      <c r="CS18" s="99">
        <f t="shared" si="36"/>
        <v>-58.577127430449472</v>
      </c>
      <c r="CT18" s="100">
        <f t="shared" si="15"/>
        <v>122730.07342914626</v>
      </c>
      <c r="CV18" s="97">
        <f>CV16-CV17</f>
        <v>439916.41121318808</v>
      </c>
      <c r="CW18" s="98">
        <f>CW16-CW17</f>
        <v>31867.134195491431</v>
      </c>
      <c r="CX18" s="99">
        <f>CX16-CX17</f>
        <v>-262.01744880930664</v>
      </c>
      <c r="CY18" s="100">
        <f>CY16-CY17</f>
        <v>471521.52795987029</v>
      </c>
      <c r="DA18" s="97">
        <f t="shared" ref="DA18:DG18" si="37">DA16-DA17</f>
        <v>113211.5117362868</v>
      </c>
      <c r="DB18" s="98">
        <f t="shared" si="37"/>
        <v>8905.6634132006529</v>
      </c>
      <c r="DC18" s="99">
        <f t="shared" si="37"/>
        <v>-54.015691516220933</v>
      </c>
      <c r="DD18" s="100">
        <f t="shared" si="37"/>
        <v>122063.15945797124</v>
      </c>
      <c r="DE18" s="97">
        <f t="shared" si="37"/>
        <v>118949.01347632446</v>
      </c>
      <c r="DF18" s="98">
        <f t="shared" si="37"/>
        <v>7635.3435678978294</v>
      </c>
      <c r="DG18" s="99">
        <f t="shared" si="37"/>
        <v>-53.251147932156059</v>
      </c>
      <c r="DH18" s="100">
        <f t="shared" si="19"/>
        <v>126531.10589629013</v>
      </c>
      <c r="DI18" s="97">
        <f t="shared" ref="DI18:DK18" si="38">DI16-DI17</f>
        <v>120554.24127897399</v>
      </c>
      <c r="DJ18" s="98">
        <f t="shared" si="38"/>
        <v>7866.7273709998044</v>
      </c>
      <c r="DK18" s="99">
        <f t="shared" si="38"/>
        <v>-50.80304633576705</v>
      </c>
      <c r="DL18" s="100">
        <f t="shared" si="20"/>
        <v>128370.16560363803</v>
      </c>
      <c r="DM18" s="97">
        <f t="shared" ref="DM18:DO18" si="39">DM16-DM17</f>
        <v>120341.6375886969</v>
      </c>
      <c r="DN18" s="98">
        <f t="shared" si="39"/>
        <v>5767.6923883186391</v>
      </c>
      <c r="DO18" s="99">
        <f t="shared" si="39"/>
        <v>-58.114383043622183</v>
      </c>
      <c r="DP18" s="100">
        <f t="shared" ref="DP18:DP30" si="40">SUM(DM18:DO18)</f>
        <v>126051.21559397192</v>
      </c>
      <c r="DR18" s="97">
        <f>DR16-DR17</f>
        <v>473056.40408028214</v>
      </c>
      <c r="DS18" s="98">
        <f>DS16-DS17</f>
        <v>30175.426740416926</v>
      </c>
      <c r="DT18" s="99">
        <f>DT16-DT17</f>
        <v>-216.18426882776623</v>
      </c>
      <c r="DU18" s="100">
        <f>DU16-DU17</f>
        <v>503015.64655187126</v>
      </c>
      <c r="DW18" s="97">
        <f t="shared" ref="DW18:DZ18" si="41">DW16-DW17</f>
        <v>120760.94617646308</v>
      </c>
      <c r="DX18" s="98">
        <f t="shared" si="41"/>
        <v>5792.3578635834465</v>
      </c>
      <c r="DY18" s="99">
        <f t="shared" si="41"/>
        <v>-70.3536328343435</v>
      </c>
      <c r="DZ18" s="100">
        <f t="shared" si="41"/>
        <v>126482.95040721221</v>
      </c>
      <c r="EB18" s="97">
        <f t="shared" ref="EB18:EE18" si="42">EB16-EB17</f>
        <v>128523.14195090615</v>
      </c>
      <c r="EC18" s="98">
        <f t="shared" si="42"/>
        <v>5008.85069744271</v>
      </c>
      <c r="ED18" s="99">
        <f t="shared" si="42"/>
        <v>-225.01239198091582</v>
      </c>
      <c r="EE18" s="100">
        <f t="shared" si="42"/>
        <v>133306.98025636794</v>
      </c>
      <c r="EG18" s="97">
        <f t="shared" ref="EG18:EJ18" si="43">EG16-EG17</f>
        <v>129924.30378317619</v>
      </c>
      <c r="EH18" s="98">
        <f t="shared" si="43"/>
        <v>6032.3925843653633</v>
      </c>
      <c r="EI18" s="99">
        <f t="shared" si="43"/>
        <v>-55.053258671300078</v>
      </c>
      <c r="EJ18" s="100">
        <f t="shared" si="43"/>
        <v>135901.64310887025</v>
      </c>
      <c r="EL18" s="97">
        <f t="shared" ref="EL18:EO18" si="44">EL16-EL17</f>
        <v>130059.7493248564</v>
      </c>
      <c r="EM18" s="98">
        <f t="shared" si="44"/>
        <v>5311.2922445941158</v>
      </c>
      <c r="EN18" s="99">
        <f t="shared" si="44"/>
        <v>-53.165430516705847</v>
      </c>
      <c r="EO18" s="100">
        <f t="shared" si="44"/>
        <v>135317.87613893382</v>
      </c>
      <c r="EQ18" s="97">
        <f t="shared" ref="EQ18:ET18" si="45">EQ16-EQ17</f>
        <v>509268.1412354018</v>
      </c>
      <c r="ER18" s="98">
        <f t="shared" si="45"/>
        <v>22144.893389985635</v>
      </c>
      <c r="ES18" s="99">
        <f t="shared" si="45"/>
        <v>-403.58471400326522</v>
      </c>
      <c r="ET18" s="100">
        <f t="shared" si="45"/>
        <v>531009.44991138414</v>
      </c>
    </row>
    <row r="19" spans="2:150">
      <c r="B19" s="42"/>
      <c r="H19" s="75"/>
      <c r="I19" s="76"/>
      <c r="J19" s="95"/>
      <c r="K19" s="96"/>
      <c r="M19" s="75"/>
      <c r="N19" s="76"/>
      <c r="O19" s="95"/>
      <c r="P19" s="96"/>
      <c r="R19" s="75"/>
      <c r="S19" s="76"/>
      <c r="T19" s="95"/>
      <c r="U19" s="96"/>
      <c r="W19" s="75"/>
      <c r="X19" s="76"/>
      <c r="Y19" s="95"/>
      <c r="Z19" s="96"/>
      <c r="AB19" s="75"/>
      <c r="AC19" s="76"/>
      <c r="AD19" s="95"/>
      <c r="AE19" s="96"/>
      <c r="AG19" s="75"/>
      <c r="AH19" s="76"/>
      <c r="AI19" s="95"/>
      <c r="AJ19" s="96"/>
      <c r="AL19" s="75"/>
      <c r="AM19" s="76"/>
      <c r="AN19" s="95"/>
      <c r="AO19" s="96"/>
      <c r="AQ19" s="75"/>
      <c r="AR19" s="76"/>
      <c r="AS19" s="95"/>
      <c r="AT19" s="96"/>
      <c r="AV19" s="75"/>
      <c r="AW19" s="76"/>
      <c r="AX19" s="95"/>
      <c r="AY19" s="96"/>
      <c r="BA19" s="75"/>
      <c r="BB19" s="76"/>
      <c r="BC19" s="95"/>
      <c r="BD19" s="96"/>
      <c r="BF19" s="75"/>
      <c r="BG19" s="76"/>
      <c r="BH19" s="95"/>
      <c r="BI19" s="96"/>
      <c r="BK19" s="75"/>
      <c r="BL19" s="76"/>
      <c r="BM19" s="95"/>
      <c r="BN19" s="96"/>
      <c r="BP19" s="75"/>
      <c r="BQ19" s="76"/>
      <c r="BR19" s="95"/>
      <c r="BS19" s="96"/>
      <c r="BU19" s="75"/>
      <c r="BV19" s="76"/>
      <c r="BW19" s="95"/>
      <c r="BX19" s="96"/>
      <c r="BZ19" s="75"/>
      <c r="CA19" s="76"/>
      <c r="CB19" s="95"/>
      <c r="CC19" s="96"/>
      <c r="CE19" s="75"/>
      <c r="CF19" s="76"/>
      <c r="CG19" s="95"/>
      <c r="CH19" s="96"/>
      <c r="CI19" s="75"/>
      <c r="CJ19" s="76"/>
      <c r="CK19" s="95"/>
      <c r="CL19" s="96">
        <f t="shared" si="13"/>
        <v>0</v>
      </c>
      <c r="CM19" s="75"/>
      <c r="CN19" s="76"/>
      <c r="CO19" s="95"/>
      <c r="CP19" s="96">
        <f t="shared" si="14"/>
        <v>0</v>
      </c>
      <c r="CQ19" s="75"/>
      <c r="CR19" s="76"/>
      <c r="CS19" s="95"/>
      <c r="CT19" s="96">
        <f t="shared" si="15"/>
        <v>0</v>
      </c>
      <c r="CV19" s="75"/>
      <c r="CW19" s="76"/>
      <c r="CX19" s="95"/>
      <c r="CY19" s="96"/>
      <c r="DA19" s="75"/>
      <c r="DB19" s="76"/>
      <c r="DC19" s="95"/>
      <c r="DD19" s="96"/>
      <c r="DE19" s="75"/>
      <c r="DF19" s="76"/>
      <c r="DG19" s="95"/>
      <c r="DH19" s="96">
        <f t="shared" si="19"/>
        <v>0</v>
      </c>
      <c r="DI19" s="75"/>
      <c r="DJ19" s="76"/>
      <c r="DK19" s="95"/>
      <c r="DL19" s="96">
        <f t="shared" si="20"/>
        <v>0</v>
      </c>
      <c r="DM19" s="75"/>
      <c r="DN19" s="76"/>
      <c r="DO19" s="95"/>
      <c r="DP19" s="96">
        <f t="shared" si="40"/>
        <v>0</v>
      </c>
      <c r="DR19" s="75"/>
      <c r="DS19" s="76"/>
      <c r="DT19" s="95"/>
      <c r="DU19" s="96"/>
      <c r="DW19" s="75"/>
      <c r="DX19" s="76"/>
      <c r="DY19" s="95"/>
      <c r="DZ19" s="96"/>
      <c r="EB19" s="75"/>
      <c r="EC19" s="76"/>
      <c r="ED19" s="95"/>
      <c r="EE19" s="96"/>
      <c r="EG19" s="75"/>
      <c r="EH19" s="76"/>
      <c r="EI19" s="95"/>
      <c r="EJ19" s="96"/>
      <c r="EL19" s="75"/>
      <c r="EM19" s="76"/>
      <c r="EN19" s="95"/>
      <c r="EO19" s="96"/>
      <c r="EQ19" s="75"/>
      <c r="ER19" s="76"/>
      <c r="ES19" s="95"/>
      <c r="ET19" s="96"/>
    </row>
    <row r="20" spans="2:150">
      <c r="B20" s="42" t="s">
        <v>31</v>
      </c>
      <c r="H20" s="88">
        <v>4613</v>
      </c>
      <c r="I20" s="89">
        <v>265</v>
      </c>
      <c r="J20" s="94">
        <v>0</v>
      </c>
      <c r="K20" s="70">
        <f t="shared" ref="K20:K21" si="46">SUM(H20:J20)</f>
        <v>4878</v>
      </c>
      <c r="M20" s="88">
        <v>4013</v>
      </c>
      <c r="N20" s="89">
        <v>336</v>
      </c>
      <c r="O20" s="94">
        <v>0</v>
      </c>
      <c r="P20" s="96">
        <v>4349</v>
      </c>
      <c r="R20" s="88">
        <v>3949</v>
      </c>
      <c r="S20" s="89">
        <v>345</v>
      </c>
      <c r="T20" s="94">
        <v>0</v>
      </c>
      <c r="U20" s="96">
        <v>4294</v>
      </c>
      <c r="W20" s="88">
        <v>3728</v>
      </c>
      <c r="X20" s="89">
        <v>370</v>
      </c>
      <c r="Y20" s="94">
        <v>0</v>
      </c>
      <c r="Z20" s="96">
        <v>4098</v>
      </c>
      <c r="AB20" s="88">
        <f t="shared" ref="AB20:AB21" si="47">+H20+M20+R20+W20</f>
        <v>16303</v>
      </c>
      <c r="AC20" s="89">
        <f t="shared" ref="AC20:AC21" si="48">+I20+N20+S20+X20</f>
        <v>1316</v>
      </c>
      <c r="AD20" s="94">
        <f t="shared" ref="AD20:AD21" si="49">+J20+O20+T20+Y20</f>
        <v>0</v>
      </c>
      <c r="AE20" s="96">
        <f t="shared" ref="AE20:AE21" si="50">SUM(AB20:AD20)</f>
        <v>17619</v>
      </c>
      <c r="AG20" s="88">
        <v>3679.9383823581366</v>
      </c>
      <c r="AH20" s="89">
        <v>387.35599999999999</v>
      </c>
      <c r="AI20" s="94">
        <v>0</v>
      </c>
      <c r="AJ20" s="96">
        <v>4067.2943823581363</v>
      </c>
      <c r="AL20" s="88">
        <v>3732</v>
      </c>
      <c r="AM20" s="89">
        <v>396</v>
      </c>
      <c r="AN20" s="9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9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94">
        <v>0</v>
      </c>
      <c r="AY20" s="9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94">
        <f t="shared" ref="BC20" si="51">AI20+AN20+AS20</f>
        <v>0</v>
      </c>
      <c r="BD20" s="70">
        <f t="shared" ref="BD20:BD21" si="52">SUM(BA20:BC20)</f>
        <v>15961.433385455141</v>
      </c>
      <c r="BF20" s="88">
        <v>3227.3753250739205</v>
      </c>
      <c r="BG20" s="89">
        <v>322.99407694964742</v>
      </c>
      <c r="BH20" s="94">
        <v>0</v>
      </c>
      <c r="BI20" s="70">
        <v>3550.369402023568</v>
      </c>
      <c r="BK20" s="88">
        <v>3401</v>
      </c>
      <c r="BL20" s="89">
        <v>268</v>
      </c>
      <c r="BM20" s="94">
        <v>0</v>
      </c>
      <c r="BN20" s="70">
        <v>3669</v>
      </c>
      <c r="BP20" s="88">
        <v>3651</v>
      </c>
      <c r="BQ20" s="89">
        <v>218</v>
      </c>
      <c r="BR20" s="94">
        <v>0</v>
      </c>
      <c r="BS20" s="70">
        <v>3869</v>
      </c>
      <c r="BU20" s="88">
        <v>3416</v>
      </c>
      <c r="BV20" s="89">
        <v>205</v>
      </c>
      <c r="BW20" s="9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94">
        <f t="shared" ref="CB20" si="53">BH20+BM20+BR20</f>
        <v>0</v>
      </c>
      <c r="CC20" s="70">
        <f t="shared" ref="CC20:CC21" si="54">SUM(BZ20:CB20)</f>
        <v>14709.369402023569</v>
      </c>
      <c r="CE20" s="88">
        <v>3248.6792097110042</v>
      </c>
      <c r="CF20" s="89">
        <v>180.66672664305372</v>
      </c>
      <c r="CG20" s="94">
        <v>0</v>
      </c>
      <c r="CH20" s="70">
        <v>3429.3459363540578</v>
      </c>
      <c r="CI20" s="88">
        <v>3298.2216295259454</v>
      </c>
      <c r="CJ20" s="89">
        <v>138.29040256309187</v>
      </c>
      <c r="CK20" s="94">
        <v>0</v>
      </c>
      <c r="CL20" s="70">
        <f t="shared" si="13"/>
        <v>3436.5120320890373</v>
      </c>
      <c r="CM20" s="88">
        <v>3360.3025472106629</v>
      </c>
      <c r="CN20" s="89">
        <v>140.02366869265168</v>
      </c>
      <c r="CO20" s="94">
        <v>0</v>
      </c>
      <c r="CP20" s="70">
        <f t="shared" si="14"/>
        <v>3500.3262159033147</v>
      </c>
      <c r="CQ20" s="88">
        <v>3458.6552785795534</v>
      </c>
      <c r="CR20" s="89">
        <v>135.34749921249733</v>
      </c>
      <c r="CS20" s="94">
        <v>0</v>
      </c>
      <c r="CT20" s="70">
        <f t="shared" si="15"/>
        <v>3594.0027777920509</v>
      </c>
      <c r="CV20" s="88">
        <f>CE20+CI20+CM20+CQ20</f>
        <v>13365.858665027166</v>
      </c>
      <c r="CW20" s="89">
        <f t="shared" ref="CW20:CW21" si="55">CF20+CJ20+CN20+CR20</f>
        <v>594.32829711129466</v>
      </c>
      <c r="CX20" s="94">
        <f t="shared" ref="CX20:CX21" si="56">CG20+CK20+CO20+CS20</f>
        <v>0</v>
      </c>
      <c r="CY20" s="70">
        <f>CH20+CL20+CP20+CT20</f>
        <v>13960.186962138461</v>
      </c>
      <c r="DA20" s="88">
        <v>3487.5829788750134</v>
      </c>
      <c r="DB20" s="89">
        <v>118.2990793902387</v>
      </c>
      <c r="DC20" s="94">
        <v>0</v>
      </c>
      <c r="DD20" s="70">
        <f t="shared" ref="DD20:DD21" si="57">SUM(DA20:DC20)</f>
        <v>3605.882058265252</v>
      </c>
      <c r="DE20" s="88">
        <v>3305.4832399958805</v>
      </c>
      <c r="DF20" s="89">
        <v>89.434309944085783</v>
      </c>
      <c r="DG20" s="94">
        <v>0</v>
      </c>
      <c r="DH20" s="70">
        <f t="shared" si="19"/>
        <v>3394.9175499399662</v>
      </c>
      <c r="DI20" s="88">
        <v>3527.3716773194537</v>
      </c>
      <c r="DJ20" s="89">
        <v>71.989112725554833</v>
      </c>
      <c r="DK20" s="94">
        <v>0</v>
      </c>
      <c r="DL20" s="70">
        <f t="shared" si="20"/>
        <v>3599.3607900450088</v>
      </c>
      <c r="DM20" s="88">
        <v>3706.8445497796329</v>
      </c>
      <c r="DN20" s="89">
        <v>80.562271931871635</v>
      </c>
      <c r="DO20" s="94">
        <v>0</v>
      </c>
      <c r="DP20" s="70">
        <f t="shared" si="40"/>
        <v>3787.4068217115046</v>
      </c>
      <c r="DR20" s="88">
        <f t="shared" ref="DR20:DR21" si="58">DE20+DA20+DI20+DM20</f>
        <v>14027.28244596998</v>
      </c>
      <c r="DS20" s="89">
        <f t="shared" ref="DS20:DS21" si="59">DF20+DB20+DJ20+DN20</f>
        <v>360.28477399175097</v>
      </c>
      <c r="DT20" s="94">
        <f t="shared" ref="DT20:DT21" si="60">DG20+DC20+DK20+DO20</f>
        <v>0</v>
      </c>
      <c r="DU20" s="70">
        <f t="shared" ref="DU20:DU21" si="61">DH20+DD20+DL20+DP20</f>
        <v>14387.567219961733</v>
      </c>
      <c r="DW20" s="88">
        <v>3781.9088266617887</v>
      </c>
      <c r="DX20" s="89">
        <v>80.667914526396785</v>
      </c>
      <c r="DY20" s="94">
        <v>0</v>
      </c>
      <c r="DZ20" s="70">
        <f t="shared" ref="DZ20:DZ21" si="62">SUM(DW20:DY20)</f>
        <v>3862.5767411881857</v>
      </c>
      <c r="EB20" s="88">
        <v>3704.0712277681473</v>
      </c>
      <c r="EC20" s="89">
        <v>90.05865702293643</v>
      </c>
      <c r="ED20" s="94">
        <v>0</v>
      </c>
      <c r="EE20" s="70">
        <f t="shared" ref="EE20:EE21" si="63">SUM(EB20:ED20)</f>
        <v>3794.1298847910839</v>
      </c>
      <c r="EG20" s="88">
        <v>3788.5509607894819</v>
      </c>
      <c r="EH20" s="88">
        <v>89.452485354009724</v>
      </c>
      <c r="EI20" s="88">
        <v>0</v>
      </c>
      <c r="EJ20" s="70">
        <f t="shared" ref="EJ20:EJ21" si="64">SUM(EG20:EI20)</f>
        <v>3878.0034461434916</v>
      </c>
      <c r="EL20" s="88">
        <v>3814.8664521922728</v>
      </c>
      <c r="EM20" s="88">
        <v>84.683068333933591</v>
      </c>
      <c r="EN20" s="88">
        <v>0</v>
      </c>
      <c r="EO20" s="70">
        <f t="shared" ref="EO20:EO21" si="65">SUM(EL20:EN20)</f>
        <v>3899.5495205262064</v>
      </c>
      <c r="EQ20" s="88">
        <f t="shared" ref="EQ20:EQ21" si="66">DW20+EB20+EG20+EL20</f>
        <v>15089.397467411691</v>
      </c>
      <c r="ER20" s="88">
        <f t="shared" ref="ER20:ER21" si="67">DX20+EC20+EH20+EM20</f>
        <v>344.86212523727653</v>
      </c>
      <c r="ES20" s="88">
        <f t="shared" ref="ES20:ES21" si="68">DY20+ED20+EI20+EN20</f>
        <v>0</v>
      </c>
      <c r="ET20" s="70">
        <f t="shared" ref="ET20:ET21" si="69">SUM(EQ20:ES20)</f>
        <v>15434.259592648967</v>
      </c>
    </row>
    <row r="21" spans="2:150">
      <c r="B21" s="42" t="s">
        <v>32</v>
      </c>
      <c r="H21" s="88">
        <v>66858</v>
      </c>
      <c r="I21" s="89">
        <v>6636</v>
      </c>
      <c r="J21" s="94">
        <v>-203</v>
      </c>
      <c r="K21" s="70">
        <f t="shared" si="46"/>
        <v>73291</v>
      </c>
      <c r="M21" s="88">
        <v>65932</v>
      </c>
      <c r="N21" s="89">
        <v>6413</v>
      </c>
      <c r="O21" s="94">
        <v>-205</v>
      </c>
      <c r="P21" s="96">
        <v>72140</v>
      </c>
      <c r="R21" s="88">
        <v>63088</v>
      </c>
      <c r="S21" s="89">
        <v>6829</v>
      </c>
      <c r="T21" s="94">
        <v>-211</v>
      </c>
      <c r="U21" s="96">
        <v>69706</v>
      </c>
      <c r="W21" s="88">
        <v>64744</v>
      </c>
      <c r="X21" s="89">
        <v>7353</v>
      </c>
      <c r="Y21" s="94">
        <v>-206</v>
      </c>
      <c r="Z21" s="96">
        <v>71891</v>
      </c>
      <c r="AB21" s="88">
        <f t="shared" si="47"/>
        <v>260622</v>
      </c>
      <c r="AC21" s="89">
        <f t="shared" si="48"/>
        <v>27231</v>
      </c>
      <c r="AD21" s="94">
        <f t="shared" si="49"/>
        <v>-825</v>
      </c>
      <c r="AE21" s="96">
        <f t="shared" si="50"/>
        <v>287028</v>
      </c>
      <c r="AG21" s="88">
        <v>73342.512148105539</v>
      </c>
      <c r="AH21" s="89">
        <v>6965.0089146327991</v>
      </c>
      <c r="AI21" s="94">
        <v>-200.98778912746673</v>
      </c>
      <c r="AJ21" s="96">
        <v>80106.533273610868</v>
      </c>
      <c r="AL21" s="88">
        <v>73692</v>
      </c>
      <c r="AM21" s="89">
        <v>7091</v>
      </c>
      <c r="AN21" s="9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9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94">
        <v>-145.9506779219096</v>
      </c>
      <c r="AY21" s="9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94">
        <f>AI21+AN21+AS21+AX21</f>
        <v>-680.88380728127527</v>
      </c>
      <c r="BD21" s="70">
        <f t="shared" si="52"/>
        <v>316348.22915830836</v>
      </c>
      <c r="BF21" s="88">
        <v>79662.683677049848</v>
      </c>
      <c r="BG21" s="89">
        <v>6004.6814627569129</v>
      </c>
      <c r="BH21" s="94">
        <v>-113.61229639572046</v>
      </c>
      <c r="BI21" s="70">
        <v>85553.752843411043</v>
      </c>
      <c r="BK21" s="88">
        <v>82771</v>
      </c>
      <c r="BL21" s="89">
        <v>6149</v>
      </c>
      <c r="BM21" s="94">
        <v>-41</v>
      </c>
      <c r="BN21" s="70">
        <v>88879</v>
      </c>
      <c r="BP21" s="88">
        <v>87247</v>
      </c>
      <c r="BQ21" s="89">
        <v>6722</v>
      </c>
      <c r="BR21" s="94">
        <v>-81</v>
      </c>
      <c r="BS21" s="70">
        <v>93888</v>
      </c>
      <c r="BU21" s="88">
        <v>85326</v>
      </c>
      <c r="BV21" s="89">
        <v>6022</v>
      </c>
      <c r="BW21" s="9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94">
        <f>BH21+BM21+BR21+BW21</f>
        <v>-306.61229639572048</v>
      </c>
      <c r="CC21" s="70">
        <f t="shared" si="54"/>
        <v>359597.75284341106</v>
      </c>
      <c r="CE21" s="88">
        <v>88675.674220196481</v>
      </c>
      <c r="CF21" s="89">
        <v>5880.1173851866324</v>
      </c>
      <c r="CG21" s="94">
        <v>-76.773081057060239</v>
      </c>
      <c r="CH21" s="70">
        <v>94479.018524326049</v>
      </c>
      <c r="CI21" s="88">
        <v>87562.564510208729</v>
      </c>
      <c r="CJ21" s="89">
        <v>5713.7398677536667</v>
      </c>
      <c r="CK21" s="94">
        <v>-68.874818590532385</v>
      </c>
      <c r="CL21" s="70">
        <f t="shared" si="13"/>
        <v>93207.429559371871</v>
      </c>
      <c r="CM21" s="88">
        <v>88813.987770416206</v>
      </c>
      <c r="CN21" s="89">
        <v>5385.2554205929955</v>
      </c>
      <c r="CO21" s="94">
        <v>-57.792421731264533</v>
      </c>
      <c r="CP21" s="70">
        <f t="shared" si="14"/>
        <v>94141.45076927793</v>
      </c>
      <c r="CQ21" s="88">
        <v>88840.160281267468</v>
      </c>
      <c r="CR21" s="89">
        <v>6868.9719260187785</v>
      </c>
      <c r="CS21" s="94">
        <v>-58.577127430449472</v>
      </c>
      <c r="CT21" s="70">
        <f t="shared" si="15"/>
        <v>95650.555079855811</v>
      </c>
      <c r="CV21" s="88">
        <f>CE21+CI21+CM21+CQ21</f>
        <v>353892.3867820889</v>
      </c>
      <c r="CW21" s="89">
        <f t="shared" si="55"/>
        <v>23848.084599552072</v>
      </c>
      <c r="CX21" s="94">
        <f t="shared" si="56"/>
        <v>-262.01744880930664</v>
      </c>
      <c r="CY21" s="70">
        <f>CH21+CL21+CP21+CT21</f>
        <v>377478.45393283165</v>
      </c>
      <c r="DA21" s="88">
        <v>90223.806656643268</v>
      </c>
      <c r="DB21" s="89">
        <v>6467.9284787039178</v>
      </c>
      <c r="DC21" s="94">
        <v>-54.015691516220933</v>
      </c>
      <c r="DD21" s="70">
        <f t="shared" si="57"/>
        <v>96637.719443830967</v>
      </c>
      <c r="DE21" s="88">
        <v>89345.22170385909</v>
      </c>
      <c r="DF21" s="89">
        <v>6293.0982481096835</v>
      </c>
      <c r="DG21" s="94">
        <v>-53.251147932156059</v>
      </c>
      <c r="DH21" s="70">
        <f t="shared" si="19"/>
        <v>95585.068804036622</v>
      </c>
      <c r="DI21" s="88">
        <v>89769.280356799631</v>
      </c>
      <c r="DJ21" s="89">
        <v>6383.2055392812508</v>
      </c>
      <c r="DK21" s="94">
        <v>-50.80304633576705</v>
      </c>
      <c r="DL21" s="70">
        <f t="shared" si="20"/>
        <v>96101.682849745106</v>
      </c>
      <c r="DM21" s="88">
        <v>90960.124005448539</v>
      </c>
      <c r="DN21" s="89">
        <v>5259.2509993969434</v>
      </c>
      <c r="DO21" s="94">
        <v>-58.114383043622183</v>
      </c>
      <c r="DP21" s="70">
        <f t="shared" si="40"/>
        <v>96161.260621801863</v>
      </c>
      <c r="DR21" s="88">
        <f t="shared" si="58"/>
        <v>360298.43272275053</v>
      </c>
      <c r="DS21" s="89">
        <f t="shared" si="59"/>
        <v>24403.483265491795</v>
      </c>
      <c r="DT21" s="94">
        <f t="shared" si="60"/>
        <v>-216.18426882776623</v>
      </c>
      <c r="DU21" s="70">
        <f t="shared" si="61"/>
        <v>384485.73171941459</v>
      </c>
      <c r="DW21" s="88">
        <v>91736.2842302879</v>
      </c>
      <c r="DX21" s="89">
        <v>5633.5813628181031</v>
      </c>
      <c r="DY21" s="94">
        <v>-70.3536328343435</v>
      </c>
      <c r="DZ21" s="70">
        <f t="shared" si="62"/>
        <v>97299.511960271659</v>
      </c>
      <c r="EB21" s="88">
        <v>92726.765000613712</v>
      </c>
      <c r="EC21" s="89">
        <v>6172.5609849623097</v>
      </c>
      <c r="ED21" s="94">
        <v>-225.01239198091582</v>
      </c>
      <c r="EE21" s="70">
        <f t="shared" si="63"/>
        <v>98674.313593595114</v>
      </c>
      <c r="EG21" s="88">
        <v>96426.038755748334</v>
      </c>
      <c r="EH21" s="88">
        <v>5652.5590179644696</v>
      </c>
      <c r="EI21" s="88">
        <v>-55.053258671300078</v>
      </c>
      <c r="EJ21" s="70">
        <f t="shared" si="64"/>
        <v>102023.5445150415</v>
      </c>
      <c r="EL21" s="88">
        <v>96162.07640904242</v>
      </c>
      <c r="EM21" s="88">
        <v>5507.5728439843469</v>
      </c>
      <c r="EN21" s="88">
        <v>-53.165430516705847</v>
      </c>
      <c r="EO21" s="70">
        <f t="shared" si="65"/>
        <v>101616.48382251007</v>
      </c>
      <c r="EQ21" s="88">
        <f t="shared" si="66"/>
        <v>377051.16439569235</v>
      </c>
      <c r="ER21" s="88">
        <f t="shared" si="67"/>
        <v>22966.274209729232</v>
      </c>
      <c r="ES21" s="88">
        <f t="shared" si="68"/>
        <v>-403.58471400326522</v>
      </c>
      <c r="ET21" s="70">
        <f t="shared" si="69"/>
        <v>399613.85389141832</v>
      </c>
    </row>
    <row r="22" spans="2:150">
      <c r="B22" s="42" t="s">
        <v>238</v>
      </c>
      <c r="H22" s="97">
        <f>H18-H20-H21</f>
        <v>8737</v>
      </c>
      <c r="I22" s="98">
        <f>I18-I20-I21</f>
        <v>2402</v>
      </c>
      <c r="J22" s="99">
        <f>J18-J20-J21</f>
        <v>0</v>
      </c>
      <c r="K22" s="100">
        <f t="shared" ref="K22" si="70">SUM(H22:J22)</f>
        <v>11139</v>
      </c>
      <c r="M22" s="97">
        <f>M18-M20-M21</f>
        <v>13996</v>
      </c>
      <c r="N22" s="98">
        <f>N18-N20-N21</f>
        <v>2625</v>
      </c>
      <c r="O22" s="99">
        <f>O18-O20-O21</f>
        <v>0</v>
      </c>
      <c r="P22" s="100">
        <f t="shared" ref="P22" si="71">SUM(M22:O22)</f>
        <v>16621</v>
      </c>
      <c r="R22" s="97">
        <f>R18-R20-R21</f>
        <v>15765</v>
      </c>
      <c r="S22" s="98">
        <f>S18-S20-S21</f>
        <v>2912</v>
      </c>
      <c r="T22" s="99">
        <f>T18-T20-T21</f>
        <v>0</v>
      </c>
      <c r="U22" s="100">
        <f t="shared" ref="U22" si="72">SUM(R22:T22)</f>
        <v>18677</v>
      </c>
      <c r="W22" s="97">
        <f>W18-W20-W21</f>
        <v>17224</v>
      </c>
      <c r="X22" s="98">
        <f>X18-X20-X21</f>
        <v>1093</v>
      </c>
      <c r="Y22" s="99">
        <f>Y18-Y20-Y21</f>
        <v>0</v>
      </c>
      <c r="Z22" s="100">
        <f t="shared" ref="Z22" si="73">SUM(W22:Y22)</f>
        <v>18317</v>
      </c>
      <c r="AB22" s="308">
        <f>AB18-AB20-AB21</f>
        <v>55722</v>
      </c>
      <c r="AC22" s="226">
        <f>AC18-AC20-AC21</f>
        <v>9032</v>
      </c>
      <c r="AD22" s="240">
        <f>AD18-AD20-AD21</f>
        <v>0</v>
      </c>
      <c r="AE22" s="309">
        <f>AE18-AE20-AE21</f>
        <v>64754</v>
      </c>
      <c r="AG22" s="97">
        <f>AG18-AG20-AG21</f>
        <v>12622.117715283108</v>
      </c>
      <c r="AH22" s="98">
        <f>AH18-AH20-AH21</f>
        <v>1042.5549793208556</v>
      </c>
      <c r="AI22" s="99">
        <f>AI18-AI20-AI21</f>
        <v>0</v>
      </c>
      <c r="AJ22" s="100">
        <f t="shared" ref="AJ22" si="74">SUM(AG22:AI22)</f>
        <v>13664.672694603963</v>
      </c>
      <c r="AL22" s="97">
        <f>AL18-AL20-AL21</f>
        <v>14786.399999999994</v>
      </c>
      <c r="AM22" s="98">
        <f>AM18-AM20-AM21</f>
        <v>674</v>
      </c>
      <c r="AN22" s="99">
        <f t="shared" ref="AN22:AO22" si="75">AN18-AN20-AN21</f>
        <v>0</v>
      </c>
      <c r="AO22" s="100">
        <f t="shared" si="75"/>
        <v>15460.399999999994</v>
      </c>
      <c r="AQ22" s="97">
        <f>AQ18-AQ20-AQ21</f>
        <v>14302.777519003197</v>
      </c>
      <c r="AR22" s="98">
        <f>AR18-AR20-AR21</f>
        <v>1890.1955398130958</v>
      </c>
      <c r="AS22" s="99">
        <f>AS18-AS20-AS21</f>
        <v>0</v>
      </c>
      <c r="AT22" s="100">
        <f t="shared" ref="AT22" si="76">AT18-AT20-AT21</f>
        <v>16192.973058816307</v>
      </c>
      <c r="AV22" s="97">
        <f>AV18-AV20-AV21</f>
        <v>15673.135874439264</v>
      </c>
      <c r="AW22" s="98">
        <f>AW18-AW20-AW21</f>
        <v>1756.3517599108709</v>
      </c>
      <c r="AX22" s="99">
        <f>AX18-AX20-AX21</f>
        <v>0</v>
      </c>
      <c r="AY22" s="100">
        <f t="shared" ref="AY22" si="77">SUM(AV22:AX22)</f>
        <v>17429.487634350135</v>
      </c>
      <c r="BA22" s="97">
        <f>BA18-BA20-BA21</f>
        <v>57384.431108725548</v>
      </c>
      <c r="BB22" s="98">
        <f>BB18-BB20-BB21</f>
        <v>5363.1022790448187</v>
      </c>
      <c r="BC22" s="99">
        <f>BC18-BC20-BC21</f>
        <v>0</v>
      </c>
      <c r="BD22" s="100">
        <f t="shared" ref="BD22" si="78">SUM(BA22:BC22)</f>
        <v>62747.533387770367</v>
      </c>
      <c r="BF22" s="97">
        <f>BF18-BF20-BF21</f>
        <v>12087.576296937361</v>
      </c>
      <c r="BG22" s="98">
        <f>BG18-BG20-BG21</f>
        <v>1419.7417878694478</v>
      </c>
      <c r="BH22" s="99">
        <f>BH18-BH20-BH21</f>
        <v>0</v>
      </c>
      <c r="BI22" s="100">
        <f t="shared" ref="BI22" si="79">SUM(BF22:BH22)</f>
        <v>13507.318084806808</v>
      </c>
      <c r="BK22" s="97">
        <f>BK18-BK20-BK21</f>
        <v>13247</v>
      </c>
      <c r="BL22" s="98">
        <f>BL18-BL20-BL21</f>
        <v>1460</v>
      </c>
      <c r="BM22" s="99">
        <f>BM18-BM20-BM21</f>
        <v>0</v>
      </c>
      <c r="BN22" s="100">
        <f t="shared" ref="BN22" si="80">SUM(BK22:BM22)</f>
        <v>14707</v>
      </c>
      <c r="BP22" s="97">
        <f>BP18-BP20-BP21</f>
        <v>14418</v>
      </c>
      <c r="BQ22" s="98">
        <f>BQ18-BQ20-BQ21</f>
        <v>1339</v>
      </c>
      <c r="BR22" s="99">
        <f>BR18-BR20-BR21</f>
        <v>0</v>
      </c>
      <c r="BS22" s="100">
        <f t="shared" ref="BS22" si="81">SUM(BP22:BR22)</f>
        <v>15757</v>
      </c>
      <c r="BU22" s="97">
        <f>BU18-BU20-BU21</f>
        <v>16983</v>
      </c>
      <c r="BV22" s="98">
        <f>BV18-BV20-BV21</f>
        <v>869</v>
      </c>
      <c r="BW22" s="99">
        <f>BW18-BW20-BW21</f>
        <v>0</v>
      </c>
      <c r="BX22" s="100">
        <f t="shared" ref="BX22" si="82">SUM(BU22:BW22)</f>
        <v>17852</v>
      </c>
      <c r="BZ22" s="97">
        <f>BZ18-BZ20-BZ21</f>
        <v>56735.576296937419</v>
      </c>
      <c r="CA22" s="98">
        <f>CA18-CA20-CA21</f>
        <v>5087.7417878694541</v>
      </c>
      <c r="CB22" s="99">
        <f>CB18-CB20-CB21</f>
        <v>0</v>
      </c>
      <c r="CC22" s="100">
        <f t="shared" ref="CC22" si="83">SUM(BZ22:CB22)</f>
        <v>61823.318084806873</v>
      </c>
      <c r="CE22" s="97">
        <f>CE18-CE20-CE21</f>
        <v>13871.731732139364</v>
      </c>
      <c r="CF22" s="98">
        <f>CF18-CF20-CF21</f>
        <v>1996.0769247370508</v>
      </c>
      <c r="CG22" s="99">
        <f>CG18-CG20-CG21</f>
        <v>0</v>
      </c>
      <c r="CH22" s="100">
        <f t="shared" ref="CH22" si="84">SUM(CE22:CG22)</f>
        <v>15867.808656876416</v>
      </c>
      <c r="CI22" s="97">
        <f>CI18-CI20-CI21</f>
        <v>17235.183089151542</v>
      </c>
      <c r="CJ22" s="98">
        <f>CJ18-CJ20-CJ21</f>
        <v>1498.0891885904302</v>
      </c>
      <c r="CK22" s="99">
        <f>CK18-CK20-CK21</f>
        <v>0</v>
      </c>
      <c r="CL22" s="100">
        <f t="shared" si="13"/>
        <v>18733.272277741973</v>
      </c>
      <c r="CM22" s="97">
        <f>CM18-CM20-CM21</f>
        <v>19758.092934164568</v>
      </c>
      <c r="CN22" s="98">
        <f>CN18-CN20-CN21</f>
        <v>2238.1976246187523</v>
      </c>
      <c r="CO22" s="99">
        <f>CO18-CO20-CO21</f>
        <v>0</v>
      </c>
      <c r="CP22" s="100">
        <f t="shared" si="14"/>
        <v>21996.290558783319</v>
      </c>
      <c r="CQ22" s="97">
        <f>CQ18-CQ20-CQ21</f>
        <v>21793.158010616578</v>
      </c>
      <c r="CR22" s="98">
        <f>CR18-CR20-CR21</f>
        <v>1692.3575608818328</v>
      </c>
      <c r="CS22" s="99">
        <f>CS18-CS20-CS21</f>
        <v>0</v>
      </c>
      <c r="CT22" s="100">
        <f t="shared" si="15"/>
        <v>23485.51557149841</v>
      </c>
      <c r="CV22" s="97">
        <f>CV18-CV20-CV21</f>
        <v>72658.165766071994</v>
      </c>
      <c r="CW22" s="98">
        <f>CW18-CW20-CW21</f>
        <v>7424.7212988280662</v>
      </c>
      <c r="CX22" s="99">
        <f>CX18-CX20-CX21</f>
        <v>0</v>
      </c>
      <c r="CY22" s="100">
        <f t="shared" ref="CY22" si="85">SUM(CV22:CX22)</f>
        <v>80082.88706490006</v>
      </c>
      <c r="DA22" s="97">
        <f>DA18-DA20-DA21</f>
        <v>19500.122100768524</v>
      </c>
      <c r="DB22" s="98">
        <f>DB18-DB20-DB21</f>
        <v>2319.4358551064961</v>
      </c>
      <c r="DC22" s="99">
        <f>DC18-DC20-DC21</f>
        <v>0</v>
      </c>
      <c r="DD22" s="100">
        <f t="shared" ref="DD22" si="86">SUM(DA22:DC22)</f>
        <v>21819.557955875018</v>
      </c>
      <c r="DE22" s="97">
        <f>DE18-DE20-DE21</f>
        <v>26298.308532469484</v>
      </c>
      <c r="DF22" s="98">
        <f>DF18-DF20-DF21</f>
        <v>1252.8110098440602</v>
      </c>
      <c r="DG22" s="99">
        <f>DG18-DG20-DG21</f>
        <v>0</v>
      </c>
      <c r="DH22" s="100">
        <f t="shared" si="19"/>
        <v>27551.119542313543</v>
      </c>
      <c r="DI22" s="97">
        <f>DI18-DI20-DI21</f>
        <v>27257.589244854898</v>
      </c>
      <c r="DJ22" s="98">
        <f>DJ18-DJ20-DJ21</f>
        <v>1411.5327189929985</v>
      </c>
      <c r="DK22" s="99">
        <f>DK18-DK20-DK21</f>
        <v>0</v>
      </c>
      <c r="DL22" s="100">
        <f t="shared" si="20"/>
        <v>28669.121963847898</v>
      </c>
      <c r="DM22" s="97">
        <f>DM18-DM20-DM21</f>
        <v>25674.66903346873</v>
      </c>
      <c r="DN22" s="98">
        <f>DN18-DN20-DN21</f>
        <v>427.87911698982407</v>
      </c>
      <c r="DO22" s="99">
        <f>DO18-DO20-DO21</f>
        <v>0</v>
      </c>
      <c r="DP22" s="100">
        <f t="shared" si="40"/>
        <v>26102.548150458555</v>
      </c>
      <c r="DR22" s="97">
        <f>DR18-DR20-DR21</f>
        <v>98730.688911561621</v>
      </c>
      <c r="DS22" s="98">
        <f>DS18-DS20-DS21</f>
        <v>5411.658700933378</v>
      </c>
      <c r="DT22" s="99">
        <f>DT18-DT20-DT21</f>
        <v>0</v>
      </c>
      <c r="DU22" s="100">
        <f t="shared" ref="DU22" si="87">SUM(DR22:DT22)</f>
        <v>104142.347612495</v>
      </c>
      <c r="DW22" s="97">
        <f>DW18-DW20-DW21</f>
        <v>25242.753119513392</v>
      </c>
      <c r="DX22" s="98">
        <f>DX18-DX20-DX21</f>
        <v>78.108586238946373</v>
      </c>
      <c r="DY22" s="99">
        <f>DY18-DY20-DY21</f>
        <v>0</v>
      </c>
      <c r="DZ22" s="100">
        <f t="shared" ref="DZ22" si="88">SUM(DW22:DY22)</f>
        <v>25320.861705752337</v>
      </c>
      <c r="EB22" s="97">
        <f>EB18-EB20-EB21</f>
        <v>32092.305722524296</v>
      </c>
      <c r="EC22" s="98">
        <f>EC18-EC20-EC21</f>
        <v>-1253.7689445425358</v>
      </c>
      <c r="ED22" s="99">
        <f>ED18-ED20-ED21</f>
        <v>0</v>
      </c>
      <c r="EE22" s="100">
        <f t="shared" ref="EE22" si="89">SUM(EB22:ED22)</f>
        <v>30838.536777981761</v>
      </c>
      <c r="EG22" s="97">
        <f>EG18-EG20-EG21</f>
        <v>29709.714066638378</v>
      </c>
      <c r="EH22" s="98">
        <f>EH18-EH20-EH21</f>
        <v>290.38108104688399</v>
      </c>
      <c r="EI22" s="99">
        <f>EI18-EI20-EI21</f>
        <v>0</v>
      </c>
      <c r="EJ22" s="100">
        <f t="shared" ref="EJ22" si="90">SUM(EG22:EI22)</f>
        <v>30000.095147685264</v>
      </c>
      <c r="EL22" s="97">
        <f>EL18-EL20-EL21</f>
        <v>30082.806463621702</v>
      </c>
      <c r="EM22" s="98">
        <f>EM18-EM20-EM21</f>
        <v>-280.96366772416513</v>
      </c>
      <c r="EN22" s="99">
        <f>EN18-EN20-EN21</f>
        <v>0</v>
      </c>
      <c r="EO22" s="100">
        <f t="shared" ref="EO22" si="91">SUM(EL22:EN22)</f>
        <v>29801.842795897537</v>
      </c>
      <c r="EQ22" s="97">
        <f>EQ18-EQ20-EQ21</f>
        <v>117127.57937229774</v>
      </c>
      <c r="ER22" s="98">
        <f>ER18-ER20-ER21</f>
        <v>-1166.2429449808733</v>
      </c>
      <c r="ES22" s="99">
        <f>ES18-ES20-ES21</f>
        <v>0</v>
      </c>
      <c r="ET22" s="100">
        <f t="shared" ref="ET22" si="92">SUM(EQ22:ES22)</f>
        <v>115961.33642731687</v>
      </c>
    </row>
    <row r="23" spans="2:150">
      <c r="B23" s="42"/>
      <c r="H23" s="88"/>
      <c r="I23" s="89"/>
      <c r="J23" s="94"/>
      <c r="K23" s="70"/>
      <c r="M23" s="88"/>
      <c r="N23" s="89"/>
      <c r="O23" s="94"/>
      <c r="P23" s="70"/>
      <c r="R23" s="88"/>
      <c r="S23" s="89"/>
      <c r="T23" s="94"/>
      <c r="U23" s="70"/>
      <c r="W23" s="88"/>
      <c r="X23" s="89"/>
      <c r="Y23" s="94"/>
      <c r="Z23" s="70"/>
      <c r="AB23" s="88"/>
      <c r="AC23" s="89"/>
      <c r="AD23" s="94"/>
      <c r="AE23" s="70"/>
      <c r="AG23" s="88"/>
      <c r="AH23" s="89"/>
      <c r="AI23" s="94"/>
      <c r="AJ23" s="70"/>
      <c r="AL23" s="88"/>
      <c r="AM23" s="89"/>
      <c r="AN23" s="94"/>
      <c r="AO23" s="70"/>
      <c r="AQ23" s="88"/>
      <c r="AR23" s="89"/>
      <c r="AS23" s="94"/>
      <c r="AT23" s="70"/>
      <c r="AV23" s="88"/>
      <c r="AW23" s="89"/>
      <c r="AX23" s="94"/>
      <c r="AY23" s="70"/>
      <c r="BA23" s="88"/>
      <c r="BB23" s="89"/>
      <c r="BC23" s="94"/>
      <c r="BD23" s="70"/>
      <c r="BF23" s="88"/>
      <c r="BG23" s="89"/>
      <c r="BH23" s="94"/>
      <c r="BI23" s="70"/>
      <c r="BK23" s="88"/>
      <c r="BL23" s="89"/>
      <c r="BM23" s="94"/>
      <c r="BN23" s="70"/>
      <c r="BP23" s="88"/>
      <c r="BQ23" s="89"/>
      <c r="BR23" s="94"/>
      <c r="BS23" s="70"/>
      <c r="BU23" s="88"/>
      <c r="BV23" s="89"/>
      <c r="BW23" s="94"/>
      <c r="BX23" s="70"/>
      <c r="BZ23" s="88"/>
      <c r="CA23" s="89"/>
      <c r="CB23" s="94"/>
      <c r="CC23" s="70"/>
      <c r="CE23" s="88"/>
      <c r="CF23" s="89"/>
      <c r="CG23" s="94"/>
      <c r="CH23" s="70"/>
      <c r="CI23" s="88"/>
      <c r="CJ23" s="89"/>
      <c r="CK23" s="94"/>
      <c r="CL23" s="70">
        <f t="shared" si="13"/>
        <v>0</v>
      </c>
      <c r="CM23" s="88"/>
      <c r="CN23" s="89"/>
      <c r="CO23" s="94"/>
      <c r="CP23" s="70">
        <f t="shared" si="14"/>
        <v>0</v>
      </c>
      <c r="CQ23" s="88"/>
      <c r="CR23" s="89"/>
      <c r="CS23" s="94"/>
      <c r="CT23" s="70">
        <f t="shared" si="15"/>
        <v>0</v>
      </c>
      <c r="CV23" s="88"/>
      <c r="CW23" s="89"/>
      <c r="CX23" s="94"/>
      <c r="CY23" s="70"/>
      <c r="DA23" s="88"/>
      <c r="DB23" s="89"/>
      <c r="DC23" s="94"/>
      <c r="DD23" s="70"/>
      <c r="DE23" s="88"/>
      <c r="DF23" s="89"/>
      <c r="DG23" s="94"/>
      <c r="DH23" s="70">
        <f t="shared" si="19"/>
        <v>0</v>
      </c>
      <c r="DI23" s="88"/>
      <c r="DJ23" s="89"/>
      <c r="DK23" s="94"/>
      <c r="DL23" s="70">
        <f t="shared" si="20"/>
        <v>0</v>
      </c>
      <c r="DM23" s="88"/>
      <c r="DN23" s="89"/>
      <c r="DO23" s="94"/>
      <c r="DP23" s="70">
        <f t="shared" si="40"/>
        <v>0</v>
      </c>
      <c r="DR23" s="88"/>
      <c r="DS23" s="89"/>
      <c r="DT23" s="94"/>
      <c r="DU23" s="70"/>
      <c r="DW23" s="88"/>
      <c r="DX23" s="89"/>
      <c r="DY23" s="94"/>
      <c r="DZ23" s="70"/>
      <c r="EB23" s="88"/>
      <c r="EC23" s="89"/>
      <c r="ED23" s="94"/>
      <c r="EE23" s="70"/>
      <c r="EG23" s="88"/>
      <c r="EH23" s="89"/>
      <c r="EI23" s="94"/>
      <c r="EJ23" s="70"/>
      <c r="EL23" s="88"/>
      <c r="EM23" s="89"/>
      <c r="EN23" s="94"/>
      <c r="EO23" s="70"/>
      <c r="EQ23" s="88"/>
      <c r="ER23" s="89"/>
      <c r="ES23" s="94"/>
      <c r="ET23" s="70"/>
    </row>
    <row r="24" spans="2:150">
      <c r="B24" s="42" t="s">
        <v>107</v>
      </c>
      <c r="H24" s="75">
        <v>-59</v>
      </c>
      <c r="I24" s="76">
        <v>-116</v>
      </c>
      <c r="J24" s="95">
        <v>0</v>
      </c>
      <c r="K24" s="70">
        <f t="shared" ref="K24:K25" si="93">SUM(H24:J24)</f>
        <v>-175</v>
      </c>
      <c r="M24" s="75">
        <v>-124</v>
      </c>
      <c r="N24" s="76">
        <v>-42</v>
      </c>
      <c r="O24" s="95">
        <v>0</v>
      </c>
      <c r="P24" s="96">
        <v>-166</v>
      </c>
      <c r="R24" s="75">
        <v>-214</v>
      </c>
      <c r="S24" s="76">
        <v>-58</v>
      </c>
      <c r="T24" s="95">
        <v>0</v>
      </c>
      <c r="U24" s="96">
        <v>-272</v>
      </c>
      <c r="W24" s="75">
        <v>-446</v>
      </c>
      <c r="X24" s="76">
        <v>-66</v>
      </c>
      <c r="Y24" s="95">
        <v>0</v>
      </c>
      <c r="Z24" s="96">
        <v>-512</v>
      </c>
      <c r="AB24" s="75">
        <f>+H24+M24+R24+W24</f>
        <v>-843</v>
      </c>
      <c r="AC24" s="76">
        <f t="shared" ref="AC24" si="94">+I24+N24+S24+X24</f>
        <v>-282</v>
      </c>
      <c r="AD24" s="95">
        <f t="shared" ref="AD24" si="95">+J24+O24+T24+Y24</f>
        <v>0</v>
      </c>
      <c r="AE24" s="96">
        <f>SUM(AB24:AD24)</f>
        <v>-1125</v>
      </c>
      <c r="AG24" s="75">
        <v>-177.19775135128413</v>
      </c>
      <c r="AH24" s="76">
        <v>-27.374009038972421</v>
      </c>
      <c r="AI24" s="95">
        <v>0</v>
      </c>
      <c r="AJ24" s="96">
        <v>-204.57176039025654</v>
      </c>
      <c r="AL24" s="75">
        <v>143</v>
      </c>
      <c r="AM24" s="76">
        <v>-55</v>
      </c>
      <c r="AN24" s="95">
        <v>0</v>
      </c>
      <c r="AO24" s="96">
        <f t="shared" ref="AO24:AO25" si="96">SUM(AL24:AN24)</f>
        <v>88</v>
      </c>
      <c r="AQ24" s="75">
        <v>-85.308593070682875</v>
      </c>
      <c r="AR24" s="76">
        <v>-76.066876256994163</v>
      </c>
      <c r="AS24" s="95">
        <v>0</v>
      </c>
      <c r="AT24" s="96">
        <f t="shared" ref="AT24:AT25" si="97">SUM(AQ24:AS24)</f>
        <v>-161.37546932767702</v>
      </c>
      <c r="AV24" s="75">
        <v>311.96130519765904</v>
      </c>
      <c r="AW24" s="76">
        <v>-77.216194782684667</v>
      </c>
      <c r="AX24" s="95">
        <v>0</v>
      </c>
      <c r="AY24" s="9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95">
        <f t="shared" ref="BC24:BC25" si="98">AI24+AN24+AS24</f>
        <v>0</v>
      </c>
      <c r="BD24" s="96">
        <f t="shared" ref="BD24:BD25" si="99">SUM(BA24:BC24)</f>
        <v>-43.202119302959204</v>
      </c>
      <c r="BF24" s="88">
        <v>-802.88086362407989</v>
      </c>
      <c r="BG24" s="89">
        <v>-187.97867599579436</v>
      </c>
      <c r="BH24" s="95">
        <v>0</v>
      </c>
      <c r="BI24" s="96">
        <v>-990.85953961987423</v>
      </c>
      <c r="BK24" s="88">
        <v>-792</v>
      </c>
      <c r="BL24" s="89">
        <v>-162</v>
      </c>
      <c r="BM24" s="95">
        <v>0</v>
      </c>
      <c r="BN24" s="96">
        <v>-954</v>
      </c>
      <c r="BP24" s="88">
        <v>-1048</v>
      </c>
      <c r="BQ24" s="89">
        <v>-207</v>
      </c>
      <c r="BR24" s="95">
        <v>0</v>
      </c>
      <c r="BS24" s="96">
        <v>-1255</v>
      </c>
      <c r="BU24" s="88">
        <v>-1309</v>
      </c>
      <c r="BV24" s="89">
        <v>-258</v>
      </c>
      <c r="BW24" s="95">
        <v>0</v>
      </c>
      <c r="BX24" s="96">
        <v>-1567</v>
      </c>
      <c r="BZ24" s="88">
        <f>BF24+BK24+BP24+BU24</f>
        <v>-3951.8808636240801</v>
      </c>
      <c r="CA24" s="89">
        <f>BG24+BL24+BQ24+BV24</f>
        <v>-814.97867599579433</v>
      </c>
      <c r="CB24" s="95">
        <f t="shared" ref="CB24:CB25" si="100">BH24+BM24+BR24</f>
        <v>0</v>
      </c>
      <c r="CC24" s="96">
        <f t="shared" ref="CC24:CC25" si="101">SUM(BZ24:CB24)</f>
        <v>-4766.8595396198743</v>
      </c>
      <c r="CE24" s="88">
        <v>-1947.0676264811209</v>
      </c>
      <c r="CF24" s="89">
        <v>-226.56607923264298</v>
      </c>
      <c r="CG24" s="95">
        <v>0</v>
      </c>
      <c r="CH24" s="96">
        <v>-2173.6337057137639</v>
      </c>
      <c r="CI24" s="88">
        <v>-1441.0045131638628</v>
      </c>
      <c r="CJ24" s="89">
        <v>-389.19008521846882</v>
      </c>
      <c r="CK24" s="95">
        <v>0</v>
      </c>
      <c r="CL24" s="96">
        <f t="shared" si="13"/>
        <v>-1830.1945983823316</v>
      </c>
      <c r="CM24" s="88">
        <v>-2287.6121079439422</v>
      </c>
      <c r="CN24" s="89">
        <v>-169.03398454100022</v>
      </c>
      <c r="CO24" s="95">
        <v>0</v>
      </c>
      <c r="CP24" s="96">
        <f t="shared" si="14"/>
        <v>-2456.6460924849425</v>
      </c>
      <c r="CQ24" s="88">
        <v>-2923.3948334657352</v>
      </c>
      <c r="CR24" s="89">
        <v>-141.56380597055599</v>
      </c>
      <c r="CS24" s="95">
        <v>0</v>
      </c>
      <c r="CT24" s="96">
        <f t="shared" si="15"/>
        <v>-3064.9586394362914</v>
      </c>
      <c r="CV24" s="88">
        <f>CE24+CI24+CM24+CQ24</f>
        <v>-8599.0790810546605</v>
      </c>
      <c r="CW24" s="89">
        <f t="shared" ref="CW24:CW25" si="102">CF24+CJ24+CN24+CR24</f>
        <v>-926.35395496266801</v>
      </c>
      <c r="CX24" s="94">
        <f t="shared" ref="CX24:CX25" si="103">CG24+CK24+CO24+CS24</f>
        <v>0</v>
      </c>
      <c r="CY24" s="96">
        <f>CH24+CL24+CP24+CT24</f>
        <v>-9525.4330360173299</v>
      </c>
      <c r="DA24" s="88">
        <v>-2931.2790538986005</v>
      </c>
      <c r="DB24" s="89">
        <v>-146.88171359078711</v>
      </c>
      <c r="DC24" s="95">
        <v>0</v>
      </c>
      <c r="DD24" s="96">
        <f t="shared" ref="DD24:DD25" si="104">SUM(DA24:DC24)</f>
        <v>-3078.1607674893876</v>
      </c>
      <c r="DE24" s="88">
        <v>-2712.6291305221121</v>
      </c>
      <c r="DF24" s="89">
        <v>-221.07574960069991</v>
      </c>
      <c r="DG24" s="95">
        <v>0</v>
      </c>
      <c r="DH24" s="96">
        <f t="shared" si="19"/>
        <v>-2933.704880122812</v>
      </c>
      <c r="DI24" s="88">
        <v>-2844.4047771181304</v>
      </c>
      <c r="DJ24" s="89">
        <v>-211.50955941970005</v>
      </c>
      <c r="DK24" s="95">
        <v>0</v>
      </c>
      <c r="DL24" s="96">
        <f t="shared" si="20"/>
        <v>-3055.9143365378304</v>
      </c>
      <c r="DM24" s="88">
        <v>-2651.6711297532456</v>
      </c>
      <c r="DN24" s="89">
        <v>-192.75256417209846</v>
      </c>
      <c r="DO24" s="95">
        <v>0</v>
      </c>
      <c r="DP24" s="96">
        <f t="shared" si="40"/>
        <v>-2844.4236939253442</v>
      </c>
      <c r="DR24" s="88">
        <f t="shared" ref="DR24:DR25" si="105">DE24+DA24+DI24+DM24</f>
        <v>-11139.984091292088</v>
      </c>
      <c r="DS24" s="89">
        <f t="shared" ref="DS24:DS25" si="106">DF24+DB24+DJ24+DN24</f>
        <v>-772.21958678328554</v>
      </c>
      <c r="DT24" s="95">
        <f t="shared" ref="DT24:DT25" si="107">DG24+DC24+DK24+DO24</f>
        <v>0</v>
      </c>
      <c r="DU24" s="96">
        <f t="shared" ref="DU24:DU25" si="108">DH24+DD24+DL24+DP24</f>
        <v>-11912.203678075375</v>
      </c>
      <c r="DW24" s="88">
        <v>-1977.6468125532681</v>
      </c>
      <c r="DX24" s="89">
        <v>-182.86127044474304</v>
      </c>
      <c r="DY24" s="95">
        <v>0</v>
      </c>
      <c r="DZ24" s="96">
        <f t="shared" ref="DZ24:DZ25" si="109">SUM(DW24:DY24)</f>
        <v>-2160.5080829980111</v>
      </c>
      <c r="EB24" s="88">
        <v>-1622.4552883909089</v>
      </c>
      <c r="EC24" s="89">
        <v>-185.12027451876489</v>
      </c>
      <c r="ED24" s="95">
        <v>0</v>
      </c>
      <c r="EE24" s="96">
        <f t="shared" ref="EE24:EE25" si="110">SUM(EB24:ED24)</f>
        <v>-1807.5755629096739</v>
      </c>
      <c r="EG24" s="88">
        <v>-1722.0052278818957</v>
      </c>
      <c r="EH24" s="88">
        <v>-174.59352367189351</v>
      </c>
      <c r="EI24" s="88">
        <v>0</v>
      </c>
      <c r="EJ24" s="96">
        <f t="shared" ref="EJ24:EJ25" si="111">SUM(EG24:EI24)</f>
        <v>-1896.5987515537893</v>
      </c>
      <c r="EL24" s="88">
        <v>-2139.6718798230495</v>
      </c>
      <c r="EM24" s="88">
        <v>-490.29229954288309</v>
      </c>
      <c r="EN24" s="88">
        <v>0</v>
      </c>
      <c r="EO24" s="96">
        <f t="shared" ref="EO24:EO25" si="112">SUM(EL24:EN24)</f>
        <v>-2629.9641793659325</v>
      </c>
      <c r="EQ24" s="88">
        <f t="shared" ref="EQ24:EQ25" si="113">DW24+EB24+EG24+EL24</f>
        <v>-7461.7792086491218</v>
      </c>
      <c r="ER24" s="88">
        <f t="shared" ref="ER24:ER25" si="114">DX24+EC24+EH24+EM24</f>
        <v>-1032.8673681782846</v>
      </c>
      <c r="ES24" s="88">
        <f t="shared" ref="ES24:ES25" si="115">DY24+ED24+EI24+EN24</f>
        <v>0</v>
      </c>
      <c r="ET24" s="96">
        <f t="shared" ref="ET24:ET25" si="116">SUM(EQ24:ES24)</f>
        <v>-8494.6465768274065</v>
      </c>
    </row>
    <row r="25" spans="2:150">
      <c r="B25" s="42" t="s">
        <v>239</v>
      </c>
      <c r="H25" s="75">
        <v>7544</v>
      </c>
      <c r="I25" s="76">
        <v>0</v>
      </c>
      <c r="J25" s="95">
        <v>0</v>
      </c>
      <c r="K25" s="70">
        <f t="shared" si="93"/>
        <v>7544</v>
      </c>
      <c r="M25" s="75">
        <v>1539</v>
      </c>
      <c r="N25" s="76">
        <v>3</v>
      </c>
      <c r="O25" s="95">
        <v>0</v>
      </c>
      <c r="P25" s="96">
        <v>1542</v>
      </c>
      <c r="R25" s="75">
        <v>1180</v>
      </c>
      <c r="S25" s="76">
        <v>0</v>
      </c>
      <c r="T25" s="95">
        <v>0</v>
      </c>
      <c r="U25" s="96">
        <v>1180</v>
      </c>
      <c r="W25" s="75">
        <v>1180</v>
      </c>
      <c r="X25" s="76">
        <v>0</v>
      </c>
      <c r="Y25" s="95">
        <v>0</v>
      </c>
      <c r="Z25" s="96">
        <v>1180</v>
      </c>
      <c r="AB25" s="75">
        <v>11443</v>
      </c>
      <c r="AC25" s="76">
        <v>3</v>
      </c>
      <c r="AD25" s="95">
        <v>0</v>
      </c>
      <c r="AE25" s="96">
        <v>11446</v>
      </c>
      <c r="AG25" s="75">
        <v>1176.0881829894902</v>
      </c>
      <c r="AH25" s="76">
        <v>0</v>
      </c>
      <c r="AI25" s="95">
        <v>0</v>
      </c>
      <c r="AJ25" s="96">
        <v>1176.4881829894903</v>
      </c>
      <c r="AL25" s="75">
        <v>931</v>
      </c>
      <c r="AM25" s="76">
        <v>0</v>
      </c>
      <c r="AN25" s="95">
        <v>0</v>
      </c>
      <c r="AO25" s="96">
        <f t="shared" si="96"/>
        <v>931</v>
      </c>
      <c r="AQ25" s="75">
        <v>972.41642402701268</v>
      </c>
      <c r="AR25" s="76">
        <v>0</v>
      </c>
      <c r="AS25" s="95">
        <v>0</v>
      </c>
      <c r="AT25" s="96">
        <f t="shared" si="97"/>
        <v>972.41642402701268</v>
      </c>
      <c r="AV25" s="75">
        <v>937.55479999607428</v>
      </c>
      <c r="AW25" s="76">
        <v>0</v>
      </c>
      <c r="AX25" s="95">
        <v>0</v>
      </c>
      <c r="AY25" s="96">
        <v>937.55479999607428</v>
      </c>
      <c r="BA25" s="88">
        <f>AG25+AL25+AQ25+AV25</f>
        <v>4017.0594070125771</v>
      </c>
      <c r="BB25" s="89">
        <f>AH25+AM25+AR25+AW25</f>
        <v>0</v>
      </c>
      <c r="BC25" s="95">
        <f t="shared" si="98"/>
        <v>0</v>
      </c>
      <c r="BD25" s="96">
        <f t="shared" si="99"/>
        <v>4017.0594070125771</v>
      </c>
      <c r="BF25" s="88">
        <v>1005.2911805238342</v>
      </c>
      <c r="BG25" s="89">
        <v>0</v>
      </c>
      <c r="BH25" s="95">
        <v>0</v>
      </c>
      <c r="BI25" s="96">
        <v>1005.2911805238342</v>
      </c>
      <c r="BK25" s="88">
        <v>899</v>
      </c>
      <c r="BL25" s="89">
        <v>0</v>
      </c>
      <c r="BM25" s="95">
        <v>0</v>
      </c>
      <c r="BN25" s="96">
        <v>899</v>
      </c>
      <c r="BP25" s="88">
        <v>859</v>
      </c>
      <c r="BQ25" s="89">
        <v>0</v>
      </c>
      <c r="BR25" s="95">
        <v>0</v>
      </c>
      <c r="BS25" s="96">
        <v>859</v>
      </c>
      <c r="BU25" s="88">
        <v>870</v>
      </c>
      <c r="BV25" s="89">
        <v>0</v>
      </c>
      <c r="BW25" s="95">
        <v>0</v>
      </c>
      <c r="BX25" s="96">
        <v>870</v>
      </c>
      <c r="BZ25" s="88">
        <f>BF25+BK25+BP25+BU25</f>
        <v>3633.2911805238341</v>
      </c>
      <c r="CA25" s="89">
        <f>BG25+BL25+BQ25+BV25</f>
        <v>0</v>
      </c>
      <c r="CB25" s="95">
        <f t="shared" si="100"/>
        <v>0</v>
      </c>
      <c r="CC25" s="96">
        <f t="shared" si="101"/>
        <v>3633.2911805238341</v>
      </c>
      <c r="CE25" s="88">
        <v>794.07150046577397</v>
      </c>
      <c r="CF25" s="89">
        <v>0</v>
      </c>
      <c r="CG25" s="95">
        <v>0</v>
      </c>
      <c r="CH25" s="96">
        <v>794.07150046577397</v>
      </c>
      <c r="CI25" s="88">
        <v>755.2122203321187</v>
      </c>
      <c r="CJ25" s="89">
        <v>0</v>
      </c>
      <c r="CK25" s="95">
        <v>0</v>
      </c>
      <c r="CL25" s="96">
        <f t="shared" si="13"/>
        <v>755.2122203321187</v>
      </c>
      <c r="CM25" s="88">
        <v>743.76298058264149</v>
      </c>
      <c r="CN25" s="89">
        <v>0</v>
      </c>
      <c r="CO25" s="95">
        <v>0</v>
      </c>
      <c r="CP25" s="96">
        <f t="shared" si="14"/>
        <v>743.76298058264149</v>
      </c>
      <c r="CQ25" s="88">
        <v>654.69035242964139</v>
      </c>
      <c r="CR25" s="89">
        <v>0</v>
      </c>
      <c r="CS25" s="95">
        <v>0</v>
      </c>
      <c r="CT25" s="96">
        <f t="shared" si="15"/>
        <v>654.69035242964139</v>
      </c>
      <c r="CV25" s="88">
        <f>CE25+CI25+CM25+CQ25</f>
        <v>2947.7370538101754</v>
      </c>
      <c r="CW25" s="89">
        <f t="shared" si="102"/>
        <v>0</v>
      </c>
      <c r="CX25" s="94">
        <f t="shared" si="103"/>
        <v>0</v>
      </c>
      <c r="CY25" s="96">
        <f>CH25+CL25+CP25+CT25</f>
        <v>2947.7370538101754</v>
      </c>
      <c r="DA25" s="88">
        <v>474.98300160343291</v>
      </c>
      <c r="DB25" s="89">
        <v>0</v>
      </c>
      <c r="DC25" s="95">
        <v>0</v>
      </c>
      <c r="DD25" s="96">
        <f t="shared" si="104"/>
        <v>474.98300160343291</v>
      </c>
      <c r="DE25" s="88">
        <v>346.54364784723799</v>
      </c>
      <c r="DF25" s="89">
        <v>0</v>
      </c>
      <c r="DG25" s="95">
        <v>0</v>
      </c>
      <c r="DH25" s="96">
        <f t="shared" si="19"/>
        <v>346.54364784723799</v>
      </c>
      <c r="DI25" s="88">
        <v>319.78256808442256</v>
      </c>
      <c r="DJ25" s="89">
        <v>0</v>
      </c>
      <c r="DK25" s="95">
        <v>0</v>
      </c>
      <c r="DL25" s="96">
        <f t="shared" si="20"/>
        <v>319.78256808442256</v>
      </c>
      <c r="DM25" s="88">
        <v>190.87925109433013</v>
      </c>
      <c r="DN25" s="89">
        <v>0</v>
      </c>
      <c r="DO25" s="95">
        <v>0</v>
      </c>
      <c r="DP25" s="96">
        <f t="shared" si="40"/>
        <v>190.87925109433013</v>
      </c>
      <c r="DR25" s="88">
        <f t="shared" si="105"/>
        <v>1332.1884686294236</v>
      </c>
      <c r="DS25" s="89">
        <f t="shared" si="106"/>
        <v>0</v>
      </c>
      <c r="DT25" s="95">
        <f t="shared" si="107"/>
        <v>0</v>
      </c>
      <c r="DU25" s="96">
        <f t="shared" si="108"/>
        <v>1332.1884686294236</v>
      </c>
      <c r="DW25" s="88">
        <v>111.98009145680535</v>
      </c>
      <c r="DX25" s="89">
        <v>0</v>
      </c>
      <c r="DY25" s="95">
        <v>0</v>
      </c>
      <c r="DZ25" s="96">
        <f t="shared" si="109"/>
        <v>111.98009145680535</v>
      </c>
      <c r="EB25" s="88">
        <v>70.878027145062589</v>
      </c>
      <c r="EC25" s="89">
        <v>0</v>
      </c>
      <c r="ED25" s="95">
        <v>0</v>
      </c>
      <c r="EE25" s="96">
        <f t="shared" si="110"/>
        <v>70.878027145062589</v>
      </c>
      <c r="EG25" s="88">
        <v>50.839866248637435</v>
      </c>
      <c r="EH25" s="88">
        <v>0</v>
      </c>
      <c r="EI25" s="88">
        <v>0</v>
      </c>
      <c r="EJ25" s="96">
        <f t="shared" si="111"/>
        <v>50.839866248637435</v>
      </c>
      <c r="EL25" s="88">
        <v>44.209415589326994</v>
      </c>
      <c r="EM25" s="88">
        <v>0</v>
      </c>
      <c r="EN25" s="88">
        <v>0</v>
      </c>
      <c r="EO25" s="96">
        <f t="shared" si="112"/>
        <v>44.209415589326994</v>
      </c>
      <c r="EQ25" s="88">
        <f t="shared" si="113"/>
        <v>277.90740043983237</v>
      </c>
      <c r="ER25" s="88">
        <f t="shared" si="114"/>
        <v>0</v>
      </c>
      <c r="ES25" s="88">
        <f t="shared" si="115"/>
        <v>0</v>
      </c>
      <c r="ET25" s="96">
        <f t="shared" si="116"/>
        <v>277.90740043983237</v>
      </c>
    </row>
    <row r="26" spans="2:150">
      <c r="B26" s="42" t="s">
        <v>240</v>
      </c>
      <c r="H26" s="97">
        <f>H22-H24-H25</f>
        <v>1252</v>
      </c>
      <c r="I26" s="98">
        <f t="shared" ref="I26:K26" si="117">I22-I24-I25</f>
        <v>2518</v>
      </c>
      <c r="J26" s="99">
        <f t="shared" si="117"/>
        <v>0</v>
      </c>
      <c r="K26" s="100">
        <f t="shared" si="117"/>
        <v>3770</v>
      </c>
      <c r="M26" s="97">
        <f>M22-M24-M25</f>
        <v>12581</v>
      </c>
      <c r="N26" s="98">
        <f t="shared" ref="N26:P26" si="118">N22-N24-N25</f>
        <v>2664</v>
      </c>
      <c r="O26" s="99">
        <f t="shared" si="118"/>
        <v>0</v>
      </c>
      <c r="P26" s="100">
        <f t="shared" si="118"/>
        <v>15245</v>
      </c>
      <c r="R26" s="97">
        <f t="shared" ref="R26:U26" si="119">R22-R24-R25</f>
        <v>14799</v>
      </c>
      <c r="S26" s="98">
        <f t="shared" si="119"/>
        <v>2970</v>
      </c>
      <c r="T26" s="99">
        <f t="shared" si="119"/>
        <v>0</v>
      </c>
      <c r="U26" s="100">
        <f t="shared" si="119"/>
        <v>17769</v>
      </c>
      <c r="W26" s="97">
        <f t="shared" ref="W26:Z26" si="120">W22-W24-W25</f>
        <v>16490</v>
      </c>
      <c r="X26" s="98">
        <f t="shared" si="120"/>
        <v>1159</v>
      </c>
      <c r="Y26" s="99">
        <f t="shared" si="120"/>
        <v>0</v>
      </c>
      <c r="Z26" s="100">
        <f t="shared" si="120"/>
        <v>17649</v>
      </c>
      <c r="AB26" s="97">
        <f t="shared" ref="AB26:AE26" si="121">AB22-AB24-AB25</f>
        <v>45122</v>
      </c>
      <c r="AC26" s="98">
        <f t="shared" si="121"/>
        <v>9311</v>
      </c>
      <c r="AD26" s="99">
        <f t="shared" si="121"/>
        <v>0</v>
      </c>
      <c r="AE26" s="100">
        <f t="shared" si="121"/>
        <v>54433</v>
      </c>
      <c r="AG26" s="97">
        <f t="shared" ref="AG26:AJ26" si="122">AG22-AG24-AG25</f>
        <v>11623.227283644903</v>
      </c>
      <c r="AH26" s="98">
        <f t="shared" si="122"/>
        <v>1069.9289883598281</v>
      </c>
      <c r="AI26" s="99">
        <f t="shared" si="122"/>
        <v>0</v>
      </c>
      <c r="AJ26" s="100">
        <f t="shared" si="122"/>
        <v>12692.756272004728</v>
      </c>
      <c r="AL26" s="97">
        <f t="shared" ref="AL26:AO26" si="123">AL22-AL24-AL25</f>
        <v>13712.399999999994</v>
      </c>
      <c r="AM26" s="98">
        <f t="shared" si="123"/>
        <v>729</v>
      </c>
      <c r="AN26" s="99">
        <f t="shared" si="123"/>
        <v>0</v>
      </c>
      <c r="AO26" s="100">
        <f t="shared" si="123"/>
        <v>14441.399999999994</v>
      </c>
      <c r="AQ26" s="97">
        <f t="shared" ref="AQ26:AT26" si="124">AQ22-AQ24-AQ25</f>
        <v>13415.669688046866</v>
      </c>
      <c r="AR26" s="98">
        <f t="shared" si="124"/>
        <v>1966.26241607009</v>
      </c>
      <c r="AS26" s="99">
        <f t="shared" si="124"/>
        <v>0</v>
      </c>
      <c r="AT26" s="100">
        <f t="shared" si="124"/>
        <v>15381.932104116971</v>
      </c>
      <c r="AV26" s="97">
        <f t="shared" ref="AV26:AY26" si="125">AV22-AV24-AV25</f>
        <v>14423.61976924553</v>
      </c>
      <c r="AW26" s="98">
        <f t="shared" si="125"/>
        <v>1833.5679546935555</v>
      </c>
      <c r="AX26" s="99">
        <f t="shared" si="125"/>
        <v>0</v>
      </c>
      <c r="AY26" s="100">
        <f t="shared" si="125"/>
        <v>16257.187723939087</v>
      </c>
      <c r="BA26" s="97">
        <f t="shared" ref="BA26:BD26" si="126">BA22-BA24-BA25</f>
        <v>53174.916740937275</v>
      </c>
      <c r="BB26" s="98">
        <f t="shared" si="126"/>
        <v>5598.7593591234699</v>
      </c>
      <c r="BC26" s="99">
        <f t="shared" si="126"/>
        <v>0</v>
      </c>
      <c r="BD26" s="100">
        <f t="shared" si="126"/>
        <v>58773.676100060751</v>
      </c>
      <c r="BF26" s="97">
        <f t="shared" ref="BF26:BI26" si="127">BF22-BF24-BF25</f>
        <v>11885.165980037606</v>
      </c>
      <c r="BG26" s="98">
        <f t="shared" si="127"/>
        <v>1607.7204638652422</v>
      </c>
      <c r="BH26" s="99">
        <f t="shared" si="127"/>
        <v>0</v>
      </c>
      <c r="BI26" s="100">
        <f t="shared" si="127"/>
        <v>13492.886443902848</v>
      </c>
      <c r="BK26" s="97">
        <f t="shared" ref="BK26:BN26" si="128">BK22-BK24-BK25</f>
        <v>13140</v>
      </c>
      <c r="BL26" s="98">
        <f t="shared" si="128"/>
        <v>1622</v>
      </c>
      <c r="BM26" s="99">
        <f t="shared" si="128"/>
        <v>0</v>
      </c>
      <c r="BN26" s="100">
        <f t="shared" si="128"/>
        <v>14762</v>
      </c>
      <c r="BP26" s="97">
        <f t="shared" ref="BP26:BS26" si="129">BP22-BP24-BP25</f>
        <v>14607</v>
      </c>
      <c r="BQ26" s="98">
        <f t="shared" si="129"/>
        <v>1546</v>
      </c>
      <c r="BR26" s="99">
        <f t="shared" si="129"/>
        <v>0</v>
      </c>
      <c r="BS26" s="100">
        <f t="shared" si="129"/>
        <v>16153</v>
      </c>
      <c r="BU26" s="97">
        <f t="shared" ref="BU26:BX26" si="130">BU22-BU24-BU25</f>
        <v>17422</v>
      </c>
      <c r="BV26" s="98">
        <f t="shared" si="130"/>
        <v>1127</v>
      </c>
      <c r="BW26" s="99">
        <f t="shared" si="130"/>
        <v>0</v>
      </c>
      <c r="BX26" s="100">
        <f t="shared" si="130"/>
        <v>18549</v>
      </c>
      <c r="BZ26" s="97">
        <f t="shared" ref="BZ26:CC26" si="131">BZ22-BZ24-BZ25</f>
        <v>57054.165980037666</v>
      </c>
      <c r="CA26" s="98">
        <f t="shared" si="131"/>
        <v>5902.7204638652483</v>
      </c>
      <c r="CB26" s="99">
        <f t="shared" si="131"/>
        <v>0</v>
      </c>
      <c r="CC26" s="100">
        <f t="shared" si="131"/>
        <v>62956.88644390292</v>
      </c>
      <c r="CE26" s="97">
        <f t="shared" ref="CE26:CH26" si="132">CE22-CE24-CE25</f>
        <v>15024.727858154711</v>
      </c>
      <c r="CF26" s="98">
        <f t="shared" si="132"/>
        <v>2222.6430039696938</v>
      </c>
      <c r="CG26" s="99">
        <f t="shared" si="132"/>
        <v>0</v>
      </c>
      <c r="CH26" s="100">
        <f t="shared" si="132"/>
        <v>17247.370862124408</v>
      </c>
      <c r="CI26" s="97">
        <f t="shared" ref="CI26:CK26" si="133">CI22-CI24-CI25</f>
        <v>17920.975381983284</v>
      </c>
      <c r="CJ26" s="98">
        <f t="shared" si="133"/>
        <v>1887.279273808899</v>
      </c>
      <c r="CK26" s="99">
        <f t="shared" si="133"/>
        <v>0</v>
      </c>
      <c r="CL26" s="100">
        <f t="shared" si="13"/>
        <v>19808.254655792181</v>
      </c>
      <c r="CM26" s="97">
        <f t="shared" ref="CM26:CO26" si="134">CM22-CM24-CM25</f>
        <v>21301.942061525871</v>
      </c>
      <c r="CN26" s="98">
        <f t="shared" si="134"/>
        <v>2407.2316091597527</v>
      </c>
      <c r="CO26" s="99">
        <f t="shared" si="134"/>
        <v>0</v>
      </c>
      <c r="CP26" s="100">
        <f t="shared" si="14"/>
        <v>23709.173670685625</v>
      </c>
      <c r="CQ26" s="97">
        <f t="shared" ref="CQ26:CS26" si="135">CQ22-CQ24-CQ25</f>
        <v>24061.862491652671</v>
      </c>
      <c r="CR26" s="98">
        <f t="shared" si="135"/>
        <v>1833.9213668523887</v>
      </c>
      <c r="CS26" s="99">
        <f t="shared" si="135"/>
        <v>0</v>
      </c>
      <c r="CT26" s="100">
        <f t="shared" si="15"/>
        <v>25895.783858505059</v>
      </c>
      <c r="CV26" s="97">
        <f t="shared" ref="CV26:CY26" si="136">CV22-CV24-CV25</f>
        <v>78309.507793316472</v>
      </c>
      <c r="CW26" s="98">
        <f t="shared" si="136"/>
        <v>8351.0752537907338</v>
      </c>
      <c r="CX26" s="99">
        <f t="shared" si="136"/>
        <v>0</v>
      </c>
      <c r="CY26" s="100">
        <f t="shared" si="136"/>
        <v>86660.583047107211</v>
      </c>
      <c r="DA26" s="97">
        <f t="shared" ref="DA26:DG26" si="137">DA22-DA24-DA25</f>
        <v>21956.418153063692</v>
      </c>
      <c r="DB26" s="98">
        <f t="shared" si="137"/>
        <v>2466.3175686972831</v>
      </c>
      <c r="DC26" s="99">
        <f t="shared" si="137"/>
        <v>0</v>
      </c>
      <c r="DD26" s="100">
        <f t="shared" si="137"/>
        <v>24422.735721760975</v>
      </c>
      <c r="DE26" s="97">
        <f t="shared" si="137"/>
        <v>28664.39401514436</v>
      </c>
      <c r="DF26" s="98">
        <f t="shared" si="137"/>
        <v>1473.8867594447602</v>
      </c>
      <c r="DG26" s="99">
        <f t="shared" si="137"/>
        <v>0</v>
      </c>
      <c r="DH26" s="100">
        <f t="shared" si="19"/>
        <v>30138.280774589119</v>
      </c>
      <c r="DI26" s="97">
        <f t="shared" ref="DI26:DK26" si="138">DI22-DI24-DI25</f>
        <v>29782.211453888605</v>
      </c>
      <c r="DJ26" s="98">
        <f t="shared" si="138"/>
        <v>1623.0422784126986</v>
      </c>
      <c r="DK26" s="99">
        <f t="shared" si="138"/>
        <v>0</v>
      </c>
      <c r="DL26" s="100">
        <f t="shared" si="20"/>
        <v>31405.253732301302</v>
      </c>
      <c r="DM26" s="97">
        <f t="shared" ref="DM26:DO26" si="139">DM22-DM24-DM25</f>
        <v>28135.460912127644</v>
      </c>
      <c r="DN26" s="98">
        <f t="shared" si="139"/>
        <v>620.63168116192253</v>
      </c>
      <c r="DO26" s="99">
        <f t="shared" si="139"/>
        <v>0</v>
      </c>
      <c r="DP26" s="100">
        <f t="shared" si="40"/>
        <v>28756.092593289566</v>
      </c>
      <c r="DR26" s="97">
        <f t="shared" ref="DR26:DU26" si="140">DR22-DR24-DR25</f>
        <v>108538.48453422429</v>
      </c>
      <c r="DS26" s="98">
        <f t="shared" si="140"/>
        <v>6183.8782877166632</v>
      </c>
      <c r="DT26" s="99">
        <f t="shared" si="140"/>
        <v>0</v>
      </c>
      <c r="DU26" s="100">
        <f t="shared" si="140"/>
        <v>114722.36282194094</v>
      </c>
      <c r="DW26" s="97">
        <f t="shared" ref="DW26:DZ26" si="141">DW22-DW24-DW25</f>
        <v>27108.419840609855</v>
      </c>
      <c r="DX26" s="98">
        <f t="shared" si="141"/>
        <v>260.96985668368939</v>
      </c>
      <c r="DY26" s="99">
        <f t="shared" si="141"/>
        <v>0</v>
      </c>
      <c r="DZ26" s="100">
        <f t="shared" si="141"/>
        <v>27369.389697293544</v>
      </c>
      <c r="EB26" s="97">
        <f t="shared" ref="EB26:EE26" si="142">EB22-EB24-EB25</f>
        <v>33643.882983770141</v>
      </c>
      <c r="EC26" s="98">
        <f t="shared" si="142"/>
        <v>-1068.6486700237708</v>
      </c>
      <c r="ED26" s="99">
        <f t="shared" si="142"/>
        <v>0</v>
      </c>
      <c r="EE26" s="100">
        <f t="shared" si="142"/>
        <v>32575.234313746372</v>
      </c>
      <c r="EG26" s="97">
        <f t="shared" ref="EG26:EJ26" si="143">EG22-EG24-EG25</f>
        <v>31380.879428271637</v>
      </c>
      <c r="EH26" s="98">
        <f t="shared" si="143"/>
        <v>464.97460471877753</v>
      </c>
      <c r="EI26" s="99">
        <f t="shared" si="143"/>
        <v>0</v>
      </c>
      <c r="EJ26" s="100">
        <f t="shared" si="143"/>
        <v>31845.854032990417</v>
      </c>
      <c r="EL26" s="97">
        <f t="shared" ref="EL26:EO26" si="144">EL22-EL24-EL25</f>
        <v>32178.268927855424</v>
      </c>
      <c r="EM26" s="98">
        <f t="shared" si="144"/>
        <v>209.32863181871795</v>
      </c>
      <c r="EN26" s="99">
        <f t="shared" si="144"/>
        <v>0</v>
      </c>
      <c r="EO26" s="100">
        <f t="shared" si="144"/>
        <v>32387.597559674141</v>
      </c>
      <c r="EQ26" s="97">
        <f t="shared" ref="EQ26:ET26" si="145">EQ22-EQ24-EQ25</f>
        <v>124311.45118050704</v>
      </c>
      <c r="ER26" s="98">
        <f t="shared" si="145"/>
        <v>-133.37557680258874</v>
      </c>
      <c r="ES26" s="99">
        <f t="shared" si="145"/>
        <v>0</v>
      </c>
      <c r="ET26" s="100">
        <f t="shared" si="145"/>
        <v>124178.07560370445</v>
      </c>
    </row>
    <row r="27" spans="2:150">
      <c r="B27" s="42"/>
      <c r="H27" s="88"/>
      <c r="I27" s="89"/>
      <c r="J27" s="94"/>
      <c r="K27" s="70"/>
      <c r="M27" s="88"/>
      <c r="N27" s="89"/>
      <c r="O27" s="94"/>
      <c r="P27" s="70"/>
      <c r="R27" s="88"/>
      <c r="S27" s="89"/>
      <c r="T27" s="94"/>
      <c r="U27" s="70"/>
      <c r="W27" s="88"/>
      <c r="X27" s="89"/>
      <c r="Y27" s="94"/>
      <c r="Z27" s="70"/>
      <c r="AB27" s="88"/>
      <c r="AC27" s="89"/>
      <c r="AD27" s="94"/>
      <c r="AE27" s="70"/>
      <c r="AG27" s="88"/>
      <c r="AH27" s="89"/>
      <c r="AI27" s="94"/>
      <c r="AJ27" s="70"/>
      <c r="AL27" s="88"/>
      <c r="AM27" s="89"/>
      <c r="AN27" s="94"/>
      <c r="AO27" s="70"/>
      <c r="AQ27" s="88"/>
      <c r="AR27" s="89"/>
      <c r="AS27" s="94"/>
      <c r="AT27" s="70"/>
      <c r="AV27" s="88"/>
      <c r="AW27" s="89"/>
      <c r="AX27" s="94"/>
      <c r="AY27" s="70"/>
      <c r="BA27" s="88"/>
      <c r="BB27" s="89"/>
      <c r="BC27" s="94"/>
      <c r="BD27" s="70"/>
      <c r="BF27" s="88"/>
      <c r="BG27" s="89"/>
      <c r="BH27" s="94"/>
      <c r="BI27" s="70"/>
      <c r="BK27" s="88"/>
      <c r="BL27" s="89"/>
      <c r="BM27" s="94"/>
      <c r="BN27" s="70"/>
      <c r="BP27" s="88"/>
      <c r="BQ27" s="89"/>
      <c r="BR27" s="94"/>
      <c r="BS27" s="70"/>
      <c r="BU27" s="88"/>
      <c r="BV27" s="89"/>
      <c r="BW27" s="94"/>
      <c r="BX27" s="70"/>
      <c r="BZ27" s="88"/>
      <c r="CA27" s="89"/>
      <c r="CB27" s="94"/>
      <c r="CC27" s="70"/>
      <c r="CE27" s="88"/>
      <c r="CF27" s="89"/>
      <c r="CG27" s="94"/>
      <c r="CH27" s="70"/>
      <c r="CI27" s="88"/>
      <c r="CJ27" s="89"/>
      <c r="CK27" s="94"/>
      <c r="CL27" s="70">
        <f t="shared" si="13"/>
        <v>0</v>
      </c>
      <c r="CM27" s="88"/>
      <c r="CN27" s="89"/>
      <c r="CO27" s="94"/>
      <c r="CP27" s="70">
        <f t="shared" si="14"/>
        <v>0</v>
      </c>
      <c r="CQ27" s="88"/>
      <c r="CR27" s="89"/>
      <c r="CS27" s="94"/>
      <c r="CT27" s="70">
        <f t="shared" si="15"/>
        <v>0</v>
      </c>
      <c r="CV27" s="88"/>
      <c r="CW27" s="89"/>
      <c r="CX27" s="94"/>
      <c r="CY27" s="70"/>
      <c r="DA27" s="88"/>
      <c r="DB27" s="89"/>
      <c r="DC27" s="94"/>
      <c r="DD27" s="70"/>
      <c r="DE27" s="88"/>
      <c r="DF27" s="89"/>
      <c r="DG27" s="94"/>
      <c r="DH27" s="70">
        <f t="shared" si="19"/>
        <v>0</v>
      </c>
      <c r="DI27" s="88"/>
      <c r="DJ27" s="89"/>
      <c r="DK27" s="94"/>
      <c r="DL27" s="70">
        <f t="shared" si="20"/>
        <v>0</v>
      </c>
      <c r="DM27" s="88"/>
      <c r="DN27" s="89"/>
      <c r="DO27" s="94"/>
      <c r="DP27" s="70">
        <f t="shared" si="40"/>
        <v>0</v>
      </c>
      <c r="DR27" s="88"/>
      <c r="DS27" s="89"/>
      <c r="DT27" s="94"/>
      <c r="DU27" s="70"/>
      <c r="DW27" s="88"/>
      <c r="DX27" s="89"/>
      <c r="DY27" s="94"/>
      <c r="DZ27" s="70"/>
      <c r="EB27" s="88"/>
      <c r="EC27" s="89"/>
      <c r="ED27" s="94"/>
      <c r="EE27" s="70"/>
      <c r="EG27" s="88"/>
      <c r="EH27" s="89"/>
      <c r="EI27" s="94"/>
      <c r="EJ27" s="70"/>
      <c r="EL27" s="88"/>
      <c r="EM27" s="89"/>
      <c r="EN27" s="94"/>
      <c r="EO27" s="70"/>
      <c r="EQ27" s="88"/>
      <c r="ER27" s="89"/>
      <c r="ES27" s="94"/>
      <c r="ET27" s="70"/>
    </row>
    <row r="28" spans="2:150">
      <c r="B28" s="42" t="s">
        <v>6</v>
      </c>
      <c r="H28" s="75">
        <v>1120</v>
      </c>
      <c r="I28" s="76">
        <v>462</v>
      </c>
      <c r="J28" s="95">
        <v>0</v>
      </c>
      <c r="K28" s="70">
        <f t="shared" ref="K28" si="146">SUM(H28:J28)</f>
        <v>1582</v>
      </c>
      <c r="M28" s="75">
        <v>39</v>
      </c>
      <c r="N28" s="76">
        <v>703</v>
      </c>
      <c r="O28" s="95">
        <v>0</v>
      </c>
      <c r="P28" s="96">
        <v>742</v>
      </c>
      <c r="R28" s="75">
        <v>-853</v>
      </c>
      <c r="S28" s="76">
        <v>619</v>
      </c>
      <c r="T28" s="95">
        <v>0</v>
      </c>
      <c r="U28" s="96">
        <v>-234</v>
      </c>
      <c r="W28" s="75">
        <v>-441</v>
      </c>
      <c r="X28" s="76">
        <v>-157</v>
      </c>
      <c r="Y28" s="95">
        <v>0</v>
      </c>
      <c r="Z28" s="96">
        <v>-598</v>
      </c>
      <c r="AB28" s="75">
        <f>+H28+M28+R28+W28</f>
        <v>-135</v>
      </c>
      <c r="AC28" s="76">
        <f t="shared" ref="AC28" si="147">+I28+N28+S28+X28</f>
        <v>1627</v>
      </c>
      <c r="AD28" s="95">
        <f t="shared" ref="AD28" si="148">+J28+O28+T28+Y28</f>
        <v>0</v>
      </c>
      <c r="AE28" s="96">
        <f>SUM(AB28:AD28)</f>
        <v>1492</v>
      </c>
      <c r="AG28" s="75">
        <v>2551.6865532870611</v>
      </c>
      <c r="AH28" s="76">
        <v>177.31344671293871</v>
      </c>
      <c r="AI28" s="95">
        <v>0</v>
      </c>
      <c r="AJ28" s="96">
        <v>2729</v>
      </c>
      <c r="AL28" s="75">
        <v>2335</v>
      </c>
      <c r="AM28" s="76">
        <v>69</v>
      </c>
      <c r="AN28" s="95">
        <v>0</v>
      </c>
      <c r="AO28" s="96">
        <v>2404</v>
      </c>
      <c r="AQ28" s="75">
        <v>2798.8121445775432</v>
      </c>
      <c r="AR28" s="76">
        <v>442.01165719765436</v>
      </c>
      <c r="AS28" s="95">
        <v>0</v>
      </c>
      <c r="AT28" s="96">
        <v>3240.8238017751974</v>
      </c>
      <c r="AV28" s="75">
        <v>2692.1781094244757</v>
      </c>
      <c r="AW28" s="76">
        <v>390.07762793214738</v>
      </c>
      <c r="AX28" s="95">
        <v>0</v>
      </c>
      <c r="AY28" s="9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95">
        <f t="shared" ref="BC28" si="149">AI28+AN28+AS28</f>
        <v>0</v>
      </c>
      <c r="BD28" s="96">
        <v>11456.079539131821</v>
      </c>
      <c r="BF28" s="88">
        <v>2025.2110036780284</v>
      </c>
      <c r="BG28" s="89">
        <v>360.789814328977</v>
      </c>
      <c r="BH28" s="95">
        <v>0</v>
      </c>
      <c r="BI28" s="96">
        <v>2386.0008180070054</v>
      </c>
      <c r="BK28" s="88">
        <v>2179</v>
      </c>
      <c r="BL28" s="89">
        <v>362</v>
      </c>
      <c r="BM28" s="95">
        <v>0</v>
      </c>
      <c r="BN28" s="96">
        <v>2541</v>
      </c>
      <c r="BP28" s="88">
        <v>1850</v>
      </c>
      <c r="BQ28" s="89">
        <v>324</v>
      </c>
      <c r="BR28" s="95">
        <v>0</v>
      </c>
      <c r="BS28" s="96">
        <v>2174</v>
      </c>
      <c r="BU28" s="88">
        <v>2839</v>
      </c>
      <c r="BV28" s="89">
        <v>-76</v>
      </c>
      <c r="BW28" s="95">
        <v>0</v>
      </c>
      <c r="BX28" s="96">
        <v>2763</v>
      </c>
      <c r="BZ28" s="88">
        <f>BF28+BK28+BP28+BU28</f>
        <v>8893.2110036780286</v>
      </c>
      <c r="CA28" s="89">
        <f>BG28+BL28+BQ28+BV28</f>
        <v>970.78981432897695</v>
      </c>
      <c r="CB28" s="95">
        <f t="shared" ref="CB28" si="150">BH28+BM28+BR28</f>
        <v>0</v>
      </c>
      <c r="CC28" s="96">
        <f t="shared" ref="CC28" si="151">SUM(BZ28:CB28)</f>
        <v>9864.0008180070054</v>
      </c>
      <c r="CE28" s="88">
        <v>2207.8428849658926</v>
      </c>
      <c r="CF28" s="89">
        <v>602.88703157182806</v>
      </c>
      <c r="CG28" s="95">
        <v>0</v>
      </c>
      <c r="CH28" s="96">
        <v>2810.7299165377208</v>
      </c>
      <c r="CI28" s="88">
        <v>2264.8117413974428</v>
      </c>
      <c r="CJ28" s="89">
        <v>371.11207264725152</v>
      </c>
      <c r="CK28" s="95">
        <v>0</v>
      </c>
      <c r="CL28" s="96">
        <f t="shared" si="13"/>
        <v>2635.9238140446942</v>
      </c>
      <c r="CM28" s="88">
        <v>3334.8919125026409</v>
      </c>
      <c r="CN28" s="89">
        <v>557.85302633778736</v>
      </c>
      <c r="CO28" s="95">
        <v>0</v>
      </c>
      <c r="CP28" s="96">
        <f t="shared" si="14"/>
        <v>3892.7449388404284</v>
      </c>
      <c r="CQ28" s="88">
        <v>4484.9208724969103</v>
      </c>
      <c r="CR28" s="89">
        <v>465.0584176268552</v>
      </c>
      <c r="CS28" s="95">
        <v>0</v>
      </c>
      <c r="CT28" s="96">
        <f t="shared" si="15"/>
        <v>4949.9792901237652</v>
      </c>
      <c r="CV28" s="88">
        <f>CE28+CI28+CM28+CQ28</f>
        <v>12292.467411362886</v>
      </c>
      <c r="CW28" s="89">
        <f t="shared" ref="CW28" si="152">CF28+CJ28+CN28+CR28</f>
        <v>1996.9105481837223</v>
      </c>
      <c r="CX28" s="95">
        <f t="shared" ref="CX28" si="153">CG28+CK28+CO28+CS28</f>
        <v>0</v>
      </c>
      <c r="CY28" s="96">
        <f>CH28+CL28+CP28+CT28</f>
        <v>14289.377959546609</v>
      </c>
      <c r="DA28" s="88">
        <v>3538.8412265653833</v>
      </c>
      <c r="DB28" s="89">
        <v>490.46913511733339</v>
      </c>
      <c r="DC28" s="95">
        <v>0</v>
      </c>
      <c r="DD28" s="96">
        <f>SUM(DA28:DC28)</f>
        <v>4029.3103616827166</v>
      </c>
      <c r="DE28" s="88">
        <v>5953.5013093610851</v>
      </c>
      <c r="DF28" s="89">
        <v>287.43830583482867</v>
      </c>
      <c r="DG28" s="95">
        <v>0</v>
      </c>
      <c r="DH28" s="96">
        <f t="shared" si="19"/>
        <v>6240.9396151959136</v>
      </c>
      <c r="DI28" s="88">
        <v>5916.537327191023</v>
      </c>
      <c r="DJ28" s="89">
        <v>352.52803049691624</v>
      </c>
      <c r="DK28" s="95">
        <v>0</v>
      </c>
      <c r="DL28" s="96">
        <f t="shared" si="20"/>
        <v>6269.0653576879395</v>
      </c>
      <c r="DM28" s="88">
        <v>5837.1522173305166</v>
      </c>
      <c r="DN28" s="89">
        <v>40.274132817463169</v>
      </c>
      <c r="DO28" s="95">
        <v>0</v>
      </c>
      <c r="DP28" s="96">
        <f>SUM(DM28:DO28)</f>
        <v>5877.42635014798</v>
      </c>
      <c r="DR28" s="88">
        <f t="shared" ref="DR28:DU28" si="154">DE28+DA28+DI28+DM28</f>
        <v>21246.032080448007</v>
      </c>
      <c r="DS28" s="89">
        <f t="shared" si="154"/>
        <v>1170.7096042665414</v>
      </c>
      <c r="DT28" s="95">
        <f t="shared" si="154"/>
        <v>0</v>
      </c>
      <c r="DU28" s="96">
        <f t="shared" si="154"/>
        <v>22416.741684714551</v>
      </c>
      <c r="DW28" s="88">
        <v>4648.4461269225885</v>
      </c>
      <c r="DX28" s="89">
        <v>73.380230743750559</v>
      </c>
      <c r="DY28" s="95">
        <v>0</v>
      </c>
      <c r="DZ28" s="96">
        <f>SUM(DW28:DY28)</f>
        <v>4721.8263576663394</v>
      </c>
      <c r="EB28" s="88">
        <v>5683.8918679421986</v>
      </c>
      <c r="EC28" s="89">
        <v>-173.52339227806249</v>
      </c>
      <c r="ED28" s="95">
        <v>0</v>
      </c>
      <c r="EE28" s="96">
        <f>SUM(EB28:ED28)</f>
        <v>5510.368475664136</v>
      </c>
      <c r="EG28" s="88">
        <v>5330.3000428297928</v>
      </c>
      <c r="EH28" s="88">
        <v>115.01578379548066</v>
      </c>
      <c r="EI28" s="88">
        <v>0</v>
      </c>
      <c r="EJ28" s="96">
        <f>SUM(EG28:EI28)</f>
        <v>5445.3158266252731</v>
      </c>
      <c r="EL28" s="88">
        <v>5242.3717143870517</v>
      </c>
      <c r="EM28" s="88">
        <v>260.093521438793</v>
      </c>
      <c r="EN28" s="88">
        <v>0</v>
      </c>
      <c r="EO28" s="96">
        <f>SUM(EL28:EN28)</f>
        <v>5502.4652358258445</v>
      </c>
      <c r="EQ28" s="88">
        <f>DW28+EB28+EG28+EL28</f>
        <v>20905.009752081631</v>
      </c>
      <c r="ER28" s="88">
        <f t="shared" ref="ER28" si="155">DX28+EC28+EH28+EM28</f>
        <v>274.96614369996172</v>
      </c>
      <c r="ES28" s="88">
        <f t="shared" ref="ES28" si="156">DY28+ED28+EI28+EN28</f>
        <v>0</v>
      </c>
      <c r="ET28" s="96">
        <f>SUM(EQ28:ES28)</f>
        <v>21179.975895781594</v>
      </c>
    </row>
    <row r="29" spans="2:150">
      <c r="B29" s="42" t="s">
        <v>245</v>
      </c>
      <c r="H29" s="97">
        <f>H26-H28</f>
        <v>132</v>
      </c>
      <c r="I29" s="98">
        <f t="shared" ref="I29:K29" si="157">I26-I28</f>
        <v>2056</v>
      </c>
      <c r="J29" s="99">
        <f t="shared" si="157"/>
        <v>0</v>
      </c>
      <c r="K29" s="100">
        <f t="shared" si="157"/>
        <v>2188</v>
      </c>
      <c r="M29" s="97">
        <f t="shared" ref="M29:BD29" si="158">M26-M28</f>
        <v>12542</v>
      </c>
      <c r="N29" s="98">
        <f t="shared" si="158"/>
        <v>1961</v>
      </c>
      <c r="O29" s="99">
        <f t="shared" si="158"/>
        <v>0</v>
      </c>
      <c r="P29" s="100">
        <f t="shared" si="158"/>
        <v>14503</v>
      </c>
      <c r="R29" s="97">
        <f t="shared" si="158"/>
        <v>15652</v>
      </c>
      <c r="S29" s="98">
        <f t="shared" si="158"/>
        <v>2351</v>
      </c>
      <c r="T29" s="99">
        <f t="shared" si="158"/>
        <v>0</v>
      </c>
      <c r="U29" s="100">
        <f t="shared" si="158"/>
        <v>18003</v>
      </c>
      <c r="W29" s="97">
        <f t="shared" si="158"/>
        <v>16931</v>
      </c>
      <c r="X29" s="98">
        <f t="shared" si="158"/>
        <v>1316</v>
      </c>
      <c r="Y29" s="99">
        <f t="shared" si="158"/>
        <v>0</v>
      </c>
      <c r="Z29" s="100">
        <f t="shared" si="158"/>
        <v>18247</v>
      </c>
      <c r="AB29" s="97">
        <f t="shared" si="158"/>
        <v>45257</v>
      </c>
      <c r="AC29" s="98">
        <f t="shared" si="158"/>
        <v>7684</v>
      </c>
      <c r="AD29" s="99">
        <f t="shared" si="158"/>
        <v>0</v>
      </c>
      <c r="AE29" s="100">
        <f t="shared" si="158"/>
        <v>52941</v>
      </c>
      <c r="AG29" s="97">
        <f t="shared" si="158"/>
        <v>9071.5407303578413</v>
      </c>
      <c r="AH29" s="98">
        <f t="shared" si="158"/>
        <v>892.61554164688937</v>
      </c>
      <c r="AI29" s="99">
        <f t="shared" si="158"/>
        <v>0</v>
      </c>
      <c r="AJ29" s="100">
        <f t="shared" si="158"/>
        <v>9963.7562720047281</v>
      </c>
      <c r="AL29" s="97">
        <f t="shared" si="158"/>
        <v>11377.399999999994</v>
      </c>
      <c r="AM29" s="98">
        <f t="shared" si="158"/>
        <v>660</v>
      </c>
      <c r="AN29" s="99">
        <f t="shared" si="158"/>
        <v>0</v>
      </c>
      <c r="AO29" s="100">
        <f t="shared" si="158"/>
        <v>12037.399999999994</v>
      </c>
      <c r="AQ29" s="97">
        <f t="shared" si="158"/>
        <v>10616.857543469323</v>
      </c>
      <c r="AR29" s="98">
        <f t="shared" si="158"/>
        <v>1524.2507588724357</v>
      </c>
      <c r="AS29" s="99">
        <f t="shared" si="158"/>
        <v>0</v>
      </c>
      <c r="AT29" s="100">
        <f t="shared" ref="AT29" si="159">AT26-AT28</f>
        <v>12141.108302341774</v>
      </c>
      <c r="AV29" s="97">
        <f t="shared" si="158"/>
        <v>11731.441659821054</v>
      </c>
      <c r="AW29" s="98">
        <f t="shared" si="158"/>
        <v>1443.4903267614081</v>
      </c>
      <c r="AX29" s="99">
        <f t="shared" si="158"/>
        <v>0</v>
      </c>
      <c r="AY29" s="100">
        <f t="shared" si="158"/>
        <v>13174.931986582464</v>
      </c>
      <c r="BA29" s="97">
        <f t="shared" si="158"/>
        <v>42797.23993364819</v>
      </c>
      <c r="BB29" s="98">
        <f t="shared" si="158"/>
        <v>4520.3566272807293</v>
      </c>
      <c r="BC29" s="99">
        <f t="shared" si="158"/>
        <v>0</v>
      </c>
      <c r="BD29" s="100">
        <f t="shared" si="158"/>
        <v>47317.596560928927</v>
      </c>
      <c r="BF29" s="97">
        <f t="shared" ref="BF29:BI29" si="160">BF26-BF28</f>
        <v>9859.9549763595769</v>
      </c>
      <c r="BG29" s="98">
        <f t="shared" si="160"/>
        <v>1246.9306495362653</v>
      </c>
      <c r="BH29" s="99">
        <f t="shared" si="160"/>
        <v>0</v>
      </c>
      <c r="BI29" s="100">
        <f t="shared" si="160"/>
        <v>11106.885625895842</v>
      </c>
      <c r="BK29" s="97">
        <f t="shared" ref="BK29:BN29" si="161">BK26-BK28</f>
        <v>10961</v>
      </c>
      <c r="BL29" s="98">
        <f t="shared" si="161"/>
        <v>1260</v>
      </c>
      <c r="BM29" s="99">
        <f t="shared" si="161"/>
        <v>0</v>
      </c>
      <c r="BN29" s="100">
        <f t="shared" si="161"/>
        <v>12221</v>
      </c>
      <c r="BP29" s="97">
        <f t="shared" ref="BP29:BS29" si="162">BP26-BP28</f>
        <v>12757</v>
      </c>
      <c r="BQ29" s="98">
        <f t="shared" si="162"/>
        <v>1222</v>
      </c>
      <c r="BR29" s="99">
        <f t="shared" si="162"/>
        <v>0</v>
      </c>
      <c r="BS29" s="100">
        <f t="shared" si="162"/>
        <v>13979</v>
      </c>
      <c r="BU29" s="97">
        <f t="shared" ref="BU29:BX29" si="163">BU26-BU28</f>
        <v>14583</v>
      </c>
      <c r="BV29" s="98">
        <f t="shared" si="163"/>
        <v>1203</v>
      </c>
      <c r="BW29" s="99">
        <f t="shared" si="163"/>
        <v>0</v>
      </c>
      <c r="BX29" s="100">
        <f t="shared" si="163"/>
        <v>15786</v>
      </c>
      <c r="BZ29" s="97">
        <f t="shared" ref="BZ29:CC29" si="164">BZ26-BZ28</f>
        <v>48160.954976359637</v>
      </c>
      <c r="CA29" s="98">
        <f t="shared" si="164"/>
        <v>4931.9306495362716</v>
      </c>
      <c r="CB29" s="99">
        <f t="shared" si="164"/>
        <v>0</v>
      </c>
      <c r="CC29" s="100">
        <f t="shared" si="164"/>
        <v>53092.885625895913</v>
      </c>
      <c r="CE29" s="97">
        <f t="shared" ref="CE29:CH29" si="165">CE26-CE28</f>
        <v>12816.884973188819</v>
      </c>
      <c r="CF29" s="98">
        <f t="shared" si="165"/>
        <v>1619.7559723978657</v>
      </c>
      <c r="CG29" s="99">
        <f t="shared" si="165"/>
        <v>0</v>
      </c>
      <c r="CH29" s="100">
        <f t="shared" si="165"/>
        <v>14436.640945586687</v>
      </c>
      <c r="CI29" s="97">
        <f t="shared" ref="CI29:CK29" si="166">CI26-CI28</f>
        <v>15656.163640585841</v>
      </c>
      <c r="CJ29" s="98">
        <f t="shared" si="166"/>
        <v>1516.1672011616474</v>
      </c>
      <c r="CK29" s="99">
        <f t="shared" si="166"/>
        <v>0</v>
      </c>
      <c r="CL29" s="100">
        <f t="shared" si="13"/>
        <v>17172.330841747487</v>
      </c>
      <c r="CM29" s="97">
        <f t="shared" ref="CM29:CO29" si="167">CM26-CM28</f>
        <v>17967.050149023231</v>
      </c>
      <c r="CN29" s="98">
        <f t="shared" si="167"/>
        <v>1849.3785828219652</v>
      </c>
      <c r="CO29" s="99">
        <f t="shared" si="167"/>
        <v>0</v>
      </c>
      <c r="CP29" s="100">
        <f t="shared" si="14"/>
        <v>19816.428731845197</v>
      </c>
      <c r="CQ29" s="97">
        <f t="shared" ref="CQ29:CS29" si="168">CQ26-CQ28</f>
        <v>19576.941619155761</v>
      </c>
      <c r="CR29" s="98">
        <f t="shared" si="168"/>
        <v>1368.8629492255336</v>
      </c>
      <c r="CS29" s="99">
        <f t="shared" si="168"/>
        <v>0</v>
      </c>
      <c r="CT29" s="100">
        <f t="shared" si="15"/>
        <v>20945.804568381296</v>
      </c>
      <c r="CV29" s="97">
        <f t="shared" ref="CV29:CY29" si="169">CV26-CV28</f>
        <v>66017.040381953586</v>
      </c>
      <c r="CW29" s="98">
        <f t="shared" si="169"/>
        <v>6354.1647056070115</v>
      </c>
      <c r="CX29" s="99">
        <f t="shared" si="169"/>
        <v>0</v>
      </c>
      <c r="CY29" s="100">
        <f t="shared" si="169"/>
        <v>72371.205087560607</v>
      </c>
      <c r="DA29" s="97">
        <f t="shared" ref="DA29:DG29" si="170">DA26-DA28</f>
        <v>18417.57692649831</v>
      </c>
      <c r="DB29" s="98">
        <f t="shared" si="170"/>
        <v>1975.8484335799499</v>
      </c>
      <c r="DC29" s="99">
        <f t="shared" si="170"/>
        <v>0</v>
      </c>
      <c r="DD29" s="100">
        <f t="shared" si="170"/>
        <v>20393.425360078258</v>
      </c>
      <c r="DE29" s="97">
        <f t="shared" si="170"/>
        <v>22710.892705783277</v>
      </c>
      <c r="DF29" s="98">
        <f t="shared" si="170"/>
        <v>1186.4484536099314</v>
      </c>
      <c r="DG29" s="99">
        <f t="shared" si="170"/>
        <v>0</v>
      </c>
      <c r="DH29" s="100">
        <f t="shared" si="19"/>
        <v>23897.341159393207</v>
      </c>
      <c r="DI29" s="97">
        <f t="shared" ref="DI29:DK29" si="171">DI26-DI28</f>
        <v>23865.674126697581</v>
      </c>
      <c r="DJ29" s="98">
        <f t="shared" si="171"/>
        <v>1270.5142479157823</v>
      </c>
      <c r="DK29" s="99">
        <f t="shared" si="171"/>
        <v>0</v>
      </c>
      <c r="DL29" s="100">
        <f t="shared" si="20"/>
        <v>25136.188374613364</v>
      </c>
      <c r="DM29" s="97">
        <f t="shared" ref="DM29:DO29" si="172">DM26-DM28</f>
        <v>22298.308694797128</v>
      </c>
      <c r="DN29" s="98">
        <f t="shared" si="172"/>
        <v>580.35754834445936</v>
      </c>
      <c r="DO29" s="99">
        <f t="shared" si="172"/>
        <v>0</v>
      </c>
      <c r="DP29" s="100">
        <f t="shared" si="40"/>
        <v>22878.666243141586</v>
      </c>
      <c r="DR29" s="97">
        <f t="shared" ref="DR29:DU29" si="173">DR26-DR28</f>
        <v>87292.452453776292</v>
      </c>
      <c r="DS29" s="98">
        <f t="shared" si="173"/>
        <v>5013.1686834501215</v>
      </c>
      <c r="DT29" s="99">
        <f t="shared" si="173"/>
        <v>0</v>
      </c>
      <c r="DU29" s="100">
        <f t="shared" si="173"/>
        <v>92305.621137226393</v>
      </c>
      <c r="DW29" s="97">
        <f t="shared" ref="DW29:DZ29" si="174">DW26-DW28</f>
        <v>22459.973713687265</v>
      </c>
      <c r="DX29" s="98">
        <f t="shared" si="174"/>
        <v>187.58962593993883</v>
      </c>
      <c r="DY29" s="99">
        <f t="shared" si="174"/>
        <v>0</v>
      </c>
      <c r="DZ29" s="100">
        <f t="shared" si="174"/>
        <v>22647.563339627202</v>
      </c>
      <c r="EB29" s="97">
        <f t="shared" ref="EB29:EE29" si="175">EB26-EB28</f>
        <v>27959.991115827943</v>
      </c>
      <c r="EC29" s="98">
        <f t="shared" si="175"/>
        <v>-895.12527774570833</v>
      </c>
      <c r="ED29" s="99">
        <f t="shared" si="175"/>
        <v>0</v>
      </c>
      <c r="EE29" s="100">
        <f t="shared" si="175"/>
        <v>27064.865838082238</v>
      </c>
      <c r="EG29" s="97">
        <f t="shared" ref="EG29:EJ29" si="176">EG26-EG28</f>
        <v>26050.579385441844</v>
      </c>
      <c r="EH29" s="98">
        <f t="shared" si="176"/>
        <v>349.95882092329686</v>
      </c>
      <c r="EI29" s="99">
        <f t="shared" si="176"/>
        <v>0</v>
      </c>
      <c r="EJ29" s="100">
        <f t="shared" si="176"/>
        <v>26400.538206365145</v>
      </c>
      <c r="EL29" s="97">
        <f t="shared" ref="EL29:EO29" si="177">EL26-EL28</f>
        <v>26935.897213468372</v>
      </c>
      <c r="EM29" s="98">
        <f t="shared" si="177"/>
        <v>-50.764889620075053</v>
      </c>
      <c r="EN29" s="99">
        <f t="shared" si="177"/>
        <v>0</v>
      </c>
      <c r="EO29" s="100">
        <f t="shared" si="177"/>
        <v>26885.132323848295</v>
      </c>
      <c r="EQ29" s="97">
        <f t="shared" ref="EQ29:ET29" si="178">EQ26-EQ28</f>
        <v>103406.4414284254</v>
      </c>
      <c r="ER29" s="98">
        <f t="shared" si="178"/>
        <v>-408.34172050255046</v>
      </c>
      <c r="ES29" s="99">
        <f t="shared" si="178"/>
        <v>0</v>
      </c>
      <c r="ET29" s="100">
        <f t="shared" si="178"/>
        <v>102998.09970792285</v>
      </c>
    </row>
    <row r="30" spans="2:150">
      <c r="B30" s="42"/>
      <c r="H30" s="88"/>
      <c r="I30" s="89"/>
      <c r="J30" s="94"/>
      <c r="K30" s="70"/>
      <c r="M30" s="88"/>
      <c r="N30" s="89"/>
      <c r="O30" s="94"/>
      <c r="P30" s="70"/>
      <c r="R30" s="88"/>
      <c r="S30" s="89"/>
      <c r="T30" s="94"/>
      <c r="U30" s="70"/>
      <c r="W30" s="88"/>
      <c r="X30" s="89"/>
      <c r="Y30" s="94"/>
      <c r="Z30" s="70"/>
      <c r="AB30" s="88"/>
      <c r="AC30" s="89"/>
      <c r="AD30" s="94"/>
      <c r="AE30" s="70"/>
      <c r="AG30" s="88"/>
      <c r="AH30" s="89"/>
      <c r="AI30" s="94"/>
      <c r="AJ30" s="70"/>
      <c r="AL30" s="88"/>
      <c r="AM30" s="89"/>
      <c r="AN30" s="94"/>
      <c r="AO30" s="70"/>
      <c r="AQ30" s="88"/>
      <c r="AR30" s="89"/>
      <c r="AS30" s="94"/>
      <c r="AT30" s="70"/>
      <c r="AV30" s="88"/>
      <c r="AW30" s="89"/>
      <c r="AX30" s="94"/>
      <c r="AY30" s="70"/>
      <c r="BA30" s="88"/>
      <c r="BB30" s="89"/>
      <c r="BC30" s="94"/>
      <c r="BD30" s="70"/>
      <c r="BF30" s="88"/>
      <c r="BG30" s="89"/>
      <c r="BH30" s="94"/>
      <c r="BI30" s="70"/>
      <c r="BK30" s="88"/>
      <c r="BL30" s="89"/>
      <c r="BM30" s="94"/>
      <c r="BN30" s="70"/>
      <c r="BP30" s="88"/>
      <c r="BQ30" s="89"/>
      <c r="BR30" s="94"/>
      <c r="BS30" s="70"/>
      <c r="BU30" s="88"/>
      <c r="BV30" s="89"/>
      <c r="BW30" s="94"/>
      <c r="BX30" s="70"/>
      <c r="BZ30" s="88"/>
      <c r="CA30" s="89"/>
      <c r="CB30" s="94"/>
      <c r="CC30" s="70"/>
      <c r="CE30" s="88"/>
      <c r="CF30" s="89"/>
      <c r="CG30" s="94"/>
      <c r="CH30" s="70"/>
      <c r="CI30" s="88"/>
      <c r="CJ30" s="89"/>
      <c r="CK30" s="94"/>
      <c r="CL30" s="70">
        <f t="shared" si="13"/>
        <v>0</v>
      </c>
      <c r="CM30" s="88"/>
      <c r="CN30" s="89"/>
      <c r="CO30" s="94"/>
      <c r="CP30" s="70">
        <f t="shared" si="14"/>
        <v>0</v>
      </c>
      <c r="CQ30" s="88"/>
      <c r="CR30" s="89"/>
      <c r="CS30" s="94"/>
      <c r="CT30" s="70">
        <f t="shared" si="15"/>
        <v>0</v>
      </c>
      <c r="CV30" s="88"/>
      <c r="CW30" s="89"/>
      <c r="CX30" s="94"/>
      <c r="CY30" s="70"/>
      <c r="DA30" s="88"/>
      <c r="DB30" s="89"/>
      <c r="DC30" s="94"/>
      <c r="DD30" s="70"/>
      <c r="DE30" s="88"/>
      <c r="DF30" s="89"/>
      <c r="DG30" s="94"/>
      <c r="DH30" s="70">
        <f t="shared" si="19"/>
        <v>0</v>
      </c>
      <c r="DI30" s="88"/>
      <c r="DJ30" s="89"/>
      <c r="DK30" s="94"/>
      <c r="DL30" s="70">
        <f t="shared" si="20"/>
        <v>0</v>
      </c>
      <c r="DM30" s="88"/>
      <c r="DN30" s="89"/>
      <c r="DO30" s="94"/>
      <c r="DP30" s="70">
        <f t="shared" si="40"/>
        <v>0</v>
      </c>
      <c r="DR30" s="88"/>
      <c r="DS30" s="89"/>
      <c r="DT30" s="94"/>
      <c r="DU30" s="70"/>
      <c r="DW30" s="88"/>
      <c r="DX30" s="89"/>
      <c r="DY30" s="94"/>
      <c r="DZ30" s="70"/>
      <c r="EB30" s="88"/>
      <c r="EC30" s="89"/>
      <c r="ED30" s="94"/>
      <c r="EE30" s="70"/>
      <c r="EG30" s="88"/>
      <c r="EH30" s="89"/>
      <c r="EI30" s="94"/>
      <c r="EJ30" s="70"/>
      <c r="EL30" s="88"/>
      <c r="EM30" s="89"/>
      <c r="EN30" s="94"/>
      <c r="EO30" s="70"/>
      <c r="EQ30" s="88"/>
      <c r="ER30" s="89"/>
      <c r="ES30" s="94"/>
      <c r="ET30" s="70"/>
    </row>
    <row r="31" spans="2:150">
      <c r="B31" s="175" t="s">
        <v>241</v>
      </c>
      <c r="H31" s="75"/>
      <c r="I31" s="76"/>
      <c r="J31" s="95"/>
      <c r="K31" s="96">
        <v>43</v>
      </c>
      <c r="M31" s="75"/>
      <c r="N31" s="76"/>
      <c r="O31" s="95"/>
      <c r="P31" s="96">
        <v>596</v>
      </c>
      <c r="R31" s="75"/>
      <c r="S31" s="76"/>
      <c r="T31" s="95"/>
      <c r="U31" s="96">
        <v>1088</v>
      </c>
      <c r="W31" s="75"/>
      <c r="X31" s="76"/>
      <c r="Y31" s="95"/>
      <c r="Z31" s="96">
        <v>1491</v>
      </c>
      <c r="AB31" s="75"/>
      <c r="AC31" s="76"/>
      <c r="AD31" s="95"/>
      <c r="AE31" s="96">
        <v>3218</v>
      </c>
      <c r="AG31" s="75"/>
      <c r="AH31" s="76"/>
      <c r="AI31" s="95"/>
      <c r="AJ31" s="96">
        <v>1465.0264855050102</v>
      </c>
      <c r="AL31" s="75"/>
      <c r="AM31" s="76"/>
      <c r="AN31" s="95"/>
      <c r="AO31" s="96">
        <v>1061</v>
      </c>
      <c r="AQ31" s="75"/>
      <c r="AR31" s="76"/>
      <c r="AS31" s="95"/>
      <c r="AT31" s="96">
        <v>1089.9410938163346</v>
      </c>
      <c r="AV31" s="75"/>
      <c r="AW31" s="76"/>
      <c r="AX31" s="95"/>
      <c r="AY31" s="96">
        <v>1692.9653396023512</v>
      </c>
      <c r="BA31" s="75"/>
      <c r="BB31" s="76"/>
      <c r="BC31" s="95"/>
      <c r="BD31" s="96">
        <f>AJ31+AO31+AT31+AY31</f>
        <v>5308.932918923696</v>
      </c>
      <c r="BF31" s="75"/>
      <c r="BG31" s="76"/>
      <c r="BH31" s="95"/>
      <c r="BI31" s="96">
        <v>1667.3206097647803</v>
      </c>
      <c r="BK31" s="75"/>
      <c r="BL31" s="76"/>
      <c r="BM31" s="95"/>
      <c r="BN31" s="96">
        <v>1398</v>
      </c>
      <c r="BP31" s="75"/>
      <c r="BQ31" s="76"/>
      <c r="BR31" s="95"/>
      <c r="BS31" s="96">
        <v>1337</v>
      </c>
      <c r="BU31" s="75"/>
      <c r="BV31" s="76"/>
      <c r="BW31" s="95"/>
      <c r="BX31" s="96">
        <v>942</v>
      </c>
      <c r="BZ31" s="75"/>
      <c r="CA31" s="76"/>
      <c r="CB31" s="95"/>
      <c r="CC31" s="96">
        <f>BI31+BN31+BS31+BX31</f>
        <v>5344.3206097647799</v>
      </c>
      <c r="CE31" s="75"/>
      <c r="CF31" s="76"/>
      <c r="CG31" s="95"/>
      <c r="CH31" s="96">
        <v>1485.2720228912385</v>
      </c>
      <c r="CI31" s="75"/>
      <c r="CJ31" s="76"/>
      <c r="CK31" s="95"/>
      <c r="CL31" s="96">
        <v>2022.6486782009622</v>
      </c>
      <c r="CM31" s="75"/>
      <c r="CN31" s="76"/>
      <c r="CO31" s="95"/>
      <c r="CP31" s="96">
        <v>1800.0223013173772</v>
      </c>
      <c r="CQ31" s="75"/>
      <c r="CR31" s="76"/>
      <c r="CS31" s="95"/>
      <c r="CT31" s="96">
        <v>1627.207997813731</v>
      </c>
      <c r="CV31" s="75"/>
      <c r="CW31" s="76"/>
      <c r="CX31" s="95"/>
      <c r="CY31" s="96">
        <f>CH31+CL31+CP31+CT31</f>
        <v>6935.151000223309</v>
      </c>
      <c r="DA31" s="75"/>
      <c r="DB31" s="76"/>
      <c r="DC31" s="95"/>
      <c r="DD31" s="96">
        <v>2224.3459246755106</v>
      </c>
      <c r="DE31" s="75"/>
      <c r="DF31" s="76"/>
      <c r="DG31" s="95"/>
      <c r="DH31" s="96">
        <v>2583.8226467409881</v>
      </c>
      <c r="DI31" s="75"/>
      <c r="DJ31" s="76"/>
      <c r="DK31" s="95">
        <v>0</v>
      </c>
      <c r="DL31" s="96">
        <v>2569.6498714249383</v>
      </c>
      <c r="DM31" s="75"/>
      <c r="DN31" s="76"/>
      <c r="DO31" s="95">
        <v>0</v>
      </c>
      <c r="DP31" s="96">
        <v>2121.25864347172</v>
      </c>
      <c r="DR31" s="75">
        <f t="shared" ref="DR31:DR32" si="179">DE31+DA31+DI31+DM31</f>
        <v>0</v>
      </c>
      <c r="DS31" s="76">
        <f t="shared" ref="DS31:DS32" si="180">DF31+DB31+DJ31+DN31</f>
        <v>0</v>
      </c>
      <c r="DT31" s="95">
        <f t="shared" ref="DT31:DT32" si="181">DG31+DC31+DK31+DO31</f>
        <v>0</v>
      </c>
      <c r="DU31" s="96">
        <f t="shared" ref="DU31:DU32" si="182">DH31+DD31+DL31+DP31</f>
        <v>9499.0770863131565</v>
      </c>
      <c r="DW31" s="75"/>
      <c r="DX31" s="76"/>
      <c r="DY31" s="95"/>
      <c r="DZ31" s="96">
        <v>3713.7858083072301</v>
      </c>
      <c r="EB31" s="75"/>
      <c r="EC31" s="76"/>
      <c r="ED31" s="95"/>
      <c r="EE31" s="96">
        <v>5094.6231710140537</v>
      </c>
      <c r="EG31" s="88"/>
      <c r="EH31" s="88"/>
      <c r="EI31" s="88"/>
      <c r="EJ31" s="96">
        <v>4341.116634655802</v>
      </c>
      <c r="EL31" s="88"/>
      <c r="EM31" s="88"/>
      <c r="EN31" s="88"/>
      <c r="EO31" s="96">
        <v>4769.7364893785625</v>
      </c>
      <c r="EQ31" s="88">
        <f t="shared" ref="EQ31:EQ32" si="183">DW31+EB31+EG31+EL31</f>
        <v>0</v>
      </c>
      <c r="ER31" s="88">
        <f t="shared" ref="ER31:ER32" si="184">DX31+EC31+EH31+EM31</f>
        <v>0</v>
      </c>
      <c r="ES31" s="88">
        <f t="shared" ref="ES31:ES32" si="185">DY31+ED31+EI31+EN31</f>
        <v>0</v>
      </c>
      <c r="ET31" s="96">
        <v>17919.26210335565</v>
      </c>
    </row>
    <row r="32" spans="2:150">
      <c r="B32" s="32" t="s">
        <v>62</v>
      </c>
      <c r="H32" s="75"/>
      <c r="I32" s="76"/>
      <c r="J32" s="95"/>
      <c r="K32" s="96">
        <v>7980</v>
      </c>
      <c r="M32" s="75"/>
      <c r="N32" s="76"/>
      <c r="O32" s="95"/>
      <c r="P32" s="96">
        <v>7922</v>
      </c>
      <c r="R32" s="75"/>
      <c r="S32" s="76"/>
      <c r="T32" s="95"/>
      <c r="U32" s="96">
        <v>7951</v>
      </c>
      <c r="W32" s="75"/>
      <c r="X32" s="76"/>
      <c r="Y32" s="95"/>
      <c r="Z32" s="96">
        <v>7957</v>
      </c>
      <c r="AB32" s="75"/>
      <c r="AC32" s="76"/>
      <c r="AD32" s="95"/>
      <c r="AE32" s="96">
        <v>31810</v>
      </c>
      <c r="AG32" s="75"/>
      <c r="AH32" s="76"/>
      <c r="AI32" s="95"/>
      <c r="AJ32" s="96">
        <v>7840.0981965792498</v>
      </c>
      <c r="AL32" s="75"/>
      <c r="AM32" s="76"/>
      <c r="AN32" s="95"/>
      <c r="AO32" s="96">
        <v>7548</v>
      </c>
      <c r="AQ32" s="75"/>
      <c r="AR32" s="76"/>
      <c r="AS32" s="95"/>
      <c r="AT32" s="96">
        <v>7005.0736888517295</v>
      </c>
      <c r="AV32" s="75"/>
      <c r="AW32" s="76"/>
      <c r="AX32" s="95"/>
      <c r="AY32" s="96">
        <v>7082.0727550153269</v>
      </c>
      <c r="BA32" s="75"/>
      <c r="BB32" s="76"/>
      <c r="BC32" s="95"/>
      <c r="BD32" s="96">
        <f>AJ32+AO32+AT32+AY32</f>
        <v>29475.244640446308</v>
      </c>
      <c r="BF32" s="75"/>
      <c r="BG32" s="76"/>
      <c r="BH32" s="95"/>
      <c r="BI32" s="96">
        <v>6598.9777713077274</v>
      </c>
      <c r="BK32" s="75"/>
      <c r="BL32" s="76"/>
      <c r="BM32" s="95"/>
      <c r="BN32" s="96">
        <v>6505</v>
      </c>
      <c r="BP32" s="75"/>
      <c r="BQ32" s="76"/>
      <c r="BR32" s="95"/>
      <c r="BS32" s="96">
        <v>6574</v>
      </c>
      <c r="BU32" s="75"/>
      <c r="BV32" s="76"/>
      <c r="BW32" s="95"/>
      <c r="BX32" s="96">
        <v>6672</v>
      </c>
      <c r="BZ32" s="75"/>
      <c r="CA32" s="76"/>
      <c r="CB32" s="95"/>
      <c r="CC32" s="96">
        <f>BI32+BN32+BS32+BX32</f>
        <v>26349.977771307727</v>
      </c>
      <c r="CE32" s="75"/>
      <c r="CF32" s="76"/>
      <c r="CG32" s="95"/>
      <c r="CH32" s="96">
        <v>6206.6133717839584</v>
      </c>
      <c r="CI32" s="75"/>
      <c r="CJ32" s="76"/>
      <c r="CK32" s="95"/>
      <c r="CL32" s="96">
        <v>5813.6007022781196</v>
      </c>
      <c r="CM32" s="75"/>
      <c r="CN32" s="76"/>
      <c r="CO32" s="95"/>
      <c r="CP32" s="96">
        <v>5823.0641555845159</v>
      </c>
      <c r="CQ32" s="75"/>
      <c r="CR32" s="76"/>
      <c r="CS32" s="95"/>
      <c r="CT32" s="96">
        <v>5945.8559470199825</v>
      </c>
      <c r="CV32" s="75"/>
      <c r="CW32" s="76"/>
      <c r="CX32" s="95"/>
      <c r="CY32" s="96">
        <f>CH32+CL32+CP32+CT32</f>
        <v>23789.134176666579</v>
      </c>
      <c r="DA32" s="75"/>
      <c r="DB32" s="76"/>
      <c r="DC32" s="95"/>
      <c r="DD32" s="96">
        <v>6099.9779257033633</v>
      </c>
      <c r="DE32" s="75"/>
      <c r="DF32" s="76"/>
      <c r="DG32" s="95"/>
      <c r="DH32" s="96">
        <v>6048.3434995052876</v>
      </c>
      <c r="DI32" s="75"/>
      <c r="DJ32" s="76"/>
      <c r="DK32" s="95">
        <v>0</v>
      </c>
      <c r="DL32" s="96">
        <v>6025.5195718909754</v>
      </c>
      <c r="DM32" s="75"/>
      <c r="DN32" s="76"/>
      <c r="DO32" s="95">
        <v>0</v>
      </c>
      <c r="DP32" s="96">
        <v>6018.5658231785583</v>
      </c>
      <c r="DR32" s="75">
        <f t="shared" si="179"/>
        <v>0</v>
      </c>
      <c r="DS32" s="76">
        <f t="shared" si="180"/>
        <v>0</v>
      </c>
      <c r="DT32" s="95">
        <f t="shared" si="181"/>
        <v>0</v>
      </c>
      <c r="DU32" s="96">
        <f t="shared" si="182"/>
        <v>24192.406820278185</v>
      </c>
      <c r="DW32" s="75"/>
      <c r="DX32" s="76"/>
      <c r="DY32" s="95"/>
      <c r="DZ32" s="96">
        <v>6171.8816531354623</v>
      </c>
      <c r="EB32" s="75"/>
      <c r="EC32" s="76"/>
      <c r="ED32" s="95"/>
      <c r="EE32" s="96">
        <v>6466.2181941201816</v>
      </c>
      <c r="EG32" s="88"/>
      <c r="EH32" s="88"/>
      <c r="EI32" s="88"/>
      <c r="EJ32" s="96">
        <v>6338.7376479051654</v>
      </c>
      <c r="EL32" s="88"/>
      <c r="EM32" s="88"/>
      <c r="EN32" s="88"/>
      <c r="EO32" s="96">
        <v>6221.5029073272026</v>
      </c>
      <c r="EQ32" s="88">
        <f t="shared" si="183"/>
        <v>0</v>
      </c>
      <c r="ER32" s="88">
        <f t="shared" si="184"/>
        <v>0</v>
      </c>
      <c r="ES32" s="88">
        <f t="shared" si="185"/>
        <v>0</v>
      </c>
      <c r="ET32" s="96">
        <v>25198.340402488011</v>
      </c>
    </row>
    <row r="33" spans="2:150" s="102" customFormat="1">
      <c r="B33" s="299" t="s">
        <v>242</v>
      </c>
      <c r="H33" s="304"/>
      <c r="I33" s="305"/>
      <c r="J33" s="306"/>
      <c r="K33" s="307">
        <f t="shared" ref="K33:BD33" si="186">+K29-K31-K32</f>
        <v>-5835</v>
      </c>
      <c r="L33" s="102">
        <f t="shared" si="186"/>
        <v>0</v>
      </c>
      <c r="M33" s="304"/>
      <c r="N33" s="305"/>
      <c r="O33" s="306"/>
      <c r="P33" s="307">
        <f t="shared" si="186"/>
        <v>5985</v>
      </c>
      <c r="Q33" s="102">
        <f t="shared" si="186"/>
        <v>0</v>
      </c>
      <c r="R33" s="304"/>
      <c r="S33" s="305"/>
      <c r="T33" s="306"/>
      <c r="U33" s="307">
        <f t="shared" si="186"/>
        <v>8964</v>
      </c>
      <c r="V33" s="102">
        <f t="shared" si="186"/>
        <v>0</v>
      </c>
      <c r="W33" s="304"/>
      <c r="X33" s="305"/>
      <c r="Y33" s="306"/>
      <c r="Z33" s="307">
        <f t="shared" si="186"/>
        <v>8799</v>
      </c>
      <c r="AA33" s="102">
        <f t="shared" si="186"/>
        <v>0</v>
      </c>
      <c r="AB33" s="304"/>
      <c r="AC33" s="305"/>
      <c r="AD33" s="306"/>
      <c r="AE33" s="307">
        <f t="shared" si="186"/>
        <v>17913</v>
      </c>
      <c r="AF33" s="102">
        <f t="shared" si="186"/>
        <v>0</v>
      </c>
      <c r="AG33" s="304"/>
      <c r="AH33" s="305"/>
      <c r="AI33" s="306"/>
      <c r="AJ33" s="307">
        <f t="shared" si="186"/>
        <v>658.63158992046829</v>
      </c>
      <c r="AK33" s="102">
        <f t="shared" si="186"/>
        <v>0</v>
      </c>
      <c r="AL33" s="304"/>
      <c r="AM33" s="305"/>
      <c r="AN33" s="306"/>
      <c r="AO33" s="307">
        <f t="shared" si="186"/>
        <v>3428.3999999999942</v>
      </c>
      <c r="AP33" s="102">
        <f t="shared" si="186"/>
        <v>0</v>
      </c>
      <c r="AQ33" s="304"/>
      <c r="AR33" s="305"/>
      <c r="AS33" s="306"/>
      <c r="AT33" s="307">
        <f t="shared" ref="AT33" si="187">+AT29-AT31-AT32</f>
        <v>4046.09351967371</v>
      </c>
      <c r="AU33" s="102">
        <f t="shared" si="186"/>
        <v>0</v>
      </c>
      <c r="AV33" s="304"/>
      <c r="AW33" s="305"/>
      <c r="AX33" s="306">
        <f t="shared" si="186"/>
        <v>0</v>
      </c>
      <c r="AY33" s="307">
        <f t="shared" si="186"/>
        <v>4399.8938919647853</v>
      </c>
      <c r="AZ33" s="102">
        <f t="shared" si="186"/>
        <v>0</v>
      </c>
      <c r="BA33" s="304"/>
      <c r="BB33" s="305"/>
      <c r="BC33" s="306"/>
      <c r="BD33" s="307">
        <f t="shared" si="186"/>
        <v>12533.419001558923</v>
      </c>
      <c r="BE33" s="102">
        <f t="shared" ref="BE33" si="188">+BE29-BE31-BE32</f>
        <v>0</v>
      </c>
      <c r="BF33" s="304"/>
      <c r="BG33" s="305"/>
      <c r="BH33" s="306"/>
      <c r="BI33" s="307">
        <f t="shared" ref="BI33:BJ33" si="189">+BI29-BI31-BI32</f>
        <v>2840.5872448233349</v>
      </c>
      <c r="BJ33" s="102">
        <f t="shared" si="189"/>
        <v>0</v>
      </c>
      <c r="BK33" s="304"/>
      <c r="BL33" s="305"/>
      <c r="BM33" s="306"/>
      <c r="BN33" s="307">
        <f t="shared" ref="BN33:BO33" si="190">+BN29-BN31-BN32</f>
        <v>4318</v>
      </c>
      <c r="BO33" s="102">
        <f t="shared" si="190"/>
        <v>0</v>
      </c>
      <c r="BP33" s="304"/>
      <c r="BQ33" s="305"/>
      <c r="BR33" s="306"/>
      <c r="BS33" s="307">
        <f t="shared" ref="BS33" si="191">+BS29-BS31-BS32</f>
        <v>6068</v>
      </c>
      <c r="BT33" s="102">
        <f t="shared" ref="BT33" si="192">+BT29-BT31-BT32</f>
        <v>0</v>
      </c>
      <c r="BU33" s="304"/>
      <c r="BV33" s="305"/>
      <c r="BW33" s="306"/>
      <c r="BX33" s="307">
        <f t="shared" ref="BX33" si="193">+BX29-BX31-BX32</f>
        <v>8172</v>
      </c>
      <c r="BY33" s="102">
        <f t="shared" ref="BY33" si="194">+BY29-BY31-BY32</f>
        <v>0</v>
      </c>
      <c r="BZ33" s="304"/>
      <c r="CA33" s="305"/>
      <c r="CB33" s="306"/>
      <c r="CC33" s="307">
        <f t="shared" ref="CC33:CD33" si="195">+CC29-CC31-CC32</f>
        <v>21398.587244823408</v>
      </c>
      <c r="CD33" s="102">
        <f t="shared" si="195"/>
        <v>0</v>
      </c>
      <c r="CE33" s="304"/>
      <c r="CF33" s="305"/>
      <c r="CG33" s="306"/>
      <c r="CH33" s="307">
        <f t="shared" ref="CH33" si="196">+CH29-CH31-CH32</f>
        <v>6744.75555091149</v>
      </c>
      <c r="CI33" s="304"/>
      <c r="CJ33" s="305"/>
      <c r="CK33" s="306"/>
      <c r="CL33" s="307">
        <f t="shared" ref="CL33" si="197">+CL29-CL31-CL32</f>
        <v>9336.0814612684062</v>
      </c>
      <c r="CM33" s="304"/>
      <c r="CN33" s="305"/>
      <c r="CO33" s="306"/>
      <c r="CP33" s="307">
        <f t="shared" ref="CP33" si="198">+CP29-CP31-CP32</f>
        <v>12193.342274943303</v>
      </c>
      <c r="CQ33" s="304"/>
      <c r="CR33" s="305"/>
      <c r="CS33" s="306"/>
      <c r="CT33" s="307">
        <f t="shared" ref="CT33" si="199">+CT29-CT31-CT32</f>
        <v>13372.740623547583</v>
      </c>
      <c r="CU33" s="102">
        <f t="shared" ref="CU33" si="200">+CU29-CU31-CU32</f>
        <v>0</v>
      </c>
      <c r="CV33" s="304"/>
      <c r="CW33" s="305"/>
      <c r="CX33" s="306"/>
      <c r="CY33" s="307">
        <f t="shared" ref="CY33:CZ33" si="201">+CY29-CY31-CY32</f>
        <v>41646.919910670716</v>
      </c>
      <c r="CZ33" s="102">
        <f t="shared" si="201"/>
        <v>0</v>
      </c>
      <c r="DA33" s="304"/>
      <c r="DB33" s="305"/>
      <c r="DC33" s="306"/>
      <c r="DD33" s="307">
        <f t="shared" ref="DD33" si="202">+DD29-DD31-DD32</f>
        <v>12069.101509699383</v>
      </c>
      <c r="DE33" s="304"/>
      <c r="DF33" s="305"/>
      <c r="DG33" s="306"/>
      <c r="DH33" s="307">
        <f t="shared" ref="DH33:DQ33" si="203">+DH29-DH31-DH32</f>
        <v>15265.175013146931</v>
      </c>
      <c r="DI33" s="304"/>
      <c r="DJ33" s="305"/>
      <c r="DK33" s="306"/>
      <c r="DL33" s="307">
        <f t="shared" ref="DL33" si="204">+DL29-DL31-DL32</f>
        <v>16541.018931297451</v>
      </c>
      <c r="DM33" s="304"/>
      <c r="DN33" s="305"/>
      <c r="DO33" s="306"/>
      <c r="DP33" s="307">
        <f t="shared" ref="DP33" si="205">+DP29-DP31-DP32</f>
        <v>14738.841776491308</v>
      </c>
      <c r="DQ33" s="102">
        <f t="shared" si="203"/>
        <v>0</v>
      </c>
      <c r="DR33" s="304"/>
      <c r="DS33" s="305"/>
      <c r="DT33" s="306"/>
      <c r="DU33" s="307">
        <f t="shared" ref="DU33:DV33" si="206">+DU29-DU31-DU32</f>
        <v>58614.137230635046</v>
      </c>
      <c r="DV33" s="102">
        <f t="shared" si="206"/>
        <v>0</v>
      </c>
      <c r="DW33" s="304"/>
      <c r="DX33" s="305"/>
      <c r="DY33" s="306"/>
      <c r="DZ33" s="307">
        <f t="shared" ref="DZ33:EA33" si="207">+DZ29-DZ31-DZ32</f>
        <v>12761.895878184509</v>
      </c>
      <c r="EA33" s="102">
        <f t="shared" si="207"/>
        <v>0</v>
      </c>
      <c r="EB33" s="304"/>
      <c r="EC33" s="305"/>
      <c r="ED33" s="306"/>
      <c r="EE33" s="307">
        <f t="shared" ref="EE33:EP33" si="208">+EE29-EE31-EE32</f>
        <v>15504.024472948004</v>
      </c>
      <c r="EF33" s="102">
        <f t="shared" si="208"/>
        <v>0</v>
      </c>
      <c r="EG33" s="304"/>
      <c r="EH33" s="305"/>
      <c r="EI33" s="306"/>
      <c r="EJ33" s="307">
        <f t="shared" ref="EJ33:EK33" si="209">+EJ29-EJ31-EJ32</f>
        <v>15720.683923804178</v>
      </c>
      <c r="EK33" s="102">
        <f t="shared" si="209"/>
        <v>0</v>
      </c>
      <c r="EL33" s="304"/>
      <c r="EM33" s="305"/>
      <c r="EN33" s="306"/>
      <c r="EO33" s="307">
        <f t="shared" ref="EO33" si="210">+EO29-EO31-EO32</f>
        <v>15893.89292714253</v>
      </c>
      <c r="EP33" s="102">
        <f t="shared" si="208"/>
        <v>0</v>
      </c>
      <c r="EQ33" s="304"/>
      <c r="ER33" s="305"/>
      <c r="ES33" s="306"/>
      <c r="ET33" s="307">
        <f t="shared" ref="ET33" si="211">+ET29-ET31-ET32</f>
        <v>59880.49720207919</v>
      </c>
    </row>
    <row r="34" spans="2:150" s="102" customFormat="1">
      <c r="B34" s="298"/>
      <c r="H34" s="300"/>
      <c r="I34" s="301"/>
      <c r="J34" s="302"/>
      <c r="K34" s="303"/>
      <c r="M34" s="300"/>
      <c r="N34" s="301"/>
      <c r="O34" s="302"/>
      <c r="P34" s="303"/>
      <c r="R34" s="300"/>
      <c r="S34" s="301"/>
      <c r="T34" s="302"/>
      <c r="U34" s="303"/>
      <c r="W34" s="300"/>
      <c r="X34" s="301"/>
      <c r="Y34" s="302"/>
      <c r="Z34" s="303"/>
      <c r="AB34" s="300"/>
      <c r="AC34" s="301"/>
      <c r="AD34" s="302"/>
      <c r="AE34" s="70"/>
      <c r="AG34" s="300"/>
      <c r="AH34" s="301"/>
      <c r="AI34" s="302"/>
      <c r="AJ34" s="303"/>
      <c r="AL34" s="300"/>
      <c r="AM34" s="301"/>
      <c r="AN34" s="302"/>
      <c r="AO34" s="303"/>
      <c r="AQ34" s="103"/>
      <c r="AR34" s="104"/>
      <c r="AS34" s="105"/>
      <c r="AT34" s="106"/>
      <c r="AV34" s="103"/>
      <c r="AW34" s="104"/>
      <c r="AX34" s="105"/>
      <c r="AY34" s="106"/>
      <c r="BA34" s="103"/>
      <c r="BB34" s="104"/>
      <c r="BC34" s="105"/>
      <c r="BD34" s="106"/>
      <c r="BF34" s="103"/>
      <c r="BG34" s="104"/>
      <c r="BH34" s="105"/>
      <c r="BI34" s="106"/>
      <c r="BK34" s="103"/>
      <c r="BL34" s="104"/>
      <c r="BM34" s="105"/>
      <c r="BN34" s="106"/>
      <c r="BP34" s="103"/>
      <c r="BQ34" s="104"/>
      <c r="BR34" s="105"/>
      <c r="BS34" s="106"/>
      <c r="BU34" s="103"/>
      <c r="BV34" s="104"/>
      <c r="BW34" s="105"/>
      <c r="BX34" s="106"/>
      <c r="BZ34" s="103"/>
      <c r="CA34" s="104"/>
      <c r="CB34" s="105"/>
      <c r="CC34" s="106"/>
      <c r="CE34" s="103"/>
      <c r="CF34" s="104"/>
      <c r="CG34" s="105"/>
      <c r="CH34" s="106"/>
      <c r="CI34" s="103"/>
      <c r="CJ34" s="104"/>
      <c r="CK34" s="105"/>
      <c r="CL34" s="106">
        <f t="shared" si="13"/>
        <v>0</v>
      </c>
      <c r="CM34" s="103"/>
      <c r="CN34" s="104"/>
      <c r="CO34" s="105"/>
      <c r="CP34" s="106">
        <f t="shared" ref="CP34:CP38" si="212">SUM(CM34:CO34)</f>
        <v>0</v>
      </c>
      <c r="CQ34" s="103"/>
      <c r="CR34" s="104"/>
      <c r="CS34" s="105"/>
      <c r="CT34" s="106">
        <f t="shared" ref="CT34:CT38" si="213">SUM(CQ34:CS34)</f>
        <v>0</v>
      </c>
      <c r="CV34" s="103"/>
      <c r="CW34" s="104"/>
      <c r="CX34" s="105"/>
      <c r="CY34" s="106"/>
      <c r="DA34" s="103"/>
      <c r="DB34" s="104"/>
      <c r="DC34" s="105"/>
      <c r="DD34" s="106"/>
      <c r="DE34" s="103"/>
      <c r="DF34" s="104"/>
      <c r="DG34" s="105"/>
      <c r="DH34" s="106">
        <f t="shared" ref="DH34:DH38" si="214">SUM(DE34:DG34)</f>
        <v>0</v>
      </c>
      <c r="DI34" s="103"/>
      <c r="DJ34" s="104"/>
      <c r="DK34" s="105"/>
      <c r="DL34" s="106">
        <f t="shared" ref="DL34:DL38" si="215">SUM(DI34:DK34)</f>
        <v>0</v>
      </c>
      <c r="DM34" s="103"/>
      <c r="DN34" s="104"/>
      <c r="DO34" s="105"/>
      <c r="DP34" s="106">
        <f t="shared" ref="DP34:DP38" si="216">SUM(DM34:DO34)</f>
        <v>0</v>
      </c>
      <c r="DR34" s="103"/>
      <c r="DS34" s="104"/>
      <c r="DT34" s="105"/>
      <c r="DU34" s="106"/>
      <c r="DW34" s="103"/>
      <c r="DX34" s="104"/>
      <c r="DY34" s="105"/>
      <c r="DZ34" s="106"/>
      <c r="EB34" s="103"/>
      <c r="EC34" s="104"/>
      <c r="ED34" s="105"/>
      <c r="EE34" s="106"/>
      <c r="EG34" s="103"/>
      <c r="EH34" s="104"/>
      <c r="EI34" s="105"/>
      <c r="EJ34" s="106"/>
      <c r="EL34" s="103"/>
      <c r="EM34" s="104"/>
      <c r="EN34" s="105"/>
      <c r="EO34" s="106"/>
      <c r="EQ34" s="103"/>
      <c r="ER34" s="104"/>
      <c r="ES34" s="105"/>
      <c r="ET34" s="106"/>
    </row>
    <row r="35" spans="2:150">
      <c r="B35" s="42" t="s">
        <v>197</v>
      </c>
      <c r="H35" s="75">
        <v>2210</v>
      </c>
      <c r="I35" s="76">
        <v>540</v>
      </c>
      <c r="J35" s="95">
        <v>0</v>
      </c>
      <c r="K35" s="96">
        <v>2750</v>
      </c>
      <c r="M35" s="75">
        <v>3216</v>
      </c>
      <c r="N35" s="76">
        <v>813</v>
      </c>
      <c r="O35" s="95">
        <v>0</v>
      </c>
      <c r="P35" s="96">
        <v>4029</v>
      </c>
      <c r="R35" s="75">
        <v>3474</v>
      </c>
      <c r="S35" s="76">
        <v>222</v>
      </c>
      <c r="T35" s="95">
        <v>0</v>
      </c>
      <c r="U35" s="96">
        <v>3696</v>
      </c>
      <c r="W35" s="75">
        <v>4322</v>
      </c>
      <c r="X35" s="76">
        <v>466</v>
      </c>
      <c r="Y35" s="95">
        <v>0</v>
      </c>
      <c r="Z35" s="96">
        <v>4788</v>
      </c>
      <c r="AB35" s="75">
        <f>+H35+M35+R35+W35</f>
        <v>13222</v>
      </c>
      <c r="AC35" s="76">
        <f t="shared" ref="AC35" si="217">+I35+N35+S35+X35</f>
        <v>2041</v>
      </c>
      <c r="AD35" s="95">
        <f t="shared" ref="AD35" si="218">+J35+O35+T35+Y35</f>
        <v>0</v>
      </c>
      <c r="AE35" s="96">
        <f>SUM(AB35:AD35)</f>
        <v>15263</v>
      </c>
      <c r="AG35" s="75">
        <v>6237.4765381015595</v>
      </c>
      <c r="AH35" s="76">
        <v>514.87674966929103</v>
      </c>
      <c r="AI35" s="95">
        <v>0</v>
      </c>
      <c r="AJ35" s="96">
        <v>6752.3532877708503</v>
      </c>
      <c r="AL35" s="75">
        <v>5901</v>
      </c>
      <c r="AM35" s="76">
        <v>309</v>
      </c>
      <c r="AN35" s="95">
        <v>0</v>
      </c>
      <c r="AO35" s="96">
        <v>6210</v>
      </c>
      <c r="AQ35" s="75">
        <v>4557</v>
      </c>
      <c r="AR35" s="76">
        <v>130</v>
      </c>
      <c r="AS35" s="95">
        <v>0</v>
      </c>
      <c r="AT35" s="96">
        <v>4687</v>
      </c>
      <c r="AV35" s="75">
        <v>3380.9586319733412</v>
      </c>
      <c r="AW35" s="76">
        <v>188.08289097489603</v>
      </c>
      <c r="AX35" s="95">
        <v>0</v>
      </c>
      <c r="AY35" s="96">
        <v>3569.0415229482373</v>
      </c>
      <c r="BA35" s="75">
        <v>20076.435170074903</v>
      </c>
      <c r="BB35" s="76">
        <v>1141.9596406441869</v>
      </c>
      <c r="BC35" s="95">
        <v>0</v>
      </c>
      <c r="BD35" s="96">
        <v>21218.394810719088</v>
      </c>
      <c r="BF35" s="75">
        <v>4114.2125046720639</v>
      </c>
      <c r="BG35" s="76">
        <v>304.31770635439278</v>
      </c>
      <c r="BH35" s="95">
        <v>0</v>
      </c>
      <c r="BI35" s="96">
        <v>4418.5302110264565</v>
      </c>
      <c r="BK35" s="75">
        <v>-4721</v>
      </c>
      <c r="BL35" s="76">
        <v>-110</v>
      </c>
      <c r="BM35" s="95">
        <v>0</v>
      </c>
      <c r="BN35" s="96">
        <v>-4831</v>
      </c>
      <c r="BP35" s="75">
        <v>-16476</v>
      </c>
      <c r="BQ35" s="76">
        <v>-566</v>
      </c>
      <c r="BR35" s="95">
        <v>0</v>
      </c>
      <c r="BS35" s="96">
        <v>-17042</v>
      </c>
      <c r="BU35" s="75">
        <v>5485</v>
      </c>
      <c r="BV35" s="76">
        <v>12</v>
      </c>
      <c r="BW35" s="95">
        <v>0</v>
      </c>
      <c r="BX35" s="96">
        <v>5497</v>
      </c>
      <c r="BZ35" s="75">
        <v>-11597.787495327935</v>
      </c>
      <c r="CA35" s="76">
        <v>-359.68229364560722</v>
      </c>
      <c r="CB35" s="95"/>
      <c r="CC35" s="96">
        <f t="shared" ref="CC35" si="219">SUM(BZ35:CB35)</f>
        <v>-11957.469788973542</v>
      </c>
      <c r="CE35" s="75">
        <v>5004</v>
      </c>
      <c r="CF35" s="76">
        <v>388</v>
      </c>
      <c r="CG35" s="95">
        <v>0</v>
      </c>
      <c r="CH35" s="96">
        <f>SUM(CE35:CG35)</f>
        <v>5392</v>
      </c>
      <c r="CI35" s="75">
        <v>-5004</v>
      </c>
      <c r="CJ35" s="76">
        <v>-388</v>
      </c>
      <c r="CK35" s="95">
        <v>0</v>
      </c>
      <c r="CL35" s="96">
        <f t="shared" si="13"/>
        <v>-5392</v>
      </c>
      <c r="CM35" s="75">
        <v>5449</v>
      </c>
      <c r="CN35" s="76">
        <v>360</v>
      </c>
      <c r="CO35" s="95">
        <v>0</v>
      </c>
      <c r="CP35" s="96">
        <f t="shared" si="212"/>
        <v>5809</v>
      </c>
      <c r="CQ35" s="75">
        <v>3172</v>
      </c>
      <c r="CR35" s="76">
        <v>412</v>
      </c>
      <c r="CS35" s="95">
        <v>0</v>
      </c>
      <c r="CT35" s="96">
        <f t="shared" si="213"/>
        <v>3584</v>
      </c>
      <c r="CV35" s="75">
        <v>8621</v>
      </c>
      <c r="CW35" s="76">
        <v>772</v>
      </c>
      <c r="CX35" s="95"/>
      <c r="CY35" s="96">
        <f t="shared" ref="CY35" si="220">SUM(CV35:CX35)</f>
        <v>9393</v>
      </c>
      <c r="DA35" s="75">
        <v>2908</v>
      </c>
      <c r="DB35" s="76">
        <v>236</v>
      </c>
      <c r="DC35" s="95">
        <v>0</v>
      </c>
      <c r="DD35" s="96">
        <f>SUM(DA35:DC35)</f>
        <v>3144</v>
      </c>
      <c r="DE35" s="75">
        <v>6759</v>
      </c>
      <c r="DF35" s="76">
        <v>621</v>
      </c>
      <c r="DG35" s="95">
        <v>0</v>
      </c>
      <c r="DH35" s="96">
        <f t="shared" si="214"/>
        <v>7380</v>
      </c>
      <c r="DI35" s="75">
        <v>5704</v>
      </c>
      <c r="DJ35" s="76">
        <v>390</v>
      </c>
      <c r="DK35" s="95">
        <v>0</v>
      </c>
      <c r="DL35" s="96">
        <f t="shared" si="215"/>
        <v>6094</v>
      </c>
      <c r="DM35" s="75">
        <v>5552</v>
      </c>
      <c r="DN35" s="76">
        <v>538</v>
      </c>
      <c r="DO35" s="95">
        <v>0</v>
      </c>
      <c r="DP35" s="96">
        <f t="shared" si="216"/>
        <v>6090</v>
      </c>
      <c r="DR35" s="75">
        <f t="shared" ref="DR35" si="221">DE35+DA35+DI35+DM35</f>
        <v>20923</v>
      </c>
      <c r="DS35" s="76">
        <f t="shared" ref="DS35" si="222">DF35+DB35+DJ35+DN35</f>
        <v>1785</v>
      </c>
      <c r="DT35" s="95">
        <f t="shared" ref="DT35" si="223">DG35+DC35+DK35+DO35</f>
        <v>0</v>
      </c>
      <c r="DU35" s="96">
        <f t="shared" ref="DU35" si="224">DH35+DD35+DL35+DP35</f>
        <v>22708</v>
      </c>
      <c r="DW35" s="75">
        <v>10194</v>
      </c>
      <c r="DX35" s="76">
        <v>349</v>
      </c>
      <c r="DY35" s="95">
        <v>0</v>
      </c>
      <c r="DZ35" s="96">
        <f>SUM(DW35:DY35)</f>
        <v>10543</v>
      </c>
      <c r="EB35" s="75">
        <v>7658</v>
      </c>
      <c r="EC35" s="76">
        <v>270</v>
      </c>
      <c r="ED35" s="95">
        <v>0</v>
      </c>
      <c r="EE35" s="96">
        <f>SUM(EB35:ED35)</f>
        <v>7928</v>
      </c>
      <c r="EG35" s="88">
        <v>4223</v>
      </c>
      <c r="EH35" s="88">
        <v>394</v>
      </c>
      <c r="EI35" s="88">
        <v>0</v>
      </c>
      <c r="EJ35" s="96">
        <f>SUM(EG35:EI35)</f>
        <v>4617</v>
      </c>
      <c r="EL35" s="88">
        <v>8682</v>
      </c>
      <c r="EM35" s="88">
        <v>310</v>
      </c>
      <c r="EN35" s="88">
        <v>0</v>
      </c>
      <c r="EO35" s="96">
        <f>SUM(EL35:EN35)</f>
        <v>8992</v>
      </c>
      <c r="EQ35" s="88">
        <f t="shared" ref="EQ35:EQ36" si="225">DW35+EB35+EG35+EL35</f>
        <v>30757</v>
      </c>
      <c r="ER35" s="88">
        <f t="shared" ref="ER35:ER36" si="226">DX35+EC35+EH35+EM35</f>
        <v>1323</v>
      </c>
      <c r="ES35" s="88">
        <f t="shared" ref="ES35:ES36" si="227">DY35+ED35+EI35+EN35</f>
        <v>0</v>
      </c>
      <c r="ET35" s="96">
        <f>SUM(EQ35:ES35)</f>
        <v>32080</v>
      </c>
    </row>
    <row r="36" spans="2:150">
      <c r="B36" s="42"/>
      <c r="H36" s="75"/>
      <c r="I36" s="76"/>
      <c r="J36" s="95"/>
      <c r="K36" s="96"/>
      <c r="M36" s="75"/>
      <c r="N36" s="76"/>
      <c r="O36" s="95"/>
      <c r="P36" s="96"/>
      <c r="R36" s="75"/>
      <c r="S36" s="76"/>
      <c r="T36" s="95"/>
      <c r="U36" s="96"/>
      <c r="W36" s="75"/>
      <c r="X36" s="76"/>
      <c r="Y36" s="95"/>
      <c r="Z36" s="96"/>
      <c r="AB36" s="75"/>
      <c r="AC36" s="76"/>
      <c r="AD36" s="95"/>
      <c r="AE36" s="96"/>
      <c r="AG36" s="75"/>
      <c r="AH36" s="76"/>
      <c r="AI36" s="95"/>
      <c r="AJ36" s="96"/>
      <c r="AL36" s="75"/>
      <c r="AM36" s="76"/>
      <c r="AN36" s="95"/>
      <c r="AO36" s="96"/>
      <c r="AQ36" s="75"/>
      <c r="AR36" s="76"/>
      <c r="AS36" s="95"/>
      <c r="AT36" s="96"/>
      <c r="AV36" s="75"/>
      <c r="AW36" s="76"/>
      <c r="AX36" s="95"/>
      <c r="AY36" s="96"/>
      <c r="BA36" s="75"/>
      <c r="BB36" s="76"/>
      <c r="BC36" s="95"/>
      <c r="BD36" s="96"/>
      <c r="BF36" s="75">
        <v>0</v>
      </c>
      <c r="BG36" s="76">
        <v>0</v>
      </c>
      <c r="BH36" s="95">
        <v>0</v>
      </c>
      <c r="BI36" s="96">
        <v>0</v>
      </c>
      <c r="BK36" s="75">
        <v>0</v>
      </c>
      <c r="BL36" s="76">
        <v>0</v>
      </c>
      <c r="BM36" s="95">
        <v>0</v>
      </c>
      <c r="BN36" s="96">
        <v>0</v>
      </c>
      <c r="BP36" s="75">
        <v>0</v>
      </c>
      <c r="BQ36" s="76">
        <v>0</v>
      </c>
      <c r="BR36" s="95">
        <v>0</v>
      </c>
      <c r="BS36" s="96">
        <v>0</v>
      </c>
      <c r="BU36" s="75">
        <v>0</v>
      </c>
      <c r="BV36" s="76">
        <v>0</v>
      </c>
      <c r="BW36" s="95">
        <v>0</v>
      </c>
      <c r="BX36" s="96">
        <v>0</v>
      </c>
      <c r="BZ36" s="75"/>
      <c r="CA36" s="76"/>
      <c r="CB36" s="95"/>
      <c r="CC36" s="96"/>
      <c r="CE36" s="75">
        <v>0</v>
      </c>
      <c r="CF36" s="76">
        <v>0</v>
      </c>
      <c r="CG36" s="95">
        <v>0</v>
      </c>
      <c r="CH36" s="96">
        <v>0</v>
      </c>
      <c r="CI36" s="75">
        <v>0</v>
      </c>
      <c r="CJ36" s="76">
        <v>0</v>
      </c>
      <c r="CK36" s="95">
        <v>0</v>
      </c>
      <c r="CL36" s="96">
        <f t="shared" si="13"/>
        <v>0</v>
      </c>
      <c r="CM36" s="75">
        <v>0</v>
      </c>
      <c r="CN36" s="76">
        <v>0</v>
      </c>
      <c r="CO36" s="95">
        <v>0</v>
      </c>
      <c r="CP36" s="96">
        <f t="shared" si="212"/>
        <v>0</v>
      </c>
      <c r="CQ36" s="75">
        <v>0</v>
      </c>
      <c r="CR36" s="76">
        <v>0</v>
      </c>
      <c r="CS36" s="95">
        <v>0</v>
      </c>
      <c r="CT36" s="96">
        <f t="shared" si="213"/>
        <v>0</v>
      </c>
      <c r="CV36" s="75"/>
      <c r="CW36" s="76"/>
      <c r="CX36" s="95"/>
      <c r="CY36" s="96">
        <f t="shared" ref="CY36" si="228">SUM(CV36:CX36)</f>
        <v>0</v>
      </c>
      <c r="DA36" s="75">
        <v>0</v>
      </c>
      <c r="DB36" s="76">
        <v>0</v>
      </c>
      <c r="DC36" s="95">
        <v>0</v>
      </c>
      <c r="DD36" s="96">
        <v>0</v>
      </c>
      <c r="DE36" s="75">
        <v>0</v>
      </c>
      <c r="DF36" s="76">
        <v>0</v>
      </c>
      <c r="DG36" s="95">
        <v>0</v>
      </c>
      <c r="DH36" s="96">
        <f t="shared" si="214"/>
        <v>0</v>
      </c>
      <c r="DI36" s="75">
        <v>0</v>
      </c>
      <c r="DJ36" s="76">
        <v>0</v>
      </c>
      <c r="DK36" s="95">
        <v>0</v>
      </c>
      <c r="DL36" s="96">
        <f t="shared" si="215"/>
        <v>0</v>
      </c>
      <c r="DM36" s="75">
        <v>0</v>
      </c>
      <c r="DN36" s="76">
        <v>0</v>
      </c>
      <c r="DO36" s="95">
        <v>0</v>
      </c>
      <c r="DP36" s="96">
        <f t="shared" si="216"/>
        <v>0</v>
      </c>
      <c r="DR36" s="75"/>
      <c r="DS36" s="76"/>
      <c r="DT36" s="95"/>
      <c r="DU36" s="96">
        <f t="shared" ref="DU36" si="229">SUM(DR36:DT36)</f>
        <v>0</v>
      </c>
      <c r="DW36" s="75"/>
      <c r="DX36" s="76"/>
      <c r="DY36" s="95"/>
      <c r="DZ36" s="96">
        <v>0</v>
      </c>
      <c r="EB36" s="75"/>
      <c r="EC36" s="76"/>
      <c r="ED36" s="95"/>
      <c r="EE36" s="96">
        <v>0</v>
      </c>
      <c r="EG36" s="88"/>
      <c r="EH36" s="88"/>
      <c r="EI36" s="88"/>
      <c r="EJ36" s="96">
        <v>0</v>
      </c>
      <c r="EL36" s="88">
        <v>0</v>
      </c>
      <c r="EM36" s="88">
        <v>0</v>
      </c>
      <c r="EN36" s="88">
        <v>0</v>
      </c>
      <c r="EO36" s="96">
        <v>0</v>
      </c>
      <c r="EQ36" s="88">
        <f t="shared" si="225"/>
        <v>0</v>
      </c>
      <c r="ER36" s="88">
        <f t="shared" si="226"/>
        <v>0</v>
      </c>
      <c r="ES36" s="88">
        <f t="shared" si="227"/>
        <v>0</v>
      </c>
      <c r="ET36" s="96">
        <v>0</v>
      </c>
    </row>
    <row r="37" spans="2:150">
      <c r="B37" s="42" t="s">
        <v>243</v>
      </c>
      <c r="H37" s="75">
        <v>424762</v>
      </c>
      <c r="I37" s="76">
        <v>107476</v>
      </c>
      <c r="J37" s="95">
        <v>0</v>
      </c>
      <c r="K37" s="96">
        <v>532238</v>
      </c>
      <c r="M37" s="75">
        <v>412755</v>
      </c>
      <c r="N37" s="76">
        <v>110384</v>
      </c>
      <c r="O37" s="95">
        <v>0</v>
      </c>
      <c r="P37" s="96">
        <v>523139</v>
      </c>
      <c r="R37" s="75">
        <v>406241</v>
      </c>
      <c r="S37" s="76">
        <v>123671</v>
      </c>
      <c r="T37" s="95">
        <v>0</v>
      </c>
      <c r="U37" s="96">
        <v>529912</v>
      </c>
      <c r="W37" s="75">
        <v>399616</v>
      </c>
      <c r="X37" s="76">
        <v>122979</v>
      </c>
      <c r="Y37" s="95">
        <v>0</v>
      </c>
      <c r="Z37" s="96">
        <v>522595</v>
      </c>
      <c r="AB37" s="75">
        <f>W37</f>
        <v>399616</v>
      </c>
      <c r="AC37" s="76">
        <f t="shared" ref="AC37:AD37" si="230">X37</f>
        <v>122979</v>
      </c>
      <c r="AD37" s="95">
        <f t="shared" si="230"/>
        <v>0</v>
      </c>
      <c r="AE37" s="96">
        <f>SUM(AB37:AD37)</f>
        <v>522595</v>
      </c>
      <c r="AG37" s="75">
        <v>391766.24795032939</v>
      </c>
      <c r="AH37" s="76">
        <v>109907.13194228591</v>
      </c>
      <c r="AI37" s="95">
        <v>0</v>
      </c>
      <c r="AJ37" s="96">
        <v>501673.37989261531</v>
      </c>
      <c r="AL37" s="75">
        <v>365982.74228948052</v>
      </c>
      <c r="AM37" s="76">
        <v>104996.43878391142</v>
      </c>
      <c r="AN37" s="95">
        <v>0</v>
      </c>
      <c r="AO37" s="96">
        <v>470979.48107339197</v>
      </c>
      <c r="AQ37" s="75">
        <v>359700.63326900284</v>
      </c>
      <c r="AR37" s="76">
        <v>112718.316436099</v>
      </c>
      <c r="AS37" s="95">
        <v>0</v>
      </c>
      <c r="AT37" s="96">
        <v>472418.94970510184</v>
      </c>
      <c r="AV37" s="75">
        <v>403561.61128568999</v>
      </c>
      <c r="AW37" s="76">
        <v>121459.10336979001</v>
      </c>
      <c r="AX37" s="95">
        <v>0</v>
      </c>
      <c r="AY37" s="96">
        <v>525020.71465548</v>
      </c>
      <c r="BA37" s="75">
        <v>403561.61128568999</v>
      </c>
      <c r="BB37" s="76">
        <v>121459.10336979001</v>
      </c>
      <c r="BC37" s="95">
        <v>0</v>
      </c>
      <c r="BD37" s="96">
        <v>525020.71465548</v>
      </c>
      <c r="BF37" s="75">
        <v>383614.61219806352</v>
      </c>
      <c r="BG37" s="76">
        <v>121693.22534741499</v>
      </c>
      <c r="BH37" s="95">
        <v>0</v>
      </c>
      <c r="BI37" s="96">
        <v>505307.83754547848</v>
      </c>
      <c r="BK37" s="75">
        <v>393556.10547638976</v>
      </c>
      <c r="BL37" s="76">
        <v>127088.67785235099</v>
      </c>
      <c r="BM37" s="95">
        <v>0</v>
      </c>
      <c r="BN37" s="96">
        <v>520644.78332874074</v>
      </c>
      <c r="BP37" s="75">
        <v>407194.93154736114</v>
      </c>
      <c r="BQ37" s="76">
        <v>120775.29540723801</v>
      </c>
      <c r="BR37" s="95">
        <v>0</v>
      </c>
      <c r="BS37" s="96">
        <v>527970.22695459914</v>
      </c>
      <c r="BU37" s="75">
        <v>423308.64829879801</v>
      </c>
      <c r="BV37" s="76">
        <v>111446.286891553</v>
      </c>
      <c r="BW37" s="95">
        <v>0</v>
      </c>
      <c r="BX37" s="96">
        <v>534754.93519035098</v>
      </c>
      <c r="BZ37" s="75">
        <v>423308.64829879801</v>
      </c>
      <c r="CA37" s="76">
        <v>111446.286891553</v>
      </c>
      <c r="CB37" s="95"/>
      <c r="CC37" s="96">
        <f>SUM(BZ37:CB37)</f>
        <v>534754.93519035098</v>
      </c>
      <c r="CE37" s="75">
        <v>389993.96145088971</v>
      </c>
      <c r="CF37" s="76">
        <v>109193.713582036</v>
      </c>
      <c r="CG37" s="95">
        <v>0</v>
      </c>
      <c r="CH37" s="96">
        <v>499187.67503292568</v>
      </c>
      <c r="CI37" s="75">
        <v>381691.42243192735</v>
      </c>
      <c r="CJ37" s="76">
        <v>118686.43735071202</v>
      </c>
      <c r="CK37" s="95">
        <v>0</v>
      </c>
      <c r="CL37" s="96">
        <f t="shared" si="13"/>
        <v>500377.85978263937</v>
      </c>
      <c r="CM37" s="75">
        <v>394187.40543516248</v>
      </c>
      <c r="CN37" s="76">
        <v>118812.01067495</v>
      </c>
      <c r="CO37" s="95"/>
      <c r="CP37" s="96">
        <f t="shared" si="212"/>
        <v>512999.41611011245</v>
      </c>
      <c r="CQ37" s="75">
        <v>408972.22706991778</v>
      </c>
      <c r="CR37" s="76">
        <v>129453.355607288</v>
      </c>
      <c r="CS37" s="95">
        <v>0</v>
      </c>
      <c r="CT37" s="96">
        <f t="shared" si="213"/>
        <v>538425.58267720579</v>
      </c>
      <c r="CV37" s="75">
        <v>408972.22706991778</v>
      </c>
      <c r="CW37" s="76">
        <v>129453.355607288</v>
      </c>
      <c r="CX37" s="95">
        <v>0</v>
      </c>
      <c r="CY37" s="96">
        <f>CT37</f>
        <v>538425.58267720579</v>
      </c>
      <c r="DA37" s="75">
        <v>412181.37576432549</v>
      </c>
      <c r="DB37" s="76">
        <v>131858.03017075197</v>
      </c>
      <c r="DC37" s="95">
        <v>0</v>
      </c>
      <c r="DD37" s="96">
        <f t="shared" ref="DD37:DD38" si="231">SUM(DA37:DC37)</f>
        <v>544039.40593507746</v>
      </c>
      <c r="DE37" s="75">
        <v>394137.27961662621</v>
      </c>
      <c r="DF37" s="76">
        <v>136403.43764875201</v>
      </c>
      <c r="DG37" s="95">
        <v>0</v>
      </c>
      <c r="DH37" s="96">
        <f t="shared" si="214"/>
        <v>530540.71726537822</v>
      </c>
      <c r="DI37" s="75">
        <v>381347.13362657651</v>
      </c>
      <c r="DJ37" s="76">
        <v>139895.96585702003</v>
      </c>
      <c r="DK37" s="95">
        <v>0</v>
      </c>
      <c r="DL37" s="96">
        <f t="shared" si="215"/>
        <v>521243.09948359651</v>
      </c>
      <c r="DM37" s="75">
        <v>393152.45377778192</v>
      </c>
      <c r="DN37" s="76">
        <v>137148.55526894797</v>
      </c>
      <c r="DO37" s="95">
        <v>0</v>
      </c>
      <c r="DP37" s="96">
        <f t="shared" si="216"/>
        <v>530301.00904672989</v>
      </c>
      <c r="DR37" s="75">
        <f>DM37</f>
        <v>393152.45377778192</v>
      </c>
      <c r="DS37" s="76">
        <f t="shared" ref="DS37:DS38" si="232">DN37</f>
        <v>137148.55526894797</v>
      </c>
      <c r="DT37" s="95">
        <f t="shared" ref="DT37:DT38" si="233">DO37</f>
        <v>0</v>
      </c>
      <c r="DU37" s="96">
        <f t="shared" ref="DU37:DU38" si="234">DP37</f>
        <v>530301.00904672989</v>
      </c>
      <c r="DW37" s="75">
        <v>349364.69229147444</v>
      </c>
      <c r="DX37" s="76">
        <v>150449.28658297603</v>
      </c>
      <c r="DY37" s="95">
        <v>0</v>
      </c>
      <c r="DZ37" s="96">
        <f t="shared" ref="DZ37:DZ38" si="235">SUM(DW37:DY37)</f>
        <v>499813.97887445043</v>
      </c>
      <c r="EB37" s="75">
        <v>334148.89736309042</v>
      </c>
      <c r="EC37" s="76">
        <v>148054.58239654699</v>
      </c>
      <c r="ED37" s="95">
        <v>0</v>
      </c>
      <c r="EE37" s="96">
        <f t="shared" ref="EE37:EE38" si="236">SUM(EB37:ED37)</f>
        <v>482203.47975963738</v>
      </c>
      <c r="EG37" s="88">
        <v>346469.41697933304</v>
      </c>
      <c r="EH37" s="88">
        <v>152990.10155368797</v>
      </c>
      <c r="EI37" s="88">
        <v>0</v>
      </c>
      <c r="EJ37" s="96">
        <f t="shared" ref="EJ37:EJ38" si="237">SUM(EG37:EI37)</f>
        <v>499459.51853302098</v>
      </c>
      <c r="EL37" s="88">
        <v>373187.25505916693</v>
      </c>
      <c r="EM37" s="88">
        <v>152255.58380257597</v>
      </c>
      <c r="EN37" s="88">
        <v>0</v>
      </c>
      <c r="EO37" s="96">
        <f t="shared" ref="EO37:EO38" si="238">SUM(EL37:EN37)</f>
        <v>525442.83886174287</v>
      </c>
      <c r="EQ37" s="88">
        <f t="shared" ref="EQ37:ES38" si="239">EL37</f>
        <v>373187.25505916693</v>
      </c>
      <c r="ER37" s="88">
        <f t="shared" si="239"/>
        <v>152255.58380257597</v>
      </c>
      <c r="ES37" s="88">
        <f t="shared" si="239"/>
        <v>0</v>
      </c>
      <c r="ET37" s="96">
        <f t="shared" ref="ET37:ET38" si="240">SUM(EQ37:ES37)</f>
        <v>525442.83886174287</v>
      </c>
    </row>
    <row r="38" spans="2:150">
      <c r="B38" s="18" t="s">
        <v>244</v>
      </c>
      <c r="H38" s="85">
        <v>246000</v>
      </c>
      <c r="I38" s="86">
        <v>51897</v>
      </c>
      <c r="J38" s="108">
        <v>0</v>
      </c>
      <c r="K38" s="87">
        <v>297897</v>
      </c>
      <c r="M38" s="85">
        <v>225232</v>
      </c>
      <c r="N38" s="86">
        <v>50862</v>
      </c>
      <c r="O38" s="108">
        <v>0</v>
      </c>
      <c r="P38" s="87">
        <v>276094</v>
      </c>
      <c r="R38" s="85">
        <v>211412</v>
      </c>
      <c r="S38" s="86">
        <v>63249</v>
      </c>
      <c r="T38" s="108">
        <v>0</v>
      </c>
      <c r="U38" s="87">
        <v>274661</v>
      </c>
      <c r="W38" s="85">
        <v>198606</v>
      </c>
      <c r="X38" s="86">
        <v>59133</v>
      </c>
      <c r="Y38" s="108">
        <v>0</v>
      </c>
      <c r="Z38" s="87">
        <v>257739</v>
      </c>
      <c r="AB38" s="85">
        <v>198606</v>
      </c>
      <c r="AC38" s="86">
        <v>59133</v>
      </c>
      <c r="AD38" s="108">
        <v>0</v>
      </c>
      <c r="AE38" s="87">
        <v>257739</v>
      </c>
      <c r="AG38" s="85">
        <v>203681.57820072223</v>
      </c>
      <c r="AH38" s="86">
        <v>31747.331999999999</v>
      </c>
      <c r="AI38" s="108">
        <v>0</v>
      </c>
      <c r="AJ38" s="87">
        <v>235429.21020072221</v>
      </c>
      <c r="AL38" s="85">
        <v>190149.77682706265</v>
      </c>
      <c r="AM38" s="86">
        <v>42300.466</v>
      </c>
      <c r="AN38" s="108">
        <v>0</v>
      </c>
      <c r="AO38" s="87">
        <v>232450.24282706267</v>
      </c>
      <c r="AQ38" s="85">
        <v>207940.62455586091</v>
      </c>
      <c r="AR38" s="86">
        <v>49430.008000000002</v>
      </c>
      <c r="AS38" s="108">
        <v>0</v>
      </c>
      <c r="AT38" s="87">
        <v>257370.63255586091</v>
      </c>
      <c r="AV38" s="85">
        <v>170534.37882556216</v>
      </c>
      <c r="AW38" s="86">
        <v>70359.54800000001</v>
      </c>
      <c r="AX38" s="108">
        <v>0</v>
      </c>
      <c r="AY38" s="87">
        <v>240893.92682556217</v>
      </c>
      <c r="BA38" s="85">
        <v>170534.37882556216</v>
      </c>
      <c r="BB38" s="86">
        <v>70359.54800000001</v>
      </c>
      <c r="BC38" s="108">
        <v>0</v>
      </c>
      <c r="BD38" s="87">
        <v>240893.92682556217</v>
      </c>
      <c r="BF38" s="85">
        <v>171068.77703954172</v>
      </c>
      <c r="BG38" s="86">
        <v>71886.103000000003</v>
      </c>
      <c r="BH38" s="108">
        <v>0</v>
      </c>
      <c r="BI38" s="87">
        <v>242954.88003954172</v>
      </c>
      <c r="BK38" s="85">
        <v>171422.9563807759</v>
      </c>
      <c r="BL38" s="86">
        <v>57609.164999999994</v>
      </c>
      <c r="BM38" s="108">
        <v>0</v>
      </c>
      <c r="BN38" s="87">
        <v>229032.12138077588</v>
      </c>
      <c r="BP38" s="85">
        <v>188875.39216791277</v>
      </c>
      <c r="BQ38" s="86">
        <v>50589.692000000003</v>
      </c>
      <c r="BR38" s="108">
        <v>0</v>
      </c>
      <c r="BS38" s="87">
        <v>239465.08416791278</v>
      </c>
      <c r="BU38" s="85">
        <v>188668.92426900135</v>
      </c>
      <c r="BV38" s="86">
        <v>45053.406999999999</v>
      </c>
      <c r="BW38" s="108">
        <v>0</v>
      </c>
      <c r="BX38" s="87">
        <v>233722.33126900136</v>
      </c>
      <c r="BZ38" s="85">
        <v>188668.92426900135</v>
      </c>
      <c r="CA38" s="86">
        <v>45053.406999999999</v>
      </c>
      <c r="CB38" s="108"/>
      <c r="CC38" s="87">
        <f>SUM(BZ38:CB38)</f>
        <v>233722.33126900136</v>
      </c>
      <c r="CE38" s="85">
        <v>180522.83523460018</v>
      </c>
      <c r="CF38" s="86">
        <v>41207.665000000001</v>
      </c>
      <c r="CG38" s="108">
        <v>0</v>
      </c>
      <c r="CH38" s="87">
        <v>221730.50023460019</v>
      </c>
      <c r="CI38" s="85">
        <v>186425.50169379811</v>
      </c>
      <c r="CJ38" s="86">
        <v>47091.744571044008</v>
      </c>
      <c r="CK38" s="108">
        <v>0</v>
      </c>
      <c r="CL38" s="87">
        <f t="shared" si="13"/>
        <v>233517.24626484211</v>
      </c>
      <c r="CM38" s="85">
        <v>177437.67469440578</v>
      </c>
      <c r="CN38" s="86">
        <v>41850.750373827002</v>
      </c>
      <c r="CO38" s="108"/>
      <c r="CP38" s="87">
        <f t="shared" si="212"/>
        <v>219288.42506823278</v>
      </c>
      <c r="CQ38" s="85">
        <v>162897.42457167734</v>
      </c>
      <c r="CR38" s="86">
        <v>50558.964225474003</v>
      </c>
      <c r="CS38" s="108">
        <v>0</v>
      </c>
      <c r="CT38" s="87">
        <f t="shared" si="213"/>
        <v>213456.38879715133</v>
      </c>
      <c r="CV38" s="85">
        <v>162897.42457167734</v>
      </c>
      <c r="CW38" s="86">
        <v>50558.964225474003</v>
      </c>
      <c r="CX38" s="108">
        <v>0</v>
      </c>
      <c r="CY38" s="96">
        <f>CT38</f>
        <v>213456.38879715133</v>
      </c>
      <c r="DA38" s="85">
        <v>154505.80259377926</v>
      </c>
      <c r="DB38" s="86">
        <v>49097.583328079003</v>
      </c>
      <c r="DC38" s="108">
        <v>0</v>
      </c>
      <c r="DD38" s="87">
        <f t="shared" si="231"/>
        <v>203603.38592185825</v>
      </c>
      <c r="DE38" s="85">
        <v>121524.27383951008</v>
      </c>
      <c r="DF38" s="86">
        <v>56265.84592538399</v>
      </c>
      <c r="DG38" s="108">
        <v>0</v>
      </c>
      <c r="DH38" s="87">
        <f t="shared" si="214"/>
        <v>177790.11976489407</v>
      </c>
      <c r="DI38" s="85">
        <v>94163.309723635321</v>
      </c>
      <c r="DJ38" s="86">
        <v>61777.319883010001</v>
      </c>
      <c r="DK38" s="108">
        <v>0</v>
      </c>
      <c r="DL38" s="87">
        <f t="shared" si="215"/>
        <v>155940.62960664532</v>
      </c>
      <c r="DM38" s="85">
        <v>78539.294145920576</v>
      </c>
      <c r="DN38" s="86">
        <v>62656.173386921</v>
      </c>
      <c r="DO38" s="108">
        <v>0</v>
      </c>
      <c r="DP38" s="87">
        <f t="shared" si="216"/>
        <v>141195.46753284158</v>
      </c>
      <c r="DR38" s="85">
        <f t="shared" ref="DR38" si="241">DM38</f>
        <v>78539.294145920576</v>
      </c>
      <c r="DS38" s="86">
        <f t="shared" si="232"/>
        <v>62656.173386921</v>
      </c>
      <c r="DT38" s="108">
        <f t="shared" si="233"/>
        <v>0</v>
      </c>
      <c r="DU38" s="96">
        <f t="shared" si="234"/>
        <v>141195.46753284158</v>
      </c>
      <c r="DW38" s="85">
        <v>55148.779292144813</v>
      </c>
      <c r="DX38" s="86">
        <v>71129.541079204006</v>
      </c>
      <c r="DY38" s="108">
        <v>0</v>
      </c>
      <c r="DZ38" s="87">
        <f t="shared" si="235"/>
        <v>126278.32037134882</v>
      </c>
      <c r="EB38" s="85">
        <v>39955.2099766967</v>
      </c>
      <c r="EC38" s="86">
        <v>72584.195479501999</v>
      </c>
      <c r="ED38" s="108">
        <v>0</v>
      </c>
      <c r="EE38" s="87">
        <f t="shared" si="236"/>
        <v>112539.4054561987</v>
      </c>
      <c r="EG38" s="85">
        <v>37181.342376035376</v>
      </c>
      <c r="EH38" s="86">
        <v>79021.782535799997</v>
      </c>
      <c r="EI38" s="108">
        <v>0</v>
      </c>
      <c r="EJ38" s="87">
        <f t="shared" si="237"/>
        <v>116203.12491183537</v>
      </c>
      <c r="EL38" s="85">
        <v>36671.966747159488</v>
      </c>
      <c r="EM38" s="86">
        <v>80603.089296448015</v>
      </c>
      <c r="EN38" s="108">
        <v>0</v>
      </c>
      <c r="EO38" s="87">
        <f t="shared" si="238"/>
        <v>117275.0560436075</v>
      </c>
      <c r="EQ38" s="85">
        <f t="shared" si="239"/>
        <v>36671.966747159488</v>
      </c>
      <c r="ER38" s="86">
        <f t="shared" si="239"/>
        <v>80603.089296448015</v>
      </c>
      <c r="ES38" s="108">
        <f t="shared" si="239"/>
        <v>0</v>
      </c>
      <c r="ET38" s="87">
        <f t="shared" si="240"/>
        <v>117275.0560436075</v>
      </c>
    </row>
    <row r="41" spans="2:150" ht="12.75" hidden="1" customHeight="1"/>
    <row r="42" spans="2:150" ht="12.75" hidden="1" customHeight="1">
      <c r="B42" s="201" t="s">
        <v>180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</row>
    <row r="43" spans="2:150" ht="13.5" hidden="1" customHeight="1" thickBot="1">
      <c r="B43" s="201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</row>
    <row r="44" spans="2:150" ht="12.75" hidden="1" customHeight="1">
      <c r="B44" s="241"/>
      <c r="H44" s="253" t="s">
        <v>115</v>
      </c>
      <c r="I44" s="254"/>
      <c r="J44" s="254"/>
      <c r="K44" s="255"/>
      <c r="L44" s="196"/>
      <c r="M44" s="253" t="s">
        <v>116</v>
      </c>
      <c r="N44" s="254"/>
      <c r="O44" s="254"/>
      <c r="P44" s="255"/>
      <c r="Q44" s="196"/>
      <c r="R44" s="253" t="s">
        <v>117</v>
      </c>
      <c r="S44" s="254"/>
      <c r="T44" s="254"/>
      <c r="U44" s="255"/>
      <c r="V44" s="196"/>
      <c r="W44" s="256" t="s">
        <v>118</v>
      </c>
      <c r="X44" s="257"/>
      <c r="Y44" s="257"/>
      <c r="Z44" s="258"/>
      <c r="AA44" s="196"/>
      <c r="AB44" s="417" t="s">
        <v>124</v>
      </c>
      <c r="AC44" s="418"/>
      <c r="AD44" s="418"/>
      <c r="AE44" s="419"/>
      <c r="AF44" s="196"/>
      <c r="AG44" s="253" t="s">
        <v>132</v>
      </c>
      <c r="AH44" s="254"/>
      <c r="AI44" s="254"/>
      <c r="AJ44" s="255"/>
      <c r="AK44" s="196"/>
      <c r="AL44" s="253" t="s">
        <v>133</v>
      </c>
      <c r="AM44" s="254"/>
      <c r="AN44" s="254"/>
      <c r="AO44" s="255"/>
      <c r="AP44" s="196"/>
      <c r="AQ44" s="253" t="s">
        <v>134</v>
      </c>
      <c r="AR44" s="254"/>
      <c r="AS44" s="254"/>
      <c r="AT44" s="255"/>
      <c r="AU44" s="196"/>
      <c r="AV44" s="256" t="s">
        <v>135</v>
      </c>
      <c r="AW44" s="257"/>
      <c r="AX44" s="257"/>
      <c r="AY44" s="258"/>
      <c r="AZ44" s="196"/>
      <c r="BA44" s="417" t="s">
        <v>168</v>
      </c>
      <c r="BB44" s="418"/>
      <c r="BC44" s="418"/>
      <c r="BD44" s="419"/>
    </row>
    <row r="45" spans="2:150" ht="13.5" hidden="1" customHeight="1" thickBot="1">
      <c r="B45" s="242"/>
      <c r="H45" s="259" t="s">
        <v>26</v>
      </c>
      <c r="I45" s="260" t="s">
        <v>27</v>
      </c>
      <c r="J45" s="261" t="s">
        <v>194</v>
      </c>
      <c r="K45" s="262" t="s">
        <v>28</v>
      </c>
      <c r="L45" s="196"/>
      <c r="M45" s="259" t="s">
        <v>26</v>
      </c>
      <c r="N45" s="260" t="s">
        <v>27</v>
      </c>
      <c r="O45" s="261" t="s">
        <v>194</v>
      </c>
      <c r="P45" s="262" t="s">
        <v>28</v>
      </c>
      <c r="Q45" s="196"/>
      <c r="R45" s="259" t="s">
        <v>26</v>
      </c>
      <c r="S45" s="260" t="s">
        <v>27</v>
      </c>
      <c r="T45" s="261" t="s">
        <v>194</v>
      </c>
      <c r="U45" s="262" t="s">
        <v>28</v>
      </c>
      <c r="V45" s="196"/>
      <c r="W45" s="259" t="s">
        <v>26</v>
      </c>
      <c r="X45" s="260" t="s">
        <v>27</v>
      </c>
      <c r="Y45" s="261" t="s">
        <v>194</v>
      </c>
      <c r="Z45" s="262" t="s">
        <v>28</v>
      </c>
      <c r="AA45" s="196"/>
      <c r="AB45" s="263" t="s">
        <v>26</v>
      </c>
      <c r="AC45" s="264" t="s">
        <v>27</v>
      </c>
      <c r="AD45" s="265" t="s">
        <v>194</v>
      </c>
      <c r="AE45" s="266" t="s">
        <v>28</v>
      </c>
      <c r="AF45" s="196"/>
      <c r="AG45" s="259" t="s">
        <v>26</v>
      </c>
      <c r="AH45" s="260" t="s">
        <v>27</v>
      </c>
      <c r="AI45" s="261" t="s">
        <v>194</v>
      </c>
      <c r="AJ45" s="262" t="s">
        <v>28</v>
      </c>
      <c r="AK45" s="196"/>
      <c r="AL45" s="259" t="s">
        <v>26</v>
      </c>
      <c r="AM45" s="260" t="s">
        <v>27</v>
      </c>
      <c r="AN45" s="261" t="s">
        <v>194</v>
      </c>
      <c r="AO45" s="262" t="s">
        <v>28</v>
      </c>
      <c r="AP45" s="196"/>
      <c r="AQ45" s="259" t="s">
        <v>26</v>
      </c>
      <c r="AR45" s="260" t="s">
        <v>27</v>
      </c>
      <c r="AS45" s="261" t="s">
        <v>194</v>
      </c>
      <c r="AT45" s="262" t="s">
        <v>28</v>
      </c>
      <c r="AU45" s="196"/>
      <c r="AV45" s="259" t="s">
        <v>26</v>
      </c>
      <c r="AW45" s="260" t="s">
        <v>27</v>
      </c>
      <c r="AX45" s="261" t="s">
        <v>194</v>
      </c>
      <c r="AY45" s="262" t="s">
        <v>28</v>
      </c>
      <c r="AZ45" s="196"/>
      <c r="BA45" s="263" t="s">
        <v>26</v>
      </c>
      <c r="BB45" s="264" t="s">
        <v>27</v>
      </c>
      <c r="BC45" s="265" t="s">
        <v>194</v>
      </c>
      <c r="BD45" s="266" t="s">
        <v>28</v>
      </c>
    </row>
    <row r="46" spans="2:150" ht="12.75" hidden="1" customHeight="1">
      <c r="B46" s="243"/>
      <c r="H46" s="267"/>
      <c r="I46" s="268"/>
      <c r="J46" s="269"/>
      <c r="K46" s="270"/>
      <c r="L46" s="196"/>
      <c r="M46" s="267"/>
      <c r="N46" s="268"/>
      <c r="O46" s="269"/>
      <c r="P46" s="270"/>
      <c r="Q46" s="196"/>
      <c r="R46" s="267"/>
      <c r="S46" s="268"/>
      <c r="T46" s="269"/>
      <c r="U46" s="270"/>
      <c r="V46" s="196"/>
      <c r="W46" s="267"/>
      <c r="X46" s="268"/>
      <c r="Y46" s="269"/>
      <c r="Z46" s="270"/>
      <c r="AA46" s="196"/>
      <c r="AB46" s="267"/>
      <c r="AC46" s="268"/>
      <c r="AD46" s="269"/>
      <c r="AE46" s="270"/>
      <c r="AF46" s="196"/>
      <c r="AG46" s="267"/>
      <c r="AH46" s="268"/>
      <c r="AI46" s="269"/>
      <c r="AJ46" s="270"/>
      <c r="AK46" s="196"/>
      <c r="AL46" s="267"/>
      <c r="AM46" s="268"/>
      <c r="AN46" s="269"/>
      <c r="AO46" s="270"/>
      <c r="AP46" s="196"/>
      <c r="AQ46" s="267"/>
      <c r="AR46" s="268"/>
      <c r="AS46" s="269"/>
      <c r="AT46" s="270"/>
      <c r="AU46" s="196"/>
      <c r="AV46" s="267"/>
      <c r="AW46" s="268"/>
      <c r="AX46" s="269"/>
      <c r="AY46" s="270"/>
      <c r="AZ46" s="196"/>
      <c r="BA46" s="267"/>
      <c r="BB46" s="268"/>
      <c r="BC46" s="269"/>
      <c r="BD46" s="270"/>
    </row>
    <row r="47" spans="2:150" ht="12.75" hidden="1" customHeight="1">
      <c r="B47" s="244" t="s">
        <v>129</v>
      </c>
      <c r="H47" s="267">
        <v>80207.423175198695</v>
      </c>
      <c r="I47" s="268">
        <v>69960.079834028002</v>
      </c>
      <c r="J47" s="269">
        <v>-203.44525780146017</v>
      </c>
      <c r="K47" s="271">
        <f>SUM(H47:J47)</f>
        <v>149964.05775142525</v>
      </c>
      <c r="L47" s="196"/>
      <c r="M47" s="267">
        <v>83941</v>
      </c>
      <c r="N47" s="268">
        <v>70422.5</v>
      </c>
      <c r="O47" s="269">
        <v>-205</v>
      </c>
      <c r="P47" s="271">
        <f>SUM(M47:O47)</f>
        <v>154158.5</v>
      </c>
      <c r="Q47" s="196"/>
      <c r="R47" s="267">
        <v>82802.399999999994</v>
      </c>
      <c r="S47" s="268">
        <v>70059.600000000006</v>
      </c>
      <c r="T47" s="269">
        <v>-211</v>
      </c>
      <c r="U47" s="271">
        <f>SUM(R47:T47)</f>
        <v>152651</v>
      </c>
      <c r="V47" s="196"/>
      <c r="W47" s="267">
        <v>85696.4</v>
      </c>
      <c r="X47" s="268">
        <v>73986.399999999994</v>
      </c>
      <c r="Y47" s="269">
        <v>-206</v>
      </c>
      <c r="Z47" s="271">
        <f>SUM(W47:Y47)</f>
        <v>159476.79999999999</v>
      </c>
      <c r="AA47" s="196"/>
      <c r="AB47" s="267">
        <f>W47+R47+M47+H47</f>
        <v>332647.22317519865</v>
      </c>
      <c r="AC47" s="268">
        <f>X47+S47+N47+I47</f>
        <v>284428.57983402803</v>
      </c>
      <c r="AD47" s="269">
        <f>Y47+T47+O47+J47</f>
        <v>-825.44525780146023</v>
      </c>
      <c r="AE47" s="271">
        <f>SUM(AB47:AD47)</f>
        <v>616250.35775142524</v>
      </c>
      <c r="AF47" s="196"/>
      <c r="AG47" s="267">
        <v>89644.968245746772</v>
      </c>
      <c r="AH47" s="268">
        <v>36218.664594753878</v>
      </c>
      <c r="AI47" s="269">
        <v>-200.98778912746673</v>
      </c>
      <c r="AJ47" s="271">
        <f>SUM(AG47:AI47)</f>
        <v>125662.64505137318</v>
      </c>
      <c r="AK47" s="196"/>
      <c r="AL47" s="267">
        <v>92211</v>
      </c>
      <c r="AM47" s="268">
        <v>25869</v>
      </c>
      <c r="AN47" s="269">
        <v>-181</v>
      </c>
      <c r="AO47" s="271">
        <f>SUM(AL47:AN47)</f>
        <v>117899</v>
      </c>
      <c r="AP47" s="196"/>
      <c r="AQ47" s="267">
        <v>88563.59073305779</v>
      </c>
      <c r="AR47" s="268">
        <v>28817.413815178796</v>
      </c>
      <c r="AS47" s="269">
        <v>-152.94534023189894</v>
      </c>
      <c r="AT47" s="271">
        <f>SUM(AQ47:AS47)</f>
        <v>117228.05920800468</v>
      </c>
      <c r="AU47" s="196"/>
      <c r="AV47" s="267">
        <v>91405.243295978304</v>
      </c>
      <c r="AW47" s="268">
        <v>22073.847570378617</v>
      </c>
      <c r="AX47" s="269">
        <v>-145.9506779219096</v>
      </c>
      <c r="AY47" s="271">
        <f>SUM(AV47:AX47)</f>
        <v>113333.14018843501</v>
      </c>
      <c r="AZ47" s="196"/>
      <c r="BA47" s="267">
        <f>AV47+AQ47+AL47+AG47</f>
        <v>361824.80227478291</v>
      </c>
      <c r="BB47" s="268">
        <f>AW47+AR47+AM47+AH47</f>
        <v>112978.92598031129</v>
      </c>
      <c r="BC47" s="269">
        <f>AX47+AS47+AN47+AI47</f>
        <v>-680.88380728127527</v>
      </c>
      <c r="BD47" s="271">
        <f>SUM(BA47:BC47)</f>
        <v>474122.84444781294</v>
      </c>
    </row>
    <row r="48" spans="2:150" ht="12.75" hidden="1" customHeight="1">
      <c r="B48" s="245" t="s">
        <v>181</v>
      </c>
      <c r="H48" s="227"/>
      <c r="I48" s="228"/>
      <c r="J48" s="272"/>
      <c r="K48" s="271"/>
      <c r="L48" s="196"/>
      <c r="M48" s="227"/>
      <c r="N48" s="228"/>
      <c r="O48" s="272"/>
      <c r="P48" s="271"/>
      <c r="Q48" s="196"/>
      <c r="R48" s="227"/>
      <c r="S48" s="228"/>
      <c r="T48" s="272"/>
      <c r="U48" s="271"/>
      <c r="V48" s="196"/>
      <c r="W48" s="227"/>
      <c r="X48" s="228"/>
      <c r="Y48" s="272"/>
      <c r="Z48" s="271"/>
      <c r="AA48" s="196"/>
      <c r="AB48" s="227"/>
      <c r="AC48" s="228"/>
      <c r="AD48" s="272"/>
      <c r="AE48" s="271"/>
      <c r="AF48" s="196"/>
      <c r="AG48" s="227"/>
      <c r="AH48" s="228"/>
      <c r="AI48" s="272"/>
      <c r="AJ48" s="271"/>
      <c r="AK48" s="196"/>
      <c r="AL48" s="227"/>
      <c r="AM48" s="228"/>
      <c r="AN48" s="272"/>
      <c r="AO48" s="271"/>
      <c r="AP48" s="196"/>
      <c r="AQ48" s="227"/>
      <c r="AR48" s="228"/>
      <c r="AS48" s="272"/>
      <c r="AT48" s="271"/>
      <c r="AU48" s="196"/>
      <c r="AV48" s="227"/>
      <c r="AW48" s="228"/>
      <c r="AX48" s="272"/>
      <c r="AY48" s="271"/>
      <c r="AZ48" s="196"/>
      <c r="BA48" s="227"/>
      <c r="BB48" s="228"/>
      <c r="BC48" s="272"/>
      <c r="BD48" s="271"/>
    </row>
    <row r="49" spans="2:56" ht="12.75" hidden="1" customHeight="1">
      <c r="B49" s="244" t="s">
        <v>182</v>
      </c>
      <c r="H49" s="267">
        <v>0</v>
      </c>
      <c r="I49" s="268">
        <v>60656.073963124196</v>
      </c>
      <c r="J49" s="269">
        <v>0</v>
      </c>
      <c r="K49" s="273">
        <f>SUM(H49:J49)</f>
        <v>60656.073963124196</v>
      </c>
      <c r="L49" s="196"/>
      <c r="M49" s="267">
        <v>0</v>
      </c>
      <c r="N49" s="268">
        <v>61048.9</v>
      </c>
      <c r="O49" s="269">
        <v>0</v>
      </c>
      <c r="P49" s="273">
        <f>SUM(M49:O49)</f>
        <v>61048.9</v>
      </c>
      <c r="Q49" s="196"/>
      <c r="R49" s="267">
        <v>0</v>
      </c>
      <c r="S49" s="268">
        <v>59974</v>
      </c>
      <c r="T49" s="269">
        <v>0</v>
      </c>
      <c r="U49" s="273">
        <f>SUM(R49:T49)</f>
        <v>59974</v>
      </c>
      <c r="V49" s="196"/>
      <c r="W49" s="267">
        <v>0</v>
      </c>
      <c r="X49" s="268">
        <v>65171</v>
      </c>
      <c r="Y49" s="269">
        <v>0</v>
      </c>
      <c r="Z49" s="273">
        <f>SUM(W49:Y49)</f>
        <v>65171</v>
      </c>
      <c r="AA49" s="196"/>
      <c r="AB49" s="230">
        <f>W49+R49+M49+H49</f>
        <v>0</v>
      </c>
      <c r="AC49" s="231">
        <f>X49+S49+N49+I49</f>
        <v>246849.97396312418</v>
      </c>
      <c r="AD49" s="274">
        <f>Y49+T49+O49+J49</f>
        <v>0</v>
      </c>
      <c r="AE49" s="273">
        <f>SUM(AB49:AD49)</f>
        <v>246849.97396312418</v>
      </c>
      <c r="AF49" s="196"/>
      <c r="AG49" s="267">
        <v>0</v>
      </c>
      <c r="AH49" s="268">
        <v>27824.144700800225</v>
      </c>
      <c r="AI49" s="269">
        <v>0</v>
      </c>
      <c r="AJ49" s="273">
        <f>SUM(AG49:AI49)</f>
        <v>27824.144700800225</v>
      </c>
      <c r="AK49" s="196"/>
      <c r="AL49" s="267">
        <v>0</v>
      </c>
      <c r="AM49" s="268">
        <v>17708</v>
      </c>
      <c r="AN49" s="269">
        <v>0</v>
      </c>
      <c r="AO49" s="273">
        <f>SUM(AL49:AN49)</f>
        <v>17708</v>
      </c>
      <c r="AP49" s="196"/>
      <c r="AQ49" s="267">
        <v>0</v>
      </c>
      <c r="AR49" s="268">
        <v>20022.070614353655</v>
      </c>
      <c r="AS49" s="269">
        <v>0</v>
      </c>
      <c r="AT49" s="273">
        <f>SUM(AQ49:AS49)</f>
        <v>20022.070614353655</v>
      </c>
      <c r="AU49" s="196"/>
      <c r="AV49" s="267">
        <v>0</v>
      </c>
      <c r="AW49" s="268">
        <v>13510.83320112516</v>
      </c>
      <c r="AX49" s="269">
        <v>0</v>
      </c>
      <c r="AY49" s="273">
        <f>SUM(AV49:AX49)</f>
        <v>13510.83320112516</v>
      </c>
      <c r="AZ49" s="196"/>
      <c r="BA49" s="230">
        <f>AV49+AQ49+AL49+AG49</f>
        <v>0</v>
      </c>
      <c r="BB49" s="231">
        <f>AW49+AR49+AM49+AH49</f>
        <v>79065.048516279043</v>
      </c>
      <c r="BC49" s="274">
        <f>AX49+AS49+AN49+AI49</f>
        <v>0</v>
      </c>
      <c r="BD49" s="273">
        <f>SUM(BA49:BC49)</f>
        <v>79065.048516279043</v>
      </c>
    </row>
    <row r="50" spans="2:56" ht="12.75" hidden="1" customHeight="1">
      <c r="B50" s="246" t="s">
        <v>15</v>
      </c>
      <c r="H50" s="275">
        <f>H47-H49</f>
        <v>80207.423175198695</v>
      </c>
      <c r="I50" s="276">
        <f>I47-I49</f>
        <v>9304.0058709038058</v>
      </c>
      <c r="J50" s="277">
        <f>J47-J49</f>
        <v>-203.44525780146017</v>
      </c>
      <c r="K50" s="278">
        <f>SUM(H50:J50)</f>
        <v>89307.983788301048</v>
      </c>
      <c r="L50" s="196"/>
      <c r="M50" s="275">
        <f>M47-M49</f>
        <v>83941</v>
      </c>
      <c r="N50" s="276">
        <f>N47-N49</f>
        <v>9373.5999999999985</v>
      </c>
      <c r="O50" s="277">
        <f>O47-O49</f>
        <v>-205</v>
      </c>
      <c r="P50" s="278">
        <f>SUM(M50:O50)</f>
        <v>93109.6</v>
      </c>
      <c r="Q50" s="196"/>
      <c r="R50" s="275">
        <f>R47-R49</f>
        <v>82802.399999999994</v>
      </c>
      <c r="S50" s="276">
        <f>S47-S49</f>
        <v>10085.600000000006</v>
      </c>
      <c r="T50" s="277">
        <f>T47-T49</f>
        <v>-211</v>
      </c>
      <c r="U50" s="278">
        <f>SUM(R50:T50)</f>
        <v>92677</v>
      </c>
      <c r="V50" s="196"/>
      <c r="W50" s="275">
        <f>W47-W49</f>
        <v>85696.4</v>
      </c>
      <c r="X50" s="276">
        <f>X47-X49</f>
        <v>8815.3999999999942</v>
      </c>
      <c r="Y50" s="277">
        <f>Y47-Y49</f>
        <v>-206</v>
      </c>
      <c r="Z50" s="278">
        <f>SUM(W50:Y50)</f>
        <v>94305.799999999988</v>
      </c>
      <c r="AA50" s="196"/>
      <c r="AB50" s="275">
        <f>AB47-AB49</f>
        <v>332647.22317519865</v>
      </c>
      <c r="AC50" s="276">
        <f>AC47-AC49</f>
        <v>37578.605870903848</v>
      </c>
      <c r="AD50" s="277">
        <f>AD47-AD49</f>
        <v>-825.44525780146023</v>
      </c>
      <c r="AE50" s="278">
        <f>SUM(AB50:AD50)</f>
        <v>369400.38378830103</v>
      </c>
      <c r="AF50" s="196"/>
      <c r="AG50" s="275">
        <f>AG47-AG49</f>
        <v>89644.968245746772</v>
      </c>
      <c r="AH50" s="276">
        <f>AH47-AH49</f>
        <v>8394.5198939536531</v>
      </c>
      <c r="AI50" s="277">
        <f>AI47-AI49</f>
        <v>-200.98778912746673</v>
      </c>
      <c r="AJ50" s="278">
        <f>SUM(AG50:AI50)</f>
        <v>97838.500350572955</v>
      </c>
      <c r="AK50" s="196"/>
      <c r="AL50" s="275">
        <f>AL47-AL49</f>
        <v>92211</v>
      </c>
      <c r="AM50" s="276">
        <f>AM47-AM49</f>
        <v>8161</v>
      </c>
      <c r="AN50" s="277">
        <f>AN47-AN49</f>
        <v>-181</v>
      </c>
      <c r="AO50" s="278">
        <f>SUM(AL50:AN50)</f>
        <v>100191</v>
      </c>
      <c r="AP50" s="196"/>
      <c r="AQ50" s="275">
        <f>AQ47-AQ49</f>
        <v>88563.59073305779</v>
      </c>
      <c r="AR50" s="276">
        <f>AR47-AR49</f>
        <v>8795.3432008251402</v>
      </c>
      <c r="AS50" s="277">
        <f>AS47-AS49</f>
        <v>-152.94534023189894</v>
      </c>
      <c r="AT50" s="278">
        <f>SUM(AQ50:AS50)</f>
        <v>97205.988593651025</v>
      </c>
      <c r="AU50" s="196"/>
      <c r="AV50" s="275">
        <f>AV47-AV49</f>
        <v>91405.243295978304</v>
      </c>
      <c r="AW50" s="276">
        <f>AW47-AW49</f>
        <v>8563.0143692534566</v>
      </c>
      <c r="AX50" s="277">
        <f>AX47-AX49</f>
        <v>-145.9506779219096</v>
      </c>
      <c r="AY50" s="278">
        <f>SUM(AV50:AX50)</f>
        <v>99822.306987309858</v>
      </c>
      <c r="AZ50" s="196"/>
      <c r="BA50" s="275">
        <f>BA47-BA49</f>
        <v>361824.80227478291</v>
      </c>
      <c r="BB50" s="276">
        <f>BB47-BB49</f>
        <v>33913.877464032252</v>
      </c>
      <c r="BC50" s="277">
        <f>BC47-BC49</f>
        <v>-680.88380728127527</v>
      </c>
      <c r="BD50" s="278">
        <f>SUM(BA50:BC50)</f>
        <v>395057.79593153391</v>
      </c>
    </row>
    <row r="51" spans="2:56" ht="12.75" hidden="1" customHeight="1">
      <c r="B51" s="245" t="s">
        <v>181</v>
      </c>
      <c r="H51" s="267"/>
      <c r="I51" s="268"/>
      <c r="J51" s="269"/>
      <c r="K51" s="270"/>
      <c r="L51" s="196"/>
      <c r="M51" s="267"/>
      <c r="N51" s="268"/>
      <c r="O51" s="269"/>
      <c r="P51" s="270"/>
      <c r="Q51" s="196"/>
      <c r="R51" s="267"/>
      <c r="S51" s="268"/>
      <c r="T51" s="269"/>
      <c r="U51" s="270"/>
      <c r="V51" s="196"/>
      <c r="W51" s="267"/>
      <c r="X51" s="268"/>
      <c r="Y51" s="269"/>
      <c r="Z51" s="270"/>
      <c r="AA51" s="196"/>
      <c r="AB51" s="267"/>
      <c r="AC51" s="268"/>
      <c r="AD51" s="269"/>
      <c r="AE51" s="270"/>
      <c r="AF51" s="196"/>
      <c r="AG51" s="267"/>
      <c r="AH51" s="268"/>
      <c r="AI51" s="269"/>
      <c r="AJ51" s="270"/>
      <c r="AK51" s="196"/>
      <c r="AL51" s="267"/>
      <c r="AM51" s="268"/>
      <c r="AN51" s="269"/>
      <c r="AO51" s="270"/>
      <c r="AP51" s="196"/>
      <c r="AQ51" s="267"/>
      <c r="AR51" s="268"/>
      <c r="AS51" s="269"/>
      <c r="AT51" s="270"/>
      <c r="AU51" s="196"/>
      <c r="AV51" s="267"/>
      <c r="AW51" s="268"/>
      <c r="AX51" s="269"/>
      <c r="AY51" s="270"/>
      <c r="AZ51" s="196"/>
      <c r="BA51" s="267"/>
      <c r="BB51" s="268"/>
      <c r="BC51" s="269"/>
      <c r="BD51" s="270"/>
    </row>
    <row r="52" spans="2:56" ht="12.75" hidden="1" customHeight="1">
      <c r="B52" s="198" t="s">
        <v>183</v>
      </c>
      <c r="H52" s="227">
        <v>52391.966522216855</v>
      </c>
      <c r="I52" s="228">
        <v>5350.8526793408801</v>
      </c>
      <c r="J52" s="272">
        <v>-203.44525780146017</v>
      </c>
      <c r="K52" s="271">
        <f t="shared" ref="K52:K54" si="242">SUM(H52:J52)</f>
        <v>57539.373943756276</v>
      </c>
      <c r="L52" s="196"/>
      <c r="M52" s="227">
        <v>50299.070002037864</v>
      </c>
      <c r="N52" s="228">
        <v>5036.9555428925132</v>
      </c>
      <c r="O52" s="272">
        <v>-204.73561750064616</v>
      </c>
      <c r="P52" s="271">
        <f t="shared" ref="P52:P54" si="243">SUM(M52:O52)</f>
        <v>55131.289927429738</v>
      </c>
      <c r="Q52" s="196"/>
      <c r="R52" s="227">
        <v>51839.287439052649</v>
      </c>
      <c r="S52" s="228">
        <v>5306.0692646843045</v>
      </c>
      <c r="T52" s="272">
        <v>-211</v>
      </c>
      <c r="U52" s="271">
        <f t="shared" ref="U52:U54" si="244">SUM(R52:T52)</f>
        <v>56934.35670373695</v>
      </c>
      <c r="V52" s="196"/>
      <c r="W52" s="227">
        <v>50996.067431769239</v>
      </c>
      <c r="X52" s="228">
        <v>5858.7450060785513</v>
      </c>
      <c r="Y52" s="272">
        <v>-206</v>
      </c>
      <c r="Z52" s="271">
        <f t="shared" ref="Z52:Z54" si="245">SUM(W52:Y52)</f>
        <v>56648.812437847788</v>
      </c>
      <c r="AA52" s="196"/>
      <c r="AB52" s="227">
        <f t="shared" ref="AB52:AB54" si="246">W52+R52+M52+H52</f>
        <v>205526.39139507661</v>
      </c>
      <c r="AC52" s="228">
        <f t="shared" ref="AC52:AC54" si="247">X52+S52+N52+I52</f>
        <v>21552.622492996248</v>
      </c>
      <c r="AD52" s="272">
        <f t="shared" ref="AD52:AD54" si="248">Y52+T52+O52+J52</f>
        <v>-825.18087530210641</v>
      </c>
      <c r="AE52" s="271">
        <f t="shared" ref="AE52:AE54" si="249">SUM(AB52:AD52)</f>
        <v>226253.83301277074</v>
      </c>
      <c r="AF52" s="196"/>
      <c r="AG52" s="227">
        <v>58464.046551853018</v>
      </c>
      <c r="AH52" s="228">
        <v>5222.2281952212634</v>
      </c>
      <c r="AI52" s="272">
        <v>-200.98778912746673</v>
      </c>
      <c r="AJ52" s="271">
        <f t="shared" ref="AJ52:AJ54" si="250">SUM(AG52:AI52)</f>
        <v>63485.286957946817</v>
      </c>
      <c r="AK52" s="196"/>
      <c r="AL52" s="227">
        <v>58156.911538167697</v>
      </c>
      <c r="AM52" s="228">
        <v>5346.4810723198898</v>
      </c>
      <c r="AN52" s="272">
        <v>-181</v>
      </c>
      <c r="AO52" s="271">
        <f t="shared" ref="AO52:AO54" si="251">SUM(AL52:AN52)</f>
        <v>63322.392610487586</v>
      </c>
      <c r="AP52" s="196"/>
      <c r="AQ52" s="227">
        <v>53188.265551824115</v>
      </c>
      <c r="AR52" s="228">
        <v>4968.3207893824356</v>
      </c>
      <c r="AS52" s="272">
        <v>-152.44534023189894</v>
      </c>
      <c r="AT52" s="271">
        <f t="shared" ref="AT52:AT54" si="252">SUM(AQ52:AS52)</f>
        <v>58004.141000974654</v>
      </c>
      <c r="AU52" s="196"/>
      <c r="AV52" s="227">
        <v>56122.498485478209</v>
      </c>
      <c r="AW52" s="228">
        <v>4728.0116384767234</v>
      </c>
      <c r="AX52" s="272">
        <v>-145.95067792191</v>
      </c>
      <c r="AY52" s="271">
        <f t="shared" ref="AY52:AY54" si="253">SUM(AV52:AX52)</f>
        <v>60704.559446033025</v>
      </c>
      <c r="AZ52" s="196"/>
      <c r="BA52" s="227">
        <f t="shared" ref="BA52:BA54" si="254">AV52+AQ52+AL52+AG52</f>
        <v>225931.72212732304</v>
      </c>
      <c r="BB52" s="228">
        <f t="shared" ref="BB52:BB54" si="255">AW52+AR52+AM52+AH52</f>
        <v>20265.041695400312</v>
      </c>
      <c r="BC52" s="272">
        <f t="shared" ref="BC52:BC54" si="256">AX52+AS52+AN52+AI52</f>
        <v>-680.38380728127572</v>
      </c>
      <c r="BD52" s="271">
        <f t="shared" ref="BD52:BD54" si="257">SUM(BA52:BC52)</f>
        <v>245516.38001544209</v>
      </c>
    </row>
    <row r="53" spans="2:56" ht="12.75" hidden="1" customHeight="1">
      <c r="B53" s="243" t="s">
        <v>184</v>
      </c>
      <c r="H53" s="227">
        <v>4272.1376414202905</v>
      </c>
      <c r="I53" s="228">
        <v>263.58918371284153</v>
      </c>
      <c r="J53" s="272">
        <v>0</v>
      </c>
      <c r="K53" s="271">
        <f t="shared" si="242"/>
        <v>4535.7268251331316</v>
      </c>
      <c r="L53" s="196"/>
      <c r="M53" s="227">
        <v>3765.609471470822</v>
      </c>
      <c r="N53" s="228">
        <v>332.52216908793008</v>
      </c>
      <c r="O53" s="272">
        <v>0</v>
      </c>
      <c r="P53" s="271">
        <f t="shared" si="243"/>
        <v>4098.1316405587522</v>
      </c>
      <c r="Q53" s="196"/>
      <c r="R53" s="227">
        <v>3632.9937165643337</v>
      </c>
      <c r="S53" s="228">
        <v>344.51125293904869</v>
      </c>
      <c r="T53" s="272">
        <v>0</v>
      </c>
      <c r="U53" s="271">
        <f t="shared" si="244"/>
        <v>3977.5049695033822</v>
      </c>
      <c r="V53" s="196"/>
      <c r="W53" s="227">
        <v>3285.2827674727105</v>
      </c>
      <c r="X53" s="228">
        <v>369.18836643034865</v>
      </c>
      <c r="Y53" s="272">
        <v>0</v>
      </c>
      <c r="Z53" s="271">
        <f t="shared" si="245"/>
        <v>3654.4711339030591</v>
      </c>
      <c r="AA53" s="196"/>
      <c r="AB53" s="227">
        <f t="shared" si="246"/>
        <v>14956.023596928157</v>
      </c>
      <c r="AC53" s="228">
        <f t="shared" si="247"/>
        <v>1309.810972170169</v>
      </c>
      <c r="AD53" s="272">
        <f t="shared" si="248"/>
        <v>0</v>
      </c>
      <c r="AE53" s="271">
        <f t="shared" si="249"/>
        <v>16265.834569098326</v>
      </c>
      <c r="AF53" s="196"/>
      <c r="AG53" s="227">
        <v>3484.6541222448645</v>
      </c>
      <c r="AH53" s="228">
        <v>290.51705014257078</v>
      </c>
      <c r="AI53" s="272">
        <v>0</v>
      </c>
      <c r="AJ53" s="271">
        <f t="shared" si="250"/>
        <v>3775.1711723874355</v>
      </c>
      <c r="AK53" s="196"/>
      <c r="AL53" s="227">
        <v>3622.5644168319645</v>
      </c>
      <c r="AM53" s="228">
        <v>395.44884373718725</v>
      </c>
      <c r="AN53" s="272">
        <v>0</v>
      </c>
      <c r="AO53" s="271">
        <f t="shared" si="251"/>
        <v>4018.013260569152</v>
      </c>
      <c r="AP53" s="196"/>
      <c r="AQ53" s="227">
        <v>3491.711519382548</v>
      </c>
      <c r="AR53" s="228">
        <v>378.0191796640986</v>
      </c>
      <c r="AS53" s="272">
        <v>0</v>
      </c>
      <c r="AT53" s="271">
        <f t="shared" si="252"/>
        <v>3869.7306990466468</v>
      </c>
      <c r="AU53" s="196"/>
      <c r="AV53" s="227">
        <v>3350.595453739767</v>
      </c>
      <c r="AW53" s="228">
        <v>345.41302820491984</v>
      </c>
      <c r="AX53" s="272">
        <v>0</v>
      </c>
      <c r="AY53" s="271">
        <f t="shared" si="253"/>
        <v>3696.008481944687</v>
      </c>
      <c r="AZ53" s="196"/>
      <c r="BA53" s="227">
        <f t="shared" si="254"/>
        <v>13949.525512199145</v>
      </c>
      <c r="BB53" s="228">
        <f t="shared" si="255"/>
        <v>1409.3981017487763</v>
      </c>
      <c r="BC53" s="272">
        <f t="shared" si="256"/>
        <v>0</v>
      </c>
      <c r="BD53" s="271">
        <f t="shared" si="257"/>
        <v>15358.923613947922</v>
      </c>
    </row>
    <row r="54" spans="2:56" ht="12.75" hidden="1" customHeight="1">
      <c r="B54" s="243" t="s">
        <v>185</v>
      </c>
      <c r="H54" s="227">
        <v>8.3009589700550563</v>
      </c>
      <c r="I54" s="228">
        <v>0</v>
      </c>
      <c r="J54" s="272">
        <v>0</v>
      </c>
      <c r="K54" s="271">
        <f t="shared" si="242"/>
        <v>8.3009589700550563</v>
      </c>
      <c r="L54" s="196"/>
      <c r="M54" s="227">
        <v>118.73978804257807</v>
      </c>
      <c r="N54" s="228">
        <v>0</v>
      </c>
      <c r="O54" s="272">
        <v>0</v>
      </c>
      <c r="P54" s="271">
        <f t="shared" si="243"/>
        <v>118.73978804257807</v>
      </c>
      <c r="Q54" s="196"/>
      <c r="R54" s="227">
        <v>213.85346345740481</v>
      </c>
      <c r="S54" s="228">
        <v>0</v>
      </c>
      <c r="T54" s="272">
        <v>0</v>
      </c>
      <c r="U54" s="271">
        <f t="shared" si="244"/>
        <v>213.85346345740481</v>
      </c>
      <c r="V54" s="196"/>
      <c r="W54" s="227">
        <v>310.48548111066822</v>
      </c>
      <c r="X54" s="228">
        <v>0</v>
      </c>
      <c r="Y54" s="272">
        <v>0</v>
      </c>
      <c r="Z54" s="271">
        <f t="shared" si="245"/>
        <v>310.48548111066822</v>
      </c>
      <c r="AA54" s="196"/>
      <c r="AB54" s="279">
        <f t="shared" si="246"/>
        <v>651.37969158070609</v>
      </c>
      <c r="AC54" s="280">
        <f t="shared" si="247"/>
        <v>0</v>
      </c>
      <c r="AD54" s="281">
        <f t="shared" si="248"/>
        <v>0</v>
      </c>
      <c r="AE54" s="282">
        <f t="shared" si="249"/>
        <v>651.37969158070609</v>
      </c>
      <c r="AF54" s="196"/>
      <c r="AG54" s="227">
        <v>326.69990626761728</v>
      </c>
      <c r="AH54" s="228">
        <v>0</v>
      </c>
      <c r="AI54" s="272">
        <v>0</v>
      </c>
      <c r="AJ54" s="271">
        <f t="shared" si="250"/>
        <v>326.69990626761728</v>
      </c>
      <c r="AK54" s="196"/>
      <c r="AL54" s="227">
        <v>183.07592835142461</v>
      </c>
      <c r="AM54" s="228">
        <v>0</v>
      </c>
      <c r="AN54" s="272">
        <v>0</v>
      </c>
      <c r="AO54" s="271">
        <f t="shared" si="251"/>
        <v>183.07592835142461</v>
      </c>
      <c r="AP54" s="196"/>
      <c r="AQ54" s="227">
        <v>202.34178880031058</v>
      </c>
      <c r="AR54" s="228">
        <v>0</v>
      </c>
      <c r="AS54" s="272">
        <v>0</v>
      </c>
      <c r="AT54" s="271">
        <f t="shared" si="252"/>
        <v>202.34178880031058</v>
      </c>
      <c r="AU54" s="196"/>
      <c r="AV54" s="227">
        <v>299.61056219486659</v>
      </c>
      <c r="AW54" s="228">
        <v>0</v>
      </c>
      <c r="AX54" s="272">
        <v>0</v>
      </c>
      <c r="AY54" s="271">
        <f t="shared" si="253"/>
        <v>299.61056219486659</v>
      </c>
      <c r="AZ54" s="196"/>
      <c r="BA54" s="279">
        <f t="shared" si="254"/>
        <v>1011.7281856142191</v>
      </c>
      <c r="BB54" s="280">
        <f t="shared" si="255"/>
        <v>0</v>
      </c>
      <c r="BC54" s="281">
        <f t="shared" si="256"/>
        <v>0</v>
      </c>
      <c r="BD54" s="282">
        <f t="shared" si="257"/>
        <v>1011.7281856142191</v>
      </c>
    </row>
    <row r="55" spans="2:56" ht="12.75" hidden="1" customHeight="1">
      <c r="B55" s="246" t="s">
        <v>2</v>
      </c>
      <c r="H55" s="275">
        <f>H50-SUM(H52:H54)</f>
        <v>23535.018052591498</v>
      </c>
      <c r="I55" s="276">
        <f t="shared" ref="I55:J55" si="258">I50-SUM(I52:I54)</f>
        <v>3689.5640078500837</v>
      </c>
      <c r="J55" s="277">
        <f t="shared" si="258"/>
        <v>0</v>
      </c>
      <c r="K55" s="278">
        <f>K50-SUM(K52:K54)</f>
        <v>27224.582060441586</v>
      </c>
      <c r="L55" s="196"/>
      <c r="M55" s="275">
        <f t="shared" ref="M55:O55" si="259">M50-SUM(M52:M54)</f>
        <v>29757.580738448734</v>
      </c>
      <c r="N55" s="276">
        <f t="shared" si="259"/>
        <v>4004.1222880195555</v>
      </c>
      <c r="O55" s="277">
        <f t="shared" si="259"/>
        <v>-0.26438249935384306</v>
      </c>
      <c r="P55" s="278">
        <f>P50-SUM(P52:P54)</f>
        <v>33761.438643968941</v>
      </c>
      <c r="Q55" s="196"/>
      <c r="R55" s="275">
        <f t="shared" ref="R55:T55" si="260">R50-SUM(R52:R54)</f>
        <v>27116.265380925608</v>
      </c>
      <c r="S55" s="276">
        <f t="shared" si="260"/>
        <v>4435.0194823766524</v>
      </c>
      <c r="T55" s="277">
        <f t="shared" si="260"/>
        <v>0</v>
      </c>
      <c r="U55" s="278">
        <f>U50-SUM(U52:U54)</f>
        <v>31551.284863302266</v>
      </c>
      <c r="V55" s="196"/>
      <c r="W55" s="275">
        <f t="shared" ref="W55:Y55" si="261">W50-SUM(W52:W54)</f>
        <v>31104.564319647376</v>
      </c>
      <c r="X55" s="276">
        <f t="shared" si="261"/>
        <v>2587.4666274910942</v>
      </c>
      <c r="Y55" s="277">
        <f t="shared" si="261"/>
        <v>0</v>
      </c>
      <c r="Z55" s="278">
        <f>Z50-SUM(Z52:Z54)</f>
        <v>33692.030947138468</v>
      </c>
      <c r="AA55" s="196"/>
      <c r="AB55" s="275">
        <f>AB50-SUM(AB52:AB54)</f>
        <v>111513.42849161316</v>
      </c>
      <c r="AC55" s="276">
        <f>AC50-SUM(AC52:AC54)</f>
        <v>14716.17240573743</v>
      </c>
      <c r="AD55" s="277">
        <f>AD50-SUM(AD52:AD54)</f>
        <v>-0.26438249935381464</v>
      </c>
      <c r="AE55" s="278">
        <f>SUM(AB55:AD55)</f>
        <v>126229.33651485122</v>
      </c>
      <c r="AF55" s="196"/>
      <c r="AG55" s="275">
        <f t="shared" ref="AG55:AI55" si="262">AG50-SUM(AG52:AG54)</f>
        <v>27369.56766538127</v>
      </c>
      <c r="AH55" s="276">
        <f t="shared" si="262"/>
        <v>2881.7746485898188</v>
      </c>
      <c r="AI55" s="277">
        <f t="shared" si="262"/>
        <v>0</v>
      </c>
      <c r="AJ55" s="278">
        <f>AJ50-SUM(AJ52:AJ54)</f>
        <v>30251.342313971079</v>
      </c>
      <c r="AK55" s="196"/>
      <c r="AL55" s="275">
        <f t="shared" ref="AL55:AN55" si="263">AL50-SUM(AL52:AL54)</f>
        <v>30248.448116648913</v>
      </c>
      <c r="AM55" s="276">
        <f t="shared" si="263"/>
        <v>2419.0700839429228</v>
      </c>
      <c r="AN55" s="277">
        <f t="shared" si="263"/>
        <v>0</v>
      </c>
      <c r="AO55" s="278">
        <f>AO50-SUM(AO52:AO54)</f>
        <v>32667.518200591847</v>
      </c>
      <c r="AP55" s="196"/>
      <c r="AQ55" s="275">
        <f t="shared" ref="AQ55:AS55" si="264">AQ50-SUM(AQ52:AQ54)</f>
        <v>31681.27187305082</v>
      </c>
      <c r="AR55" s="276">
        <f t="shared" si="264"/>
        <v>3449.0032317786063</v>
      </c>
      <c r="AS55" s="277">
        <f t="shared" si="264"/>
        <v>-0.5</v>
      </c>
      <c r="AT55" s="278">
        <f>AT50-SUM(AT52:AT54)</f>
        <v>35129.775104829416</v>
      </c>
      <c r="AU55" s="196"/>
      <c r="AV55" s="275">
        <f t="shared" ref="AV55:AX55" si="265">AV50-SUM(AV52:AV54)</f>
        <v>31632.538794565458</v>
      </c>
      <c r="AW55" s="276">
        <f t="shared" si="265"/>
        <v>3489.5897025718132</v>
      </c>
      <c r="AX55" s="277">
        <f t="shared" si="265"/>
        <v>3.979039320256561E-13</v>
      </c>
      <c r="AY55" s="278">
        <f>AY50-SUM(AY52:AY54)</f>
        <v>35122.128497137281</v>
      </c>
      <c r="AZ55" s="196"/>
      <c r="BA55" s="275">
        <f>BA50-SUM(BA52:BA54)</f>
        <v>120931.8264496465</v>
      </c>
      <c r="BB55" s="276">
        <f>BB50-SUM(BB52:BB54)</f>
        <v>12239.437666883165</v>
      </c>
      <c r="BC55" s="277">
        <f>BC50-SUM(BC52:BC54)</f>
        <v>-0.49999999999954525</v>
      </c>
      <c r="BD55" s="278">
        <f>SUM(BA55:BC55)</f>
        <v>133170.76411652967</v>
      </c>
    </row>
    <row r="56" spans="2:56" ht="12.75" hidden="1" customHeight="1">
      <c r="B56" s="247"/>
      <c r="H56" s="267"/>
      <c r="I56" s="268"/>
      <c r="J56" s="269"/>
      <c r="K56" s="270"/>
      <c r="L56" s="196"/>
      <c r="M56" s="267"/>
      <c r="N56" s="268"/>
      <c r="O56" s="269"/>
      <c r="P56" s="270"/>
      <c r="Q56" s="196"/>
      <c r="R56" s="267"/>
      <c r="S56" s="268"/>
      <c r="T56" s="269"/>
      <c r="U56" s="270"/>
      <c r="V56" s="196"/>
      <c r="W56" s="267"/>
      <c r="X56" s="268"/>
      <c r="Y56" s="269"/>
      <c r="Z56" s="270"/>
      <c r="AA56" s="196"/>
      <c r="AB56" s="267"/>
      <c r="AC56" s="268"/>
      <c r="AD56" s="269"/>
      <c r="AE56" s="270"/>
      <c r="AF56" s="196"/>
      <c r="AG56" s="267"/>
      <c r="AH56" s="268"/>
      <c r="AI56" s="269"/>
      <c r="AJ56" s="270"/>
      <c r="AK56" s="196"/>
      <c r="AL56" s="267"/>
      <c r="AM56" s="268"/>
      <c r="AN56" s="269"/>
      <c r="AO56" s="270"/>
      <c r="AP56" s="196"/>
      <c r="AQ56" s="267"/>
      <c r="AR56" s="268"/>
      <c r="AS56" s="269"/>
      <c r="AT56" s="270"/>
      <c r="AU56" s="196"/>
      <c r="AV56" s="267"/>
      <c r="AW56" s="268"/>
      <c r="AX56" s="269"/>
      <c r="AY56" s="270"/>
      <c r="AZ56" s="196"/>
      <c r="BA56" s="267"/>
      <c r="BB56" s="268"/>
      <c r="BC56" s="269"/>
      <c r="BD56" s="270"/>
    </row>
    <row r="57" spans="2:56" ht="12.75" hidden="1" customHeight="1">
      <c r="B57" s="248" t="s">
        <v>3</v>
      </c>
      <c r="H57" s="227"/>
      <c r="I57" s="228"/>
      <c r="J57" s="272"/>
      <c r="K57" s="271"/>
      <c r="L57" s="196"/>
      <c r="M57" s="227"/>
      <c r="N57" s="228"/>
      <c r="O57" s="272"/>
      <c r="P57" s="271"/>
      <c r="Q57" s="196"/>
      <c r="R57" s="227"/>
      <c r="S57" s="228"/>
      <c r="T57" s="272"/>
      <c r="U57" s="271"/>
      <c r="V57" s="196"/>
      <c r="W57" s="227"/>
      <c r="X57" s="228"/>
      <c r="Y57" s="272"/>
      <c r="Z57" s="271"/>
      <c r="AA57" s="196"/>
      <c r="AB57" s="227"/>
      <c r="AC57" s="228"/>
      <c r="AD57" s="272"/>
      <c r="AE57" s="271"/>
      <c r="AF57" s="196"/>
      <c r="AG57" s="227"/>
      <c r="AH57" s="228"/>
      <c r="AI57" s="272"/>
      <c r="AJ57" s="271"/>
      <c r="AK57" s="196"/>
      <c r="AL57" s="227"/>
      <c r="AM57" s="228"/>
      <c r="AN57" s="272"/>
      <c r="AO57" s="271"/>
      <c r="AP57" s="196"/>
      <c r="AQ57" s="227"/>
      <c r="AR57" s="228"/>
      <c r="AS57" s="272"/>
      <c r="AT57" s="271"/>
      <c r="AU57" s="196"/>
      <c r="AV57" s="227"/>
      <c r="AW57" s="228"/>
      <c r="AX57" s="272"/>
      <c r="AY57" s="271"/>
      <c r="AZ57" s="196"/>
      <c r="BA57" s="227"/>
      <c r="BB57" s="228"/>
      <c r="BC57" s="272"/>
      <c r="BD57" s="271"/>
    </row>
    <row r="58" spans="2:56" ht="12.75" hidden="1" customHeight="1">
      <c r="B58" s="249" t="s">
        <v>186</v>
      </c>
      <c r="H58" s="227"/>
      <c r="I58" s="228"/>
      <c r="J58" s="272"/>
      <c r="K58" s="271"/>
      <c r="L58" s="196"/>
      <c r="M58" s="227"/>
      <c r="N58" s="228"/>
      <c r="O58" s="272"/>
      <c r="P58" s="271"/>
      <c r="Q58" s="196"/>
      <c r="R58" s="227"/>
      <c r="S58" s="228"/>
      <c r="T58" s="272"/>
      <c r="U58" s="271"/>
      <c r="V58" s="196"/>
      <c r="W58" s="227"/>
      <c r="X58" s="228"/>
      <c r="Y58" s="272"/>
      <c r="Z58" s="271"/>
      <c r="AA58" s="196"/>
      <c r="AB58" s="227"/>
      <c r="AC58" s="228"/>
      <c r="AD58" s="272"/>
      <c r="AE58" s="271"/>
      <c r="AF58" s="196"/>
      <c r="AG58" s="227"/>
      <c r="AH58" s="228"/>
      <c r="AI58" s="272"/>
      <c r="AJ58" s="271"/>
      <c r="AK58" s="196"/>
      <c r="AL58" s="227"/>
      <c r="AM58" s="228"/>
      <c r="AN58" s="272"/>
      <c r="AO58" s="271"/>
      <c r="AP58" s="196"/>
      <c r="AQ58" s="227"/>
      <c r="AR58" s="228"/>
      <c r="AS58" s="272"/>
      <c r="AT58" s="271"/>
      <c r="AU58" s="196"/>
      <c r="AV58" s="227"/>
      <c r="AW58" s="228"/>
      <c r="AX58" s="272"/>
      <c r="AY58" s="271"/>
      <c r="AZ58" s="196"/>
      <c r="BA58" s="227"/>
      <c r="BB58" s="228"/>
      <c r="BC58" s="272"/>
      <c r="BD58" s="271"/>
    </row>
    <row r="59" spans="2:56" ht="12.75" hidden="1" customHeight="1">
      <c r="B59" s="249" t="s">
        <v>187</v>
      </c>
      <c r="H59" s="227">
        <v>-5.2883132235884895</v>
      </c>
      <c r="I59" s="272">
        <v>8.6598933535333309</v>
      </c>
      <c r="J59" s="272">
        <v>0</v>
      </c>
      <c r="K59" s="271">
        <f t="shared" ref="K59:K67" si="266">SUM(H59:J59)</f>
        <v>3.3715801299448414</v>
      </c>
      <c r="L59" s="196"/>
      <c r="M59" s="227">
        <v>-0.44965331657247276</v>
      </c>
      <c r="N59" s="272">
        <v>35.192847912421463</v>
      </c>
      <c r="O59" s="272">
        <v>0</v>
      </c>
      <c r="P59" s="271">
        <f t="shared" ref="P59:P67" si="267">SUM(M59:O59)</f>
        <v>34.743194595848991</v>
      </c>
      <c r="Q59" s="196"/>
      <c r="R59" s="227">
        <v>69.715864298229945</v>
      </c>
      <c r="S59" s="272">
        <v>1.7860234327566431</v>
      </c>
      <c r="T59" s="272">
        <v>0</v>
      </c>
      <c r="U59" s="271">
        <f t="shared" ref="U59:U67" si="268">SUM(R59:T59)</f>
        <v>71.501887730986596</v>
      </c>
      <c r="V59" s="196"/>
      <c r="W59" s="227">
        <v>84.316109689050592</v>
      </c>
      <c r="X59" s="272">
        <v>24.056394730381843</v>
      </c>
      <c r="Y59" s="272">
        <v>0</v>
      </c>
      <c r="Z59" s="271">
        <f t="shared" ref="Z59:Z67" si="269">SUM(W59:Y59)</f>
        <v>108.37250441943243</v>
      </c>
      <c r="AA59" s="196"/>
      <c r="AB59" s="227">
        <f t="shared" ref="AB59:AB67" si="270">W59+R59+M59+H59</f>
        <v>148.29400744711958</v>
      </c>
      <c r="AC59" s="228">
        <f t="shared" ref="AC59:AC67" si="271">X59+S59+N59+I59</f>
        <v>69.69515942909328</v>
      </c>
      <c r="AD59" s="272">
        <f t="shared" ref="AD59:AD67" si="272">Y59+T59+O59+J59</f>
        <v>0</v>
      </c>
      <c r="AE59" s="271">
        <f t="shared" ref="AE59:AE67" si="273">SUM(AB59:AD59)</f>
        <v>217.98916687621286</v>
      </c>
      <c r="AF59" s="196"/>
      <c r="AG59" s="227">
        <v>109.6394101588958</v>
      </c>
      <c r="AH59" s="272">
        <v>6.0976821960000018</v>
      </c>
      <c r="AI59" s="272">
        <v>0</v>
      </c>
      <c r="AJ59" s="271">
        <f t="shared" ref="AJ59:AJ67" si="274">SUM(AG59:AI59)</f>
        <v>115.73709235489581</v>
      </c>
      <c r="AK59" s="196"/>
      <c r="AL59" s="227">
        <v>85.493780456522202</v>
      </c>
      <c r="AM59" s="272">
        <v>20</v>
      </c>
      <c r="AN59" s="272">
        <v>0</v>
      </c>
      <c r="AO59" s="271">
        <f t="shared" ref="AO59:AO67" si="275">SUM(AL59:AN59)</f>
        <v>105.4937804565222</v>
      </c>
      <c r="AP59" s="196"/>
      <c r="AQ59" s="227">
        <v>36.734953687786444</v>
      </c>
      <c r="AR59" s="272">
        <v>0</v>
      </c>
      <c r="AS59" s="272">
        <v>0</v>
      </c>
      <c r="AT59" s="271">
        <f t="shared" ref="AT59:AT67" si="276">SUM(AQ59:AS59)</f>
        <v>36.734953687786444</v>
      </c>
      <c r="AU59" s="196"/>
      <c r="AV59" s="227">
        <v>102.91933287866938</v>
      </c>
      <c r="AW59" s="272">
        <v>0</v>
      </c>
      <c r="AX59" s="272">
        <v>0</v>
      </c>
      <c r="AY59" s="271">
        <f t="shared" ref="AY59:AY67" si="277">SUM(AV59:AX59)</f>
        <v>102.91933287866938</v>
      </c>
      <c r="AZ59" s="196"/>
      <c r="BA59" s="227">
        <f t="shared" ref="BA59:BA67" si="278">AV59+AQ59+AL59+AG59</f>
        <v>334.78747718187378</v>
      </c>
      <c r="BB59" s="228">
        <f t="shared" ref="BB59:BB67" si="279">AW59+AR59+AM59+AH59</f>
        <v>26.097682196000001</v>
      </c>
      <c r="BC59" s="272">
        <f t="shared" ref="BC59:BC67" si="280">AX59+AS59+AN59+AI59</f>
        <v>0</v>
      </c>
      <c r="BD59" s="271">
        <f t="shared" ref="BD59:BD67" si="281">SUM(BA59:BC59)</f>
        <v>360.88515937787378</v>
      </c>
    </row>
    <row r="60" spans="2:56" ht="12.75" hidden="1" customHeight="1">
      <c r="B60" s="249" t="s">
        <v>188</v>
      </c>
      <c r="H60" s="227">
        <v>57.523143390546196</v>
      </c>
      <c r="I60" s="272">
        <v>1.1204851882846487</v>
      </c>
      <c r="J60" s="272">
        <v>0</v>
      </c>
      <c r="K60" s="271">
        <f t="shared" si="266"/>
        <v>58.643628578830842</v>
      </c>
      <c r="L60" s="196"/>
      <c r="M60" s="227">
        <v>57.343289543814706</v>
      </c>
      <c r="N60" s="272">
        <v>2.8191994453995801</v>
      </c>
      <c r="O60" s="272">
        <v>0</v>
      </c>
      <c r="P60" s="271">
        <f t="shared" si="267"/>
        <v>60.162488989214289</v>
      </c>
      <c r="Q60" s="196"/>
      <c r="R60" s="227">
        <v>76.200257468615803</v>
      </c>
      <c r="S60" s="272">
        <v>0.78692355390398872</v>
      </c>
      <c r="T60" s="272">
        <v>0</v>
      </c>
      <c r="U60" s="271">
        <f t="shared" si="268"/>
        <v>76.987181022519792</v>
      </c>
      <c r="V60" s="196"/>
      <c r="W60" s="227">
        <v>108.1657470066432</v>
      </c>
      <c r="X60" s="272">
        <v>0.4535380553529933</v>
      </c>
      <c r="Y60" s="272">
        <v>0</v>
      </c>
      <c r="Z60" s="271">
        <f t="shared" si="269"/>
        <v>108.61928506199619</v>
      </c>
      <c r="AA60" s="196"/>
      <c r="AB60" s="227">
        <f t="shared" si="270"/>
        <v>299.23243740961988</v>
      </c>
      <c r="AC60" s="228">
        <f t="shared" si="271"/>
        <v>5.1801462429412108</v>
      </c>
      <c r="AD60" s="272">
        <f t="shared" si="272"/>
        <v>0</v>
      </c>
      <c r="AE60" s="271">
        <f t="shared" si="273"/>
        <v>304.41258365256107</v>
      </c>
      <c r="AF60" s="196"/>
      <c r="AG60" s="227">
        <v>109.62322606249623</v>
      </c>
      <c r="AH60" s="283">
        <v>58.103410028514169</v>
      </c>
      <c r="AI60" s="272">
        <v>0</v>
      </c>
      <c r="AJ60" s="271">
        <f t="shared" si="274"/>
        <v>167.72663609101039</v>
      </c>
      <c r="AK60" s="196"/>
      <c r="AL60" s="227">
        <v>110.82240342503204</v>
      </c>
      <c r="AM60" s="283">
        <v>0</v>
      </c>
      <c r="AN60" s="272">
        <v>0</v>
      </c>
      <c r="AO60" s="271">
        <f t="shared" si="275"/>
        <v>110.82240342503204</v>
      </c>
      <c r="AP60" s="196"/>
      <c r="AQ60" s="227">
        <v>102.183909098923</v>
      </c>
      <c r="AR60" s="283">
        <v>0</v>
      </c>
      <c r="AS60" s="272">
        <v>0</v>
      </c>
      <c r="AT60" s="271">
        <f t="shared" si="276"/>
        <v>102.183909098923</v>
      </c>
      <c r="AU60" s="196"/>
      <c r="AV60" s="227">
        <v>93.82873627410838</v>
      </c>
      <c r="AW60" s="283">
        <v>0</v>
      </c>
      <c r="AX60" s="272">
        <v>0</v>
      </c>
      <c r="AY60" s="271">
        <f t="shared" si="277"/>
        <v>93.82873627410838</v>
      </c>
      <c r="AZ60" s="196"/>
      <c r="BA60" s="227">
        <f t="shared" si="278"/>
        <v>416.45827486055964</v>
      </c>
      <c r="BB60" s="228">
        <f t="shared" si="279"/>
        <v>58.103410028514169</v>
      </c>
      <c r="BC60" s="272">
        <f t="shared" si="280"/>
        <v>0</v>
      </c>
      <c r="BD60" s="271">
        <f t="shared" si="281"/>
        <v>474.56168488907383</v>
      </c>
    </row>
    <row r="61" spans="2:56" ht="12.75" hidden="1" customHeight="1">
      <c r="B61" s="249" t="s">
        <v>189</v>
      </c>
      <c r="H61" s="227">
        <v>3963.3793140073162</v>
      </c>
      <c r="I61" s="272">
        <v>1030.8112426901878</v>
      </c>
      <c r="J61" s="272">
        <v>0</v>
      </c>
      <c r="K61" s="271">
        <f t="shared" si="266"/>
        <v>4994.1905566975038</v>
      </c>
      <c r="L61" s="196"/>
      <c r="M61" s="227">
        <v>5154.9449186880556</v>
      </c>
      <c r="N61" s="272">
        <v>1132.0796056493214</v>
      </c>
      <c r="O61" s="272">
        <v>0</v>
      </c>
      <c r="P61" s="271">
        <f t="shared" si="267"/>
        <v>6287.0245243373774</v>
      </c>
      <c r="Q61" s="196"/>
      <c r="R61" s="227">
        <v>4758.578054531662</v>
      </c>
      <c r="S61" s="272">
        <v>1224.1019001139764</v>
      </c>
      <c r="T61" s="272">
        <v>0</v>
      </c>
      <c r="U61" s="271">
        <f t="shared" si="268"/>
        <v>5982.6799546456386</v>
      </c>
      <c r="V61" s="196"/>
      <c r="W61" s="227">
        <v>4459.010154760108</v>
      </c>
      <c r="X61" s="272">
        <v>1207.5669213456727</v>
      </c>
      <c r="Y61" s="272">
        <v>0</v>
      </c>
      <c r="Z61" s="271">
        <f t="shared" si="269"/>
        <v>5666.5770761057811</v>
      </c>
      <c r="AA61" s="196"/>
      <c r="AB61" s="227">
        <f t="shared" si="270"/>
        <v>18335.912441987144</v>
      </c>
      <c r="AC61" s="228">
        <f t="shared" si="271"/>
        <v>4594.5596697991577</v>
      </c>
      <c r="AD61" s="272">
        <f t="shared" si="272"/>
        <v>0</v>
      </c>
      <c r="AE61" s="271">
        <f t="shared" si="273"/>
        <v>22930.472111786301</v>
      </c>
      <c r="AF61" s="196"/>
      <c r="AG61" s="227">
        <v>4964.2121154741626</v>
      </c>
      <c r="AH61" s="272">
        <v>1379.5999590679446</v>
      </c>
      <c r="AI61" s="272">
        <v>0</v>
      </c>
      <c r="AJ61" s="271">
        <f t="shared" si="274"/>
        <v>6343.8120745421074</v>
      </c>
      <c r="AK61" s="196"/>
      <c r="AL61" s="227">
        <v>5478.5713389307384</v>
      </c>
      <c r="AM61" s="272">
        <v>1292.6033596231628</v>
      </c>
      <c r="AN61" s="272">
        <v>0</v>
      </c>
      <c r="AO61" s="271">
        <f t="shared" si="275"/>
        <v>6771.1746985539012</v>
      </c>
      <c r="AP61" s="196"/>
      <c r="AQ61" s="227">
        <v>5163.0208320493339</v>
      </c>
      <c r="AR61" s="272">
        <v>1144.0975055155077</v>
      </c>
      <c r="AS61" s="272">
        <v>0</v>
      </c>
      <c r="AT61" s="271">
        <f t="shared" si="276"/>
        <v>6307.1183375648416</v>
      </c>
      <c r="AU61" s="196"/>
      <c r="AV61" s="227">
        <v>4789.8208137154124</v>
      </c>
      <c r="AW61" s="272">
        <v>1286.728407175948</v>
      </c>
      <c r="AX61" s="272">
        <v>0</v>
      </c>
      <c r="AY61" s="271">
        <f t="shared" si="277"/>
        <v>6076.5492208913602</v>
      </c>
      <c r="AZ61" s="196"/>
      <c r="BA61" s="227">
        <f t="shared" si="278"/>
        <v>20395.625100169647</v>
      </c>
      <c r="BB61" s="228">
        <f t="shared" si="279"/>
        <v>5103.029231382563</v>
      </c>
      <c r="BC61" s="272">
        <f t="shared" si="280"/>
        <v>0</v>
      </c>
      <c r="BD61" s="271">
        <f t="shared" si="281"/>
        <v>25498.65433155221</v>
      </c>
    </row>
    <row r="62" spans="2:56" ht="12.75" hidden="1" customHeight="1">
      <c r="B62" s="249" t="s">
        <v>137</v>
      </c>
      <c r="H62" s="227">
        <v>0</v>
      </c>
      <c r="I62" s="272">
        <v>0</v>
      </c>
      <c r="J62" s="272">
        <v>0</v>
      </c>
      <c r="K62" s="271">
        <f t="shared" si="266"/>
        <v>0</v>
      </c>
      <c r="L62" s="196"/>
      <c r="M62" s="227">
        <v>0</v>
      </c>
      <c r="N62" s="272">
        <v>0</v>
      </c>
      <c r="O62" s="272">
        <v>0</v>
      </c>
      <c r="P62" s="271">
        <f t="shared" si="267"/>
        <v>0</v>
      </c>
      <c r="Q62" s="196"/>
      <c r="R62" s="227">
        <v>0</v>
      </c>
      <c r="S62" s="272">
        <v>0</v>
      </c>
      <c r="T62" s="272">
        <v>0</v>
      </c>
      <c r="U62" s="271">
        <f t="shared" si="268"/>
        <v>0</v>
      </c>
      <c r="V62" s="196"/>
      <c r="W62" s="227">
        <v>0</v>
      </c>
      <c r="X62" s="272">
        <v>0</v>
      </c>
      <c r="Y62" s="272">
        <v>0</v>
      </c>
      <c r="Z62" s="271">
        <f t="shared" si="269"/>
        <v>0</v>
      </c>
      <c r="AA62" s="196"/>
      <c r="AB62" s="227">
        <f t="shared" si="270"/>
        <v>0</v>
      </c>
      <c r="AC62" s="228">
        <f t="shared" si="271"/>
        <v>0</v>
      </c>
      <c r="AD62" s="272">
        <f t="shared" si="272"/>
        <v>0</v>
      </c>
      <c r="AE62" s="271">
        <f t="shared" si="273"/>
        <v>0</v>
      </c>
      <c r="AF62" s="196"/>
      <c r="AG62" s="227">
        <v>0</v>
      </c>
      <c r="AH62" s="272">
        <v>0</v>
      </c>
      <c r="AI62" s="272">
        <v>0</v>
      </c>
      <c r="AJ62" s="271">
        <f t="shared" si="274"/>
        <v>0</v>
      </c>
      <c r="AK62" s="196"/>
      <c r="AL62" s="227">
        <v>0</v>
      </c>
      <c r="AM62" s="272">
        <v>0</v>
      </c>
      <c r="AN62" s="272">
        <v>0</v>
      </c>
      <c r="AO62" s="271">
        <f t="shared" si="275"/>
        <v>0</v>
      </c>
      <c r="AP62" s="196"/>
      <c r="AQ62" s="227">
        <v>0</v>
      </c>
      <c r="AR62" s="272">
        <v>0</v>
      </c>
      <c r="AS62" s="272">
        <v>0</v>
      </c>
      <c r="AT62" s="271">
        <f t="shared" si="276"/>
        <v>0</v>
      </c>
      <c r="AU62" s="196"/>
      <c r="AV62" s="227">
        <v>0</v>
      </c>
      <c r="AW62" s="272">
        <v>0</v>
      </c>
      <c r="AX62" s="272">
        <v>0</v>
      </c>
      <c r="AY62" s="271">
        <f t="shared" si="277"/>
        <v>0</v>
      </c>
      <c r="AZ62" s="196"/>
      <c r="BA62" s="227">
        <f t="shared" si="278"/>
        <v>0</v>
      </c>
      <c r="BB62" s="228">
        <f t="shared" si="279"/>
        <v>0</v>
      </c>
      <c r="BC62" s="272">
        <f t="shared" si="280"/>
        <v>0</v>
      </c>
      <c r="BD62" s="271">
        <f t="shared" si="281"/>
        <v>0</v>
      </c>
    </row>
    <row r="63" spans="2:56" ht="12.75" hidden="1" customHeight="1">
      <c r="B63" s="249" t="s">
        <v>187</v>
      </c>
      <c r="H63" s="227">
        <v>25.987354253533432</v>
      </c>
      <c r="I63" s="272">
        <v>5.3401066464666656</v>
      </c>
      <c r="J63" s="272">
        <v>0</v>
      </c>
      <c r="K63" s="271">
        <f t="shared" si="266"/>
        <v>31.327460900000098</v>
      </c>
      <c r="L63" s="196"/>
      <c r="M63" s="227">
        <v>436.71986527399451</v>
      </c>
      <c r="N63" s="272">
        <v>5.8071520875785136</v>
      </c>
      <c r="O63" s="272">
        <v>0</v>
      </c>
      <c r="P63" s="271">
        <f t="shared" si="267"/>
        <v>442.52701736157303</v>
      </c>
      <c r="Q63" s="196"/>
      <c r="R63" s="227">
        <v>802.43067224436516</v>
      </c>
      <c r="S63" s="272">
        <v>0.21397656724335684</v>
      </c>
      <c r="T63" s="272">
        <v>0</v>
      </c>
      <c r="U63" s="271">
        <f t="shared" si="268"/>
        <v>802.64464881160848</v>
      </c>
      <c r="V63" s="196"/>
      <c r="W63" s="227">
        <v>1066.198409200281</v>
      </c>
      <c r="X63" s="272">
        <v>5.9436052696181356</v>
      </c>
      <c r="Y63" s="272">
        <v>0</v>
      </c>
      <c r="Z63" s="271">
        <f t="shared" si="269"/>
        <v>1072.1420144698991</v>
      </c>
      <c r="AA63" s="196"/>
      <c r="AB63" s="227">
        <f t="shared" si="270"/>
        <v>2331.3363009721738</v>
      </c>
      <c r="AC63" s="228">
        <f t="shared" si="271"/>
        <v>17.30484057090667</v>
      </c>
      <c r="AD63" s="272">
        <f t="shared" si="272"/>
        <v>0</v>
      </c>
      <c r="AE63" s="271">
        <f t="shared" si="273"/>
        <v>2348.6411415430807</v>
      </c>
      <c r="AF63" s="196"/>
      <c r="AG63" s="227">
        <v>1018.5233654184972</v>
      </c>
      <c r="AH63" s="272">
        <v>4.0651214640000042</v>
      </c>
      <c r="AI63" s="272">
        <v>0</v>
      </c>
      <c r="AJ63" s="271">
        <f t="shared" si="274"/>
        <v>1022.5884868824971</v>
      </c>
      <c r="AK63" s="196"/>
      <c r="AL63" s="227">
        <v>772.75537226835809</v>
      </c>
      <c r="AM63" s="272">
        <v>0</v>
      </c>
      <c r="AN63" s="272">
        <v>0</v>
      </c>
      <c r="AO63" s="271">
        <f t="shared" si="275"/>
        <v>772.75537226835809</v>
      </c>
      <c r="AP63" s="196"/>
      <c r="AQ63" s="227">
        <v>771.86435132823806</v>
      </c>
      <c r="AR63" s="272">
        <v>79</v>
      </c>
      <c r="AS63" s="272">
        <v>0</v>
      </c>
      <c r="AT63" s="271">
        <f t="shared" si="276"/>
        <v>850.86435132823806</v>
      </c>
      <c r="AU63" s="196"/>
      <c r="AV63" s="227">
        <v>1290.435444528815</v>
      </c>
      <c r="AW63" s="272">
        <v>0</v>
      </c>
      <c r="AX63" s="272">
        <v>0</v>
      </c>
      <c r="AY63" s="271">
        <f t="shared" si="277"/>
        <v>1290.435444528815</v>
      </c>
      <c r="AZ63" s="196"/>
      <c r="BA63" s="227">
        <f t="shared" si="278"/>
        <v>3853.5785335439082</v>
      </c>
      <c r="BB63" s="228">
        <f t="shared" si="279"/>
        <v>83.065121464000001</v>
      </c>
      <c r="BC63" s="272">
        <f t="shared" si="280"/>
        <v>0</v>
      </c>
      <c r="BD63" s="271">
        <f t="shared" si="281"/>
        <v>3936.6436550079084</v>
      </c>
    </row>
    <row r="64" spans="2:56" ht="12.75" hidden="1" customHeight="1">
      <c r="B64" s="249" t="s">
        <v>188</v>
      </c>
      <c r="H64" s="227">
        <v>283.33921518916287</v>
      </c>
      <c r="I64" s="272">
        <v>0.29033109887380759</v>
      </c>
      <c r="J64" s="272">
        <v>0</v>
      </c>
      <c r="K64" s="271">
        <f t="shared" si="266"/>
        <v>283.62954628803669</v>
      </c>
      <c r="L64" s="196"/>
      <c r="M64" s="227">
        <v>190.04723898536329</v>
      </c>
      <c r="N64" s="272">
        <v>0.65863146667034111</v>
      </c>
      <c r="O64" s="272">
        <v>0</v>
      </c>
      <c r="P64" s="271">
        <f t="shared" si="267"/>
        <v>190.70587045203362</v>
      </c>
      <c r="Q64" s="196"/>
      <c r="R64" s="227">
        <v>239.80602596705069</v>
      </c>
      <c r="S64" s="272">
        <v>-0.29817649295269938</v>
      </c>
      <c r="T64" s="272">
        <v>0</v>
      </c>
      <c r="U64" s="271">
        <f t="shared" si="268"/>
        <v>239.50784947409798</v>
      </c>
      <c r="V64" s="196"/>
      <c r="W64" s="227">
        <v>334.55148552064639</v>
      </c>
      <c r="X64" s="272">
        <v>0.35809551429833186</v>
      </c>
      <c r="Y64" s="272">
        <v>0</v>
      </c>
      <c r="Z64" s="271">
        <f t="shared" si="269"/>
        <v>334.90958103494472</v>
      </c>
      <c r="AA64" s="196"/>
      <c r="AB64" s="227">
        <f t="shared" si="270"/>
        <v>1047.7439656622232</v>
      </c>
      <c r="AC64" s="228">
        <f t="shared" si="271"/>
        <v>1.0088815868897814</v>
      </c>
      <c r="AD64" s="272">
        <f t="shared" si="272"/>
        <v>0</v>
      </c>
      <c r="AE64" s="271">
        <f t="shared" si="273"/>
        <v>1048.7528472491131</v>
      </c>
      <c r="AF64" s="196"/>
      <c r="AG64" s="227">
        <v>85.160667194008099</v>
      </c>
      <c r="AH64" s="272">
        <v>38.735606685676117</v>
      </c>
      <c r="AI64" s="272">
        <v>0</v>
      </c>
      <c r="AJ64" s="271">
        <f t="shared" si="274"/>
        <v>123.89627387968422</v>
      </c>
      <c r="AK64" s="196"/>
      <c r="AL64" s="227">
        <v>-1.0659880516744633</v>
      </c>
      <c r="AM64" s="272">
        <v>0</v>
      </c>
      <c r="AN64" s="272">
        <v>0</v>
      </c>
      <c r="AO64" s="271">
        <f t="shared" si="275"/>
        <v>-1.0659880516744633</v>
      </c>
      <c r="AP64" s="196"/>
      <c r="AQ64" s="227">
        <v>-6.6181203897164851</v>
      </c>
      <c r="AR64" s="272">
        <v>0</v>
      </c>
      <c r="AS64" s="272">
        <v>0</v>
      </c>
      <c r="AT64" s="271">
        <f t="shared" si="276"/>
        <v>-6.6181203897164851</v>
      </c>
      <c r="AU64" s="196"/>
      <c r="AV64" s="227">
        <v>10.627610223747876</v>
      </c>
      <c r="AW64" s="272">
        <v>0</v>
      </c>
      <c r="AX64" s="272">
        <v>0</v>
      </c>
      <c r="AY64" s="271">
        <f t="shared" si="277"/>
        <v>10.627610223747876</v>
      </c>
      <c r="AZ64" s="196"/>
      <c r="BA64" s="227">
        <f t="shared" si="278"/>
        <v>88.104168976365031</v>
      </c>
      <c r="BB64" s="228">
        <f t="shared" si="279"/>
        <v>38.735606685676117</v>
      </c>
      <c r="BC64" s="272">
        <f t="shared" si="280"/>
        <v>0</v>
      </c>
      <c r="BD64" s="271">
        <f t="shared" si="281"/>
        <v>126.83977566204115</v>
      </c>
    </row>
    <row r="65" spans="2:56" ht="12.75" hidden="1" customHeight="1">
      <c r="B65" s="249" t="s">
        <v>190</v>
      </c>
      <c r="H65" s="227">
        <v>13533.913484781147</v>
      </c>
      <c r="I65" s="272">
        <v>257.73371502533303</v>
      </c>
      <c r="J65" s="272">
        <v>0</v>
      </c>
      <c r="K65" s="271">
        <f t="shared" si="266"/>
        <v>13791.647199806481</v>
      </c>
      <c r="L65" s="196"/>
      <c r="M65" s="227">
        <v>12069.693856615095</v>
      </c>
      <c r="N65" s="272">
        <v>282.75891771943037</v>
      </c>
      <c r="O65" s="272">
        <v>0</v>
      </c>
      <c r="P65" s="271">
        <f t="shared" si="267"/>
        <v>12352.452774334524</v>
      </c>
      <c r="Q65" s="196"/>
      <c r="R65" s="227">
        <v>12655.62987895583</v>
      </c>
      <c r="S65" s="272">
        <v>305.80640584268002</v>
      </c>
      <c r="T65" s="272">
        <v>0</v>
      </c>
      <c r="U65" s="271">
        <f t="shared" si="268"/>
        <v>12961.43628479851</v>
      </c>
      <c r="V65" s="196"/>
      <c r="W65" s="227">
        <v>13557.116397629399</v>
      </c>
      <c r="X65" s="272">
        <v>302.56309520815455</v>
      </c>
      <c r="Y65" s="272">
        <v>0</v>
      </c>
      <c r="Z65" s="271">
        <f t="shared" si="269"/>
        <v>13859.679492837553</v>
      </c>
      <c r="AA65" s="196"/>
      <c r="AB65" s="227">
        <f t="shared" si="270"/>
        <v>51816.353617981469</v>
      </c>
      <c r="AC65" s="228">
        <f t="shared" si="271"/>
        <v>1148.8621337955979</v>
      </c>
      <c r="AD65" s="272">
        <f t="shared" si="272"/>
        <v>0</v>
      </c>
      <c r="AE65" s="271">
        <f t="shared" si="273"/>
        <v>52965.215751777068</v>
      </c>
      <c r="AF65" s="196"/>
      <c r="AG65" s="227">
        <v>11210.24146919335</v>
      </c>
      <c r="AH65" s="272">
        <v>392.3999727119629</v>
      </c>
      <c r="AI65" s="272">
        <v>0</v>
      </c>
      <c r="AJ65" s="271">
        <f t="shared" si="274"/>
        <v>11602.641441905313</v>
      </c>
      <c r="AK65" s="196"/>
      <c r="AL65" s="227">
        <v>11929.350301825461</v>
      </c>
      <c r="AM65" s="272">
        <v>416.90678725160717</v>
      </c>
      <c r="AN65" s="272">
        <v>0</v>
      </c>
      <c r="AO65" s="271">
        <f t="shared" si="275"/>
        <v>12346.257089077069</v>
      </c>
      <c r="AP65" s="196"/>
      <c r="AQ65" s="227">
        <v>11270.8097498935</v>
      </c>
      <c r="AR65" s="272">
        <v>406</v>
      </c>
      <c r="AS65" s="272">
        <v>0</v>
      </c>
      <c r="AT65" s="271">
        <f t="shared" si="276"/>
        <v>11676.8097498935</v>
      </c>
      <c r="AU65" s="196"/>
      <c r="AV65" s="227">
        <v>11219.703610521969</v>
      </c>
      <c r="AW65" s="272">
        <v>434.99999999999994</v>
      </c>
      <c r="AX65" s="272">
        <v>0</v>
      </c>
      <c r="AY65" s="271">
        <f t="shared" si="277"/>
        <v>11654.703610521969</v>
      </c>
      <c r="AZ65" s="196"/>
      <c r="BA65" s="227">
        <f t="shared" si="278"/>
        <v>45630.105131434284</v>
      </c>
      <c r="BB65" s="228">
        <f t="shared" si="279"/>
        <v>1650.3067599635699</v>
      </c>
      <c r="BC65" s="272">
        <f t="shared" si="280"/>
        <v>0</v>
      </c>
      <c r="BD65" s="271">
        <f t="shared" si="281"/>
        <v>47280.411891397853</v>
      </c>
    </row>
    <row r="66" spans="2:56" ht="12.75" hidden="1" customHeight="1">
      <c r="B66" s="249" t="s">
        <v>191</v>
      </c>
      <c r="H66" s="227">
        <v>7510</v>
      </c>
      <c r="I66" s="272">
        <v>470</v>
      </c>
      <c r="J66" s="272">
        <v>0</v>
      </c>
      <c r="K66" s="271">
        <f t="shared" si="266"/>
        <v>7980</v>
      </c>
      <c r="L66" s="196"/>
      <c r="M66" s="227">
        <v>7513</v>
      </c>
      <c r="N66" s="272">
        <v>409</v>
      </c>
      <c r="O66" s="272">
        <v>0</v>
      </c>
      <c r="P66" s="271">
        <f t="shared" si="267"/>
        <v>7922</v>
      </c>
      <c r="Q66" s="196"/>
      <c r="R66" s="227">
        <v>7534</v>
      </c>
      <c r="S66" s="272">
        <v>417</v>
      </c>
      <c r="T66" s="272">
        <v>0</v>
      </c>
      <c r="U66" s="271">
        <f t="shared" si="268"/>
        <v>7951</v>
      </c>
      <c r="V66" s="196"/>
      <c r="W66" s="227">
        <v>7536</v>
      </c>
      <c r="X66" s="272">
        <v>421</v>
      </c>
      <c r="Y66" s="272">
        <v>0</v>
      </c>
      <c r="Z66" s="271">
        <f t="shared" si="269"/>
        <v>7957</v>
      </c>
      <c r="AA66" s="196"/>
      <c r="AB66" s="227">
        <f t="shared" si="270"/>
        <v>30093</v>
      </c>
      <c r="AC66" s="228">
        <f t="shared" si="271"/>
        <v>1717</v>
      </c>
      <c r="AD66" s="272">
        <f t="shared" si="272"/>
        <v>0</v>
      </c>
      <c r="AE66" s="271">
        <f t="shared" si="273"/>
        <v>31810</v>
      </c>
      <c r="AF66" s="196"/>
      <c r="AG66" s="227">
        <v>7473.8826637345719</v>
      </c>
      <c r="AH66" s="272">
        <v>366.21553284467751</v>
      </c>
      <c r="AI66" s="272">
        <v>0</v>
      </c>
      <c r="AJ66" s="271">
        <f t="shared" si="274"/>
        <v>7840.0981965792498</v>
      </c>
      <c r="AK66" s="196"/>
      <c r="AL66" s="227">
        <v>7218</v>
      </c>
      <c r="AM66" s="272">
        <v>330</v>
      </c>
      <c r="AN66" s="272">
        <v>0</v>
      </c>
      <c r="AO66" s="271">
        <f t="shared" si="275"/>
        <v>7548</v>
      </c>
      <c r="AP66" s="196"/>
      <c r="AQ66" s="227">
        <v>6682.0680249292927</v>
      </c>
      <c r="AR66" s="272">
        <v>323.00566392243678</v>
      </c>
      <c r="AS66" s="272">
        <v>0</v>
      </c>
      <c r="AT66" s="271">
        <f t="shared" si="276"/>
        <v>7005.0736888517295</v>
      </c>
      <c r="AU66" s="196"/>
      <c r="AV66" s="227">
        <v>6748.3111155761108</v>
      </c>
      <c r="AW66" s="272">
        <v>333.76163943921586</v>
      </c>
      <c r="AX66" s="272">
        <v>0</v>
      </c>
      <c r="AY66" s="271">
        <f t="shared" si="277"/>
        <v>7082.0727550153269</v>
      </c>
      <c r="AZ66" s="196"/>
      <c r="BA66" s="227">
        <f t="shared" si="278"/>
        <v>28122.261804239977</v>
      </c>
      <c r="BB66" s="228">
        <f t="shared" si="279"/>
        <v>1352.9828362063301</v>
      </c>
      <c r="BC66" s="272">
        <f t="shared" si="280"/>
        <v>0</v>
      </c>
      <c r="BD66" s="271">
        <f t="shared" si="281"/>
        <v>29475.244640446308</v>
      </c>
    </row>
    <row r="67" spans="2:56" ht="12.75" hidden="1" customHeight="1">
      <c r="B67" s="250" t="s">
        <v>138</v>
      </c>
      <c r="H67" s="227">
        <v>-3031.1878387695433</v>
      </c>
      <c r="I67" s="228">
        <v>-3.158226881055576</v>
      </c>
      <c r="J67" s="272">
        <v>0</v>
      </c>
      <c r="K67" s="271">
        <f t="shared" si="266"/>
        <v>-3034.346065650599</v>
      </c>
      <c r="L67" s="196"/>
      <c r="M67" s="227">
        <v>-1591.998874510198</v>
      </c>
      <c r="N67" s="228">
        <v>-39.769232533230323</v>
      </c>
      <c r="O67" s="272">
        <v>0</v>
      </c>
      <c r="P67" s="271">
        <f t="shared" si="267"/>
        <v>-1631.7681070434282</v>
      </c>
      <c r="Q67" s="196"/>
      <c r="R67" s="227">
        <v>-6165.8931636252264</v>
      </c>
      <c r="S67" s="228">
        <v>-6.6193174094360145</v>
      </c>
      <c r="T67" s="272">
        <v>0</v>
      </c>
      <c r="U67" s="271">
        <f t="shared" si="268"/>
        <v>-6172.5124810346624</v>
      </c>
      <c r="V67" s="196"/>
      <c r="W67" s="227">
        <v>-4268.3390611656559</v>
      </c>
      <c r="X67" s="228">
        <v>-16.236506475192051</v>
      </c>
      <c r="Y67" s="272">
        <v>0</v>
      </c>
      <c r="Z67" s="271">
        <f t="shared" si="269"/>
        <v>-4284.575567640848</v>
      </c>
      <c r="AA67" s="196"/>
      <c r="AB67" s="227">
        <f t="shared" si="270"/>
        <v>-15057.418938070623</v>
      </c>
      <c r="AC67" s="228">
        <f t="shared" si="271"/>
        <v>-65.783283298913972</v>
      </c>
      <c r="AD67" s="272">
        <f t="shared" si="272"/>
        <v>0</v>
      </c>
      <c r="AE67" s="271">
        <f t="shared" si="273"/>
        <v>-15123.202221369536</v>
      </c>
      <c r="AF67" s="196"/>
      <c r="AG67" s="227">
        <v>-1326.1103113051338</v>
      </c>
      <c r="AH67" s="228">
        <v>0.85790601639788111</v>
      </c>
      <c r="AI67" s="272">
        <v>0</v>
      </c>
      <c r="AJ67" s="271">
        <f t="shared" si="274"/>
        <v>-1325.2524052887359</v>
      </c>
      <c r="AK67" s="196"/>
      <c r="AL67" s="227">
        <v>-1872.1552536350503</v>
      </c>
      <c r="AM67" s="228">
        <v>34.962142226167742</v>
      </c>
      <c r="AN67" s="272">
        <v>0</v>
      </c>
      <c r="AO67" s="271">
        <f t="shared" si="275"/>
        <v>-1837.1931114088825</v>
      </c>
      <c r="AP67" s="196"/>
      <c r="AQ67" s="227">
        <v>1048.9147566194108</v>
      </c>
      <c r="AR67" s="228">
        <v>10.33476035337492</v>
      </c>
      <c r="AS67" s="272">
        <v>0</v>
      </c>
      <c r="AT67" s="271">
        <f t="shared" si="276"/>
        <v>1059.2495169727858</v>
      </c>
      <c r="AU67" s="196"/>
      <c r="AV67" s="227">
        <v>196.73345614617995</v>
      </c>
      <c r="AW67" s="228">
        <v>-40.568886232731437</v>
      </c>
      <c r="AX67" s="272">
        <v>0</v>
      </c>
      <c r="AY67" s="271">
        <f t="shared" si="277"/>
        <v>156.1645699134485</v>
      </c>
      <c r="AZ67" s="196"/>
      <c r="BA67" s="227">
        <f t="shared" si="278"/>
        <v>-1952.6173521745932</v>
      </c>
      <c r="BB67" s="228">
        <f t="shared" si="279"/>
        <v>5.5859223632091046</v>
      </c>
      <c r="BC67" s="272">
        <f t="shared" si="280"/>
        <v>0</v>
      </c>
      <c r="BD67" s="271">
        <f t="shared" si="281"/>
        <v>-1947.031429811384</v>
      </c>
    </row>
    <row r="68" spans="2:56" ht="12.75" hidden="1" customHeight="1">
      <c r="B68" s="250"/>
      <c r="H68" s="230"/>
      <c r="I68" s="231"/>
      <c r="J68" s="272"/>
      <c r="K68" s="271"/>
      <c r="L68" s="196"/>
      <c r="M68" s="230"/>
      <c r="N68" s="231"/>
      <c r="O68" s="272"/>
      <c r="P68" s="271"/>
      <c r="Q68" s="196"/>
      <c r="R68" s="230"/>
      <c r="S68" s="231"/>
      <c r="T68" s="272"/>
      <c r="U68" s="271"/>
      <c r="V68" s="196"/>
      <c r="W68" s="230"/>
      <c r="X68" s="231"/>
      <c r="Y68" s="272"/>
      <c r="Z68" s="271"/>
      <c r="AA68" s="196"/>
      <c r="AB68" s="227"/>
      <c r="AC68" s="228"/>
      <c r="AD68" s="272"/>
      <c r="AE68" s="271"/>
      <c r="AF68" s="196"/>
      <c r="AG68" s="230"/>
      <c r="AH68" s="231"/>
      <c r="AI68" s="272"/>
      <c r="AJ68" s="271"/>
      <c r="AK68" s="196"/>
      <c r="AL68" s="230"/>
      <c r="AM68" s="231"/>
      <c r="AN68" s="272"/>
      <c r="AO68" s="271"/>
      <c r="AP68" s="196"/>
      <c r="AQ68" s="230"/>
      <c r="AR68" s="231"/>
      <c r="AS68" s="272"/>
      <c r="AT68" s="271"/>
      <c r="AU68" s="196"/>
      <c r="AV68" s="230"/>
      <c r="AW68" s="231"/>
      <c r="AX68" s="272"/>
      <c r="AY68" s="271"/>
      <c r="AZ68" s="196"/>
      <c r="BA68" s="227"/>
      <c r="BB68" s="228"/>
      <c r="BC68" s="272"/>
      <c r="BD68" s="271"/>
    </row>
    <row r="69" spans="2:56" ht="12.75" hidden="1" customHeight="1">
      <c r="B69" s="246" t="s">
        <v>4</v>
      </c>
      <c r="H69" s="275">
        <f>H55-SUM(H59:H68)</f>
        <v>1197.3516929629222</v>
      </c>
      <c r="I69" s="276">
        <f t="shared" ref="I69:J69" si="282">I55-SUM(I59:I68)</f>
        <v>1918.7664607284598</v>
      </c>
      <c r="J69" s="277">
        <f t="shared" si="282"/>
        <v>0</v>
      </c>
      <c r="K69" s="278">
        <f>K55-SUM(K59:K68)</f>
        <v>3116.1181536913864</v>
      </c>
      <c r="L69" s="196"/>
      <c r="M69" s="275">
        <f>M55-SUM(M59:M68)</f>
        <v>5928.2800971691831</v>
      </c>
      <c r="N69" s="276">
        <f t="shared" ref="N69" si="283">N55-SUM(N59:N68)</f>
        <v>2175.575166271964</v>
      </c>
      <c r="O69" s="277">
        <f t="shared" ref="O69" si="284">O55-SUM(O59:O68)</f>
        <v>-0.26438249935384306</v>
      </c>
      <c r="P69" s="278">
        <f>P55-SUM(P59:P68)</f>
        <v>8103.5908809417961</v>
      </c>
      <c r="Q69" s="196"/>
      <c r="R69" s="275">
        <f>R55-SUM(R59:R68)</f>
        <v>7145.7977910850823</v>
      </c>
      <c r="S69" s="276">
        <f t="shared" ref="S69" si="285">S55-SUM(S59:S68)</f>
        <v>2492.2417467684809</v>
      </c>
      <c r="T69" s="277">
        <f t="shared" ref="T69" si="286">T55-SUM(T59:T68)</f>
        <v>0</v>
      </c>
      <c r="U69" s="278">
        <f>U55-SUM(U59:U68)</f>
        <v>9638.0395378535686</v>
      </c>
      <c r="V69" s="196"/>
      <c r="W69" s="275">
        <f>W55-SUM(W59:W68)</f>
        <v>8227.5450770069001</v>
      </c>
      <c r="X69" s="276">
        <f t="shared" ref="X69" si="287">X55-SUM(X59:X68)</f>
        <v>641.76148384280759</v>
      </c>
      <c r="Y69" s="277">
        <f t="shared" ref="Y69" si="288">Y55-SUM(Y59:Y68)</f>
        <v>0</v>
      </c>
      <c r="Z69" s="278">
        <f>Z55-SUM(Z59:Z68)</f>
        <v>8869.3065608497091</v>
      </c>
      <c r="AA69" s="196"/>
      <c r="AB69" s="275">
        <f>AB55-SUM(AB59:AB68)</f>
        <v>22498.974658224033</v>
      </c>
      <c r="AC69" s="276">
        <f>AC55-SUM(AC59:AC68)</f>
        <v>7228.344857611758</v>
      </c>
      <c r="AD69" s="277">
        <f>AD55-SUM(AD59:AD68)</f>
        <v>-0.26438249935381464</v>
      </c>
      <c r="AE69" s="278">
        <f>SUM(AB69:AD69)</f>
        <v>29727.055133336438</v>
      </c>
      <c r="AF69" s="196"/>
      <c r="AG69" s="275">
        <f>AG55-SUM(AG59:AG68)</f>
        <v>3724.395059450424</v>
      </c>
      <c r="AH69" s="276">
        <f t="shared" ref="AH69" si="289">AH55-SUM(AH59:AH68)</f>
        <v>635.69945757464529</v>
      </c>
      <c r="AI69" s="277">
        <f t="shared" ref="AI69" si="290">AI55-SUM(AI59:AI68)</f>
        <v>0</v>
      </c>
      <c r="AJ69" s="278">
        <f>AJ55-SUM(AJ59:AJ68)</f>
        <v>4360.0945170250561</v>
      </c>
      <c r="AK69" s="196"/>
      <c r="AL69" s="275">
        <f>AL55-SUM(AL59:AL68)</f>
        <v>6526.6761614295247</v>
      </c>
      <c r="AM69" s="276">
        <f t="shared" ref="AM69" si="291">AM55-SUM(AM59:AM68)</f>
        <v>324.59779484198543</v>
      </c>
      <c r="AN69" s="277">
        <f t="shared" ref="AN69" si="292">AN55-SUM(AN59:AN68)</f>
        <v>0</v>
      </c>
      <c r="AO69" s="278">
        <f>AO55-SUM(AO59:AO68)</f>
        <v>6851.2739562715215</v>
      </c>
      <c r="AP69" s="196"/>
      <c r="AQ69" s="275">
        <f>AQ55-SUM(AQ59:AQ68)</f>
        <v>6612.2934158340504</v>
      </c>
      <c r="AR69" s="276">
        <f t="shared" ref="AR69" si="293">AR55-SUM(AR59:AR68)</f>
        <v>1486.5653019872868</v>
      </c>
      <c r="AS69" s="277">
        <f t="shared" ref="AS69" si="294">AS55-SUM(AS59:AS68)</f>
        <v>-0.5</v>
      </c>
      <c r="AT69" s="278">
        <f>AT55-SUM(AT59:AT68)</f>
        <v>8098.3587178213274</v>
      </c>
      <c r="AU69" s="196"/>
      <c r="AV69" s="275">
        <f>AV55-SUM(AV59:AV68)</f>
        <v>7180.1586747004476</v>
      </c>
      <c r="AW69" s="276">
        <f t="shared" ref="AW69" si="295">AW55-SUM(AW59:AW68)</f>
        <v>1474.6685421893808</v>
      </c>
      <c r="AX69" s="277">
        <f t="shared" ref="AX69" si="296">AX55-SUM(AX59:AX68)</f>
        <v>3.979039320256561E-13</v>
      </c>
      <c r="AY69" s="278">
        <f>AY55-SUM(AY59:AY68)</f>
        <v>8654.8272168898329</v>
      </c>
      <c r="AZ69" s="196"/>
      <c r="BA69" s="275">
        <f>BA55-SUM(BA59:BA68)</f>
        <v>24043.523311414494</v>
      </c>
      <c r="BB69" s="276">
        <f>BB55-SUM(BB59:BB68)</f>
        <v>3921.5310965933022</v>
      </c>
      <c r="BC69" s="277">
        <f>BC55-SUM(BC59:BC68)</f>
        <v>-0.49999999999954525</v>
      </c>
      <c r="BD69" s="278">
        <f>SUM(BA69:BC69)</f>
        <v>27964.554408007796</v>
      </c>
    </row>
    <row r="70" spans="2:56" ht="12.75" hidden="1" customHeight="1">
      <c r="B70" s="247"/>
      <c r="H70" s="267"/>
      <c r="I70" s="268"/>
      <c r="J70" s="269"/>
      <c r="K70" s="270"/>
      <c r="L70" s="196"/>
      <c r="M70" s="267"/>
      <c r="N70" s="268"/>
      <c r="O70" s="269"/>
      <c r="P70" s="270"/>
      <c r="Q70" s="196"/>
      <c r="R70" s="267"/>
      <c r="S70" s="268"/>
      <c r="T70" s="269"/>
      <c r="U70" s="270"/>
      <c r="V70" s="196"/>
      <c r="W70" s="267"/>
      <c r="X70" s="268"/>
      <c r="Y70" s="269"/>
      <c r="Z70" s="270"/>
      <c r="AA70" s="196"/>
      <c r="AB70" s="267"/>
      <c r="AC70" s="268"/>
      <c r="AD70" s="269"/>
      <c r="AE70" s="270"/>
      <c r="AF70" s="196"/>
      <c r="AG70" s="267"/>
      <c r="AH70" s="268"/>
      <c r="AI70" s="269"/>
      <c r="AJ70" s="270"/>
      <c r="AK70" s="196"/>
      <c r="AL70" s="267"/>
      <c r="AM70" s="268"/>
      <c r="AN70" s="269"/>
      <c r="AO70" s="270"/>
      <c r="AP70" s="196"/>
      <c r="AQ70" s="267"/>
      <c r="AR70" s="268"/>
      <c r="AS70" s="269"/>
      <c r="AT70" s="270"/>
      <c r="AU70" s="196"/>
      <c r="AV70" s="267"/>
      <c r="AW70" s="268"/>
      <c r="AX70" s="269"/>
      <c r="AY70" s="270"/>
      <c r="AZ70" s="196"/>
      <c r="BA70" s="267"/>
      <c r="BB70" s="268"/>
      <c r="BC70" s="269"/>
      <c r="BD70" s="270"/>
    </row>
    <row r="71" spans="2:56" ht="12.75" hidden="1" customHeight="1">
      <c r="B71" s="249" t="s">
        <v>139</v>
      </c>
      <c r="H71" s="227">
        <v>7544.4784690246079</v>
      </c>
      <c r="I71" s="228">
        <v>0</v>
      </c>
      <c r="J71" s="228">
        <v>0</v>
      </c>
      <c r="K71" s="271">
        <f t="shared" ref="K71:K72" si="297">SUM(H71:J71)</f>
        <v>7544.4784690246079</v>
      </c>
      <c r="L71" s="196"/>
      <c r="M71" s="227">
        <v>1541.7786058215704</v>
      </c>
      <c r="N71" s="228">
        <v>0</v>
      </c>
      <c r="O71" s="228">
        <v>0</v>
      </c>
      <c r="P71" s="271">
        <f t="shared" ref="P71:P72" si="298">SUM(M71:O71)</f>
        <v>1541.7786058215704</v>
      </c>
      <c r="Q71" s="196"/>
      <c r="R71" s="227">
        <v>1179.7195473079234</v>
      </c>
      <c r="S71" s="228">
        <v>0</v>
      </c>
      <c r="T71" s="228">
        <v>0</v>
      </c>
      <c r="U71" s="271">
        <f t="shared" ref="U71:U72" si="299">SUM(R71:T71)</f>
        <v>1179.7195473079234</v>
      </c>
      <c r="V71" s="196"/>
      <c r="W71" s="227">
        <v>1179.6843256886918</v>
      </c>
      <c r="X71" s="228">
        <v>0</v>
      </c>
      <c r="Y71" s="228">
        <v>0</v>
      </c>
      <c r="Z71" s="271">
        <f t="shared" ref="Z71:Z72" si="300">SUM(W71:Y71)</f>
        <v>1179.6843256886918</v>
      </c>
      <c r="AA71" s="196"/>
      <c r="AB71" s="227">
        <f t="shared" ref="AB71:AB72" si="301">W71+R71+M71+H71</f>
        <v>11445.660947842793</v>
      </c>
      <c r="AC71" s="228">
        <f t="shared" ref="AC71:AC72" si="302">X71+S71+N71+I71</f>
        <v>0</v>
      </c>
      <c r="AD71" s="272">
        <f t="shared" ref="AD71:AD72" si="303">Y71+T71+O71+J71</f>
        <v>0</v>
      </c>
      <c r="AE71" s="271">
        <f t="shared" ref="AE71:AE72" si="304">SUM(AB71:AD71)</f>
        <v>11445.660947842793</v>
      </c>
      <c r="AF71" s="196"/>
      <c r="AG71" s="227">
        <v>1176.29818298949</v>
      </c>
      <c r="AH71" s="228">
        <v>0</v>
      </c>
      <c r="AI71" s="228">
        <v>0</v>
      </c>
      <c r="AJ71" s="271">
        <f t="shared" ref="AJ71:AJ72" si="305">SUM(AG71:AI71)</f>
        <v>1176.29818298949</v>
      </c>
      <c r="AK71" s="196"/>
      <c r="AL71" s="227">
        <v>931</v>
      </c>
      <c r="AM71" s="228">
        <v>0</v>
      </c>
      <c r="AN71" s="228">
        <v>0</v>
      </c>
      <c r="AO71" s="271">
        <f t="shared" ref="AO71:AO72" si="306">SUM(AL71:AN71)</f>
        <v>931</v>
      </c>
      <c r="AP71" s="196"/>
      <c r="AQ71" s="227">
        <v>972.41642402701268</v>
      </c>
      <c r="AR71" s="228">
        <v>0</v>
      </c>
      <c r="AS71" s="228">
        <v>0</v>
      </c>
      <c r="AT71" s="271">
        <f t="shared" ref="AT71:AT72" si="307">SUM(AQ71:AS71)</f>
        <v>972.41642402701268</v>
      </c>
      <c r="AU71" s="196"/>
      <c r="AV71" s="227">
        <v>937.55479999607428</v>
      </c>
      <c r="AW71" s="228">
        <v>0</v>
      </c>
      <c r="AX71" s="228">
        <v>0</v>
      </c>
      <c r="AY71" s="271">
        <f t="shared" ref="AY71:AY72" si="308">SUM(AV71:AX71)</f>
        <v>937.55479999607428</v>
      </c>
      <c r="AZ71" s="196"/>
      <c r="BA71" s="227">
        <f t="shared" ref="BA71:BA72" si="309">AV71+AQ71+AL71+AG71</f>
        <v>4017.2694070125772</v>
      </c>
      <c r="BB71" s="228">
        <f t="shared" ref="BB71:BB72" si="310">AW71+AR71+AM71+AH71</f>
        <v>0</v>
      </c>
      <c r="BC71" s="272">
        <f t="shared" ref="BC71:BC72" si="311">AX71+AS71+AN71+AI71</f>
        <v>0</v>
      </c>
      <c r="BD71" s="271">
        <f t="shared" ref="BD71:BD72" si="312">SUM(BA71:BC71)</f>
        <v>4017.2694070125772</v>
      </c>
    </row>
    <row r="72" spans="2:56" ht="12.75" hidden="1" customHeight="1">
      <c r="B72" s="249" t="s">
        <v>192</v>
      </c>
      <c r="H72" s="227">
        <v>-60.266437696146149</v>
      </c>
      <c r="I72" s="228">
        <v>-116.02795972631961</v>
      </c>
      <c r="J72" s="228">
        <v>0</v>
      </c>
      <c r="K72" s="271">
        <f t="shared" si="297"/>
        <v>-176.29439742246575</v>
      </c>
      <c r="L72" s="196"/>
      <c r="M72" s="227">
        <v>-122.32351613438358</v>
      </c>
      <c r="N72" s="228">
        <v>-42.952193536533905</v>
      </c>
      <c r="O72" s="228">
        <v>0</v>
      </c>
      <c r="P72" s="271">
        <f t="shared" si="298"/>
        <v>-165.27570967091748</v>
      </c>
      <c r="Q72" s="196"/>
      <c r="R72" s="227">
        <v>-213.93793114070209</v>
      </c>
      <c r="S72" s="228">
        <v>-57.9325985561781</v>
      </c>
      <c r="T72" s="228">
        <v>0</v>
      </c>
      <c r="U72" s="271">
        <f t="shared" si="299"/>
        <v>-271.87052969688017</v>
      </c>
      <c r="V72" s="196"/>
      <c r="W72" s="227">
        <v>-445.76905593678384</v>
      </c>
      <c r="X72" s="228">
        <v>-64.687071485822585</v>
      </c>
      <c r="Y72" s="228">
        <v>0</v>
      </c>
      <c r="Z72" s="271">
        <f t="shared" si="300"/>
        <v>-510.45612742260641</v>
      </c>
      <c r="AA72" s="196"/>
      <c r="AB72" s="227">
        <f t="shared" si="301"/>
        <v>-842.29694090801559</v>
      </c>
      <c r="AC72" s="228">
        <f t="shared" si="302"/>
        <v>-281.59982330485423</v>
      </c>
      <c r="AD72" s="272">
        <f t="shared" si="303"/>
        <v>0</v>
      </c>
      <c r="AE72" s="271">
        <f t="shared" si="304"/>
        <v>-1123.8967642128698</v>
      </c>
      <c r="AF72" s="196"/>
      <c r="AG72" s="227">
        <v>-177.69775124860595</v>
      </c>
      <c r="AH72" s="228">
        <v>-26.874009038972428</v>
      </c>
      <c r="AI72" s="228">
        <v>0</v>
      </c>
      <c r="AJ72" s="271">
        <f t="shared" si="305"/>
        <v>-204.57176028757837</v>
      </c>
      <c r="AK72" s="196"/>
      <c r="AL72" s="227">
        <v>144</v>
      </c>
      <c r="AM72" s="228">
        <v>-55</v>
      </c>
      <c r="AN72" s="228">
        <v>0</v>
      </c>
      <c r="AO72" s="271">
        <f t="shared" si="306"/>
        <v>89</v>
      </c>
      <c r="AP72" s="196"/>
      <c r="AQ72" s="227">
        <v>-85.308593070682875</v>
      </c>
      <c r="AR72" s="228">
        <v>-76.066876256994163</v>
      </c>
      <c r="AS72" s="228">
        <v>0</v>
      </c>
      <c r="AT72" s="271">
        <f t="shared" si="307"/>
        <v>-161.37546932767702</v>
      </c>
      <c r="AU72" s="196"/>
      <c r="AV72" s="227">
        <v>311.96130519765904</v>
      </c>
      <c r="AW72" s="228">
        <v>-77.216194782684667</v>
      </c>
      <c r="AX72" s="228">
        <v>0</v>
      </c>
      <c r="AY72" s="271">
        <f t="shared" si="308"/>
        <v>234.74511041497436</v>
      </c>
      <c r="AZ72" s="196"/>
      <c r="BA72" s="227">
        <f t="shared" si="309"/>
        <v>192.9549608783702</v>
      </c>
      <c r="BB72" s="228">
        <f t="shared" si="310"/>
        <v>-235.15708007865123</v>
      </c>
      <c r="BC72" s="272">
        <f t="shared" si="311"/>
        <v>0</v>
      </c>
      <c r="BD72" s="271">
        <f t="shared" si="312"/>
        <v>-42.202119200281032</v>
      </c>
    </row>
    <row r="73" spans="2:56" ht="12.75" hidden="1" customHeight="1">
      <c r="B73" s="246" t="s">
        <v>5</v>
      </c>
      <c r="H73" s="275">
        <f>H69-H71-H72</f>
        <v>-6286.8603383655391</v>
      </c>
      <c r="I73" s="276">
        <f t="shared" ref="I73:K73" si="313">I69-I71-I72</f>
        <v>2034.7944204547794</v>
      </c>
      <c r="J73" s="277">
        <f t="shared" si="313"/>
        <v>0</v>
      </c>
      <c r="K73" s="278">
        <f t="shared" si="313"/>
        <v>-4252.0659179107561</v>
      </c>
      <c r="L73" s="196"/>
      <c r="M73" s="275">
        <f>M69-M71-M72</f>
        <v>4508.8250074819962</v>
      </c>
      <c r="N73" s="276">
        <f t="shared" ref="N73:P73" si="314">N69-N71-N72</f>
        <v>2218.5273598084977</v>
      </c>
      <c r="O73" s="277">
        <f t="shared" si="314"/>
        <v>-0.26438249935384306</v>
      </c>
      <c r="P73" s="278">
        <f t="shared" si="314"/>
        <v>6727.0879847911428</v>
      </c>
      <c r="Q73" s="196"/>
      <c r="R73" s="275">
        <f>R69-R71-R72</f>
        <v>6180.0161749178606</v>
      </c>
      <c r="S73" s="276">
        <f t="shared" ref="S73:U73" si="315">S69-S71-S72</f>
        <v>2550.174345324659</v>
      </c>
      <c r="T73" s="277">
        <f t="shared" si="315"/>
        <v>0</v>
      </c>
      <c r="U73" s="278">
        <f t="shared" si="315"/>
        <v>8730.190520242526</v>
      </c>
      <c r="V73" s="196"/>
      <c r="W73" s="275">
        <f>W69-W71-W72</f>
        <v>7493.6298072549926</v>
      </c>
      <c r="X73" s="276">
        <f t="shared" ref="X73:Z73" si="316">X69-X71-X72</f>
        <v>706.44855532863016</v>
      </c>
      <c r="Y73" s="277">
        <f t="shared" si="316"/>
        <v>0</v>
      </c>
      <c r="Z73" s="278">
        <f t="shared" si="316"/>
        <v>8200.0783625836248</v>
      </c>
      <c r="AA73" s="196"/>
      <c r="AB73" s="275">
        <f>AB69-AB71-AB72</f>
        <v>11895.610651289257</v>
      </c>
      <c r="AC73" s="276">
        <f t="shared" ref="AC73:AE73" si="317">AC69-AC71-AC72</f>
        <v>7509.944680916612</v>
      </c>
      <c r="AD73" s="277">
        <f t="shared" si="317"/>
        <v>-0.26438249935381464</v>
      </c>
      <c r="AE73" s="278">
        <f t="shared" si="317"/>
        <v>19405.290949706516</v>
      </c>
      <c r="AF73" s="196"/>
      <c r="AG73" s="275">
        <f>AG69-AG71-AG72</f>
        <v>2725.7946277095402</v>
      </c>
      <c r="AH73" s="276">
        <f t="shared" ref="AH73:AJ73" si="318">AH69-AH71-AH72</f>
        <v>662.57346661361771</v>
      </c>
      <c r="AI73" s="277">
        <f t="shared" si="318"/>
        <v>0</v>
      </c>
      <c r="AJ73" s="278">
        <f t="shared" si="318"/>
        <v>3388.3680943231448</v>
      </c>
      <c r="AK73" s="196"/>
      <c r="AL73" s="275">
        <f>AL69-AL71-AL72</f>
        <v>5451.6761614295247</v>
      </c>
      <c r="AM73" s="276">
        <f t="shared" ref="AM73:AO73" si="319">AM69-AM71-AM72</f>
        <v>379.59779484198543</v>
      </c>
      <c r="AN73" s="277">
        <f t="shared" si="319"/>
        <v>0</v>
      </c>
      <c r="AO73" s="278">
        <f t="shared" si="319"/>
        <v>5831.2739562715215</v>
      </c>
      <c r="AP73" s="196"/>
      <c r="AQ73" s="275">
        <f>AQ69-AQ71-AQ72</f>
        <v>5725.1855848777204</v>
      </c>
      <c r="AR73" s="276">
        <f t="shared" ref="AR73:AT73" si="320">AR69-AR71-AR72</f>
        <v>1562.632178244281</v>
      </c>
      <c r="AS73" s="277">
        <f t="shared" si="320"/>
        <v>-0.5</v>
      </c>
      <c r="AT73" s="278">
        <f t="shared" si="320"/>
        <v>7287.3177631219914</v>
      </c>
      <c r="AU73" s="196"/>
      <c r="AV73" s="275">
        <f>AV69-AV71-AV72</f>
        <v>5930.6425695067137</v>
      </c>
      <c r="AW73" s="276">
        <f t="shared" ref="AW73:AY73" si="321">AW69-AW71-AW72</f>
        <v>1551.8847369720654</v>
      </c>
      <c r="AX73" s="277">
        <f t="shared" si="321"/>
        <v>3.979039320256561E-13</v>
      </c>
      <c r="AY73" s="278">
        <f t="shared" si="321"/>
        <v>7482.5273064787843</v>
      </c>
      <c r="AZ73" s="196"/>
      <c r="BA73" s="275">
        <f>BA69-BA71-BA72</f>
        <v>19833.298943523547</v>
      </c>
      <c r="BB73" s="276">
        <f t="shared" ref="BB73:BD73" si="322">BB69-BB71-BB72</f>
        <v>4156.6881766719534</v>
      </c>
      <c r="BC73" s="277">
        <f t="shared" si="322"/>
        <v>-0.49999999999954525</v>
      </c>
      <c r="BD73" s="278">
        <f t="shared" si="322"/>
        <v>23989.487120195499</v>
      </c>
    </row>
    <row r="74" spans="2:56" ht="12.75" hidden="1" customHeight="1">
      <c r="B74" s="251"/>
      <c r="H74" s="267"/>
      <c r="I74" s="268"/>
      <c r="J74" s="269"/>
      <c r="K74" s="270"/>
      <c r="L74" s="196"/>
      <c r="M74" s="267"/>
      <c r="N74" s="268"/>
      <c r="O74" s="269"/>
      <c r="P74" s="270"/>
      <c r="Q74" s="196"/>
      <c r="R74" s="267"/>
      <c r="S74" s="268"/>
      <c r="T74" s="269"/>
      <c r="U74" s="270"/>
      <c r="V74" s="196"/>
      <c r="W74" s="267"/>
      <c r="X74" s="268"/>
      <c r="Y74" s="269"/>
      <c r="Z74" s="270"/>
      <c r="AA74" s="196"/>
      <c r="AB74" s="267"/>
      <c r="AC74" s="268"/>
      <c r="AD74" s="269"/>
      <c r="AE74" s="270"/>
      <c r="AF74" s="196"/>
      <c r="AG74" s="267"/>
      <c r="AH74" s="268"/>
      <c r="AI74" s="269"/>
      <c r="AJ74" s="270"/>
      <c r="AK74" s="196"/>
      <c r="AL74" s="267"/>
      <c r="AM74" s="268"/>
      <c r="AN74" s="269"/>
      <c r="AO74" s="270"/>
      <c r="AP74" s="196"/>
      <c r="AQ74" s="267"/>
      <c r="AR74" s="268"/>
      <c r="AS74" s="269"/>
      <c r="AT74" s="270"/>
      <c r="AU74" s="196"/>
      <c r="AV74" s="267"/>
      <c r="AW74" s="268"/>
      <c r="AX74" s="269"/>
      <c r="AY74" s="270"/>
      <c r="AZ74" s="196"/>
      <c r="BA74" s="267"/>
      <c r="BB74" s="268"/>
      <c r="BC74" s="269"/>
      <c r="BD74" s="270"/>
    </row>
    <row r="75" spans="2:56" ht="12.75" hidden="1" customHeight="1">
      <c r="B75" s="250" t="s">
        <v>6</v>
      </c>
      <c r="H75" s="227">
        <v>1120</v>
      </c>
      <c r="I75" s="228">
        <v>462</v>
      </c>
      <c r="J75" s="228">
        <v>0</v>
      </c>
      <c r="K75" s="271">
        <f>SUM(H75:J75)</f>
        <v>1582</v>
      </c>
      <c r="L75" s="196"/>
      <c r="M75" s="227">
        <v>39</v>
      </c>
      <c r="N75" s="228">
        <v>703</v>
      </c>
      <c r="O75" s="228">
        <v>0</v>
      </c>
      <c r="P75" s="271">
        <f>SUM(M75:O75)</f>
        <v>742</v>
      </c>
      <c r="Q75" s="196"/>
      <c r="R75" s="227">
        <v>-853</v>
      </c>
      <c r="S75" s="228">
        <v>619</v>
      </c>
      <c r="T75" s="228">
        <v>0</v>
      </c>
      <c r="U75" s="271">
        <f>SUM(R75:T75)</f>
        <v>-234</v>
      </c>
      <c r="V75" s="196"/>
      <c r="W75" s="227">
        <v>-441</v>
      </c>
      <c r="X75" s="228">
        <v>-157</v>
      </c>
      <c r="Y75" s="228">
        <v>0</v>
      </c>
      <c r="Z75" s="271">
        <f>SUM(W75:Y75)</f>
        <v>-598</v>
      </c>
      <c r="AA75" s="196"/>
      <c r="AB75" s="227">
        <f>W75+R75+M75+H75</f>
        <v>-135</v>
      </c>
      <c r="AC75" s="228">
        <f>X75+S75+N75+I75</f>
        <v>1627</v>
      </c>
      <c r="AD75" s="272">
        <f>Y75+T75+O75+J75</f>
        <v>0</v>
      </c>
      <c r="AE75" s="271">
        <f>SUM(AB75:AD75)</f>
        <v>1492</v>
      </c>
      <c r="AF75" s="196"/>
      <c r="AG75" s="227">
        <v>2551.6865532870611</v>
      </c>
      <c r="AH75" s="228">
        <v>177.31344671293871</v>
      </c>
      <c r="AI75" s="228">
        <v>0</v>
      </c>
      <c r="AJ75" s="271">
        <f>SUM(AG75:AI75)</f>
        <v>2729</v>
      </c>
      <c r="AK75" s="196"/>
      <c r="AL75" s="227">
        <v>2335</v>
      </c>
      <c r="AM75" s="228">
        <v>69</v>
      </c>
      <c r="AN75" s="228">
        <v>0</v>
      </c>
      <c r="AO75" s="271">
        <f>SUM(AL75:AN75)</f>
        <v>2404</v>
      </c>
      <c r="AP75" s="196"/>
      <c r="AQ75" s="227">
        <v>2798.8121445775432</v>
      </c>
      <c r="AR75" s="228">
        <v>442.01165719765436</v>
      </c>
      <c r="AS75" s="228">
        <v>0</v>
      </c>
      <c r="AT75" s="271">
        <f>SUM(AQ75:AS75)</f>
        <v>3240.8238017751974</v>
      </c>
      <c r="AU75" s="196"/>
      <c r="AV75" s="227">
        <v>2692.1781094244757</v>
      </c>
      <c r="AW75" s="228">
        <v>390.07762793214738</v>
      </c>
      <c r="AX75" s="228">
        <v>0</v>
      </c>
      <c r="AY75" s="271">
        <f>SUM(AV75:AX75)</f>
        <v>3082.2557373566233</v>
      </c>
      <c r="AZ75" s="196"/>
      <c r="BA75" s="227">
        <f>AV75+AQ75+AL75+AG75</f>
        <v>10377.676807289081</v>
      </c>
      <c r="BB75" s="228">
        <f>AW75+AR75+AM75+AH75</f>
        <v>1078.4027318427404</v>
      </c>
      <c r="BC75" s="272">
        <f>AX75+AS75+AN75+AI75</f>
        <v>0</v>
      </c>
      <c r="BD75" s="271">
        <f>SUM(BA75:BC75)</f>
        <v>11456.079539131821</v>
      </c>
    </row>
    <row r="76" spans="2:56" ht="13.5" hidden="1" customHeight="1" thickBot="1">
      <c r="B76" s="252" t="s">
        <v>193</v>
      </c>
      <c r="H76" s="284">
        <f>H73-H75</f>
        <v>-7406.8603383655391</v>
      </c>
      <c r="I76" s="285">
        <f t="shared" ref="I76:K76" si="323">I73-I75</f>
        <v>1572.7944204547794</v>
      </c>
      <c r="J76" s="286">
        <f t="shared" si="323"/>
        <v>0</v>
      </c>
      <c r="K76" s="287">
        <f t="shared" si="323"/>
        <v>-5834.0659179107561</v>
      </c>
      <c r="L76" s="196"/>
      <c r="M76" s="284">
        <f>M73-M75</f>
        <v>4469.8250074819962</v>
      </c>
      <c r="N76" s="285">
        <f t="shared" ref="N76:P76" si="324">N73-N75</f>
        <v>1515.5273598084977</v>
      </c>
      <c r="O76" s="286">
        <f t="shared" si="324"/>
        <v>-0.26438249935384306</v>
      </c>
      <c r="P76" s="287">
        <f t="shared" si="324"/>
        <v>5985.0879847911428</v>
      </c>
      <c r="Q76" s="196"/>
      <c r="R76" s="284">
        <f>R73-R75</f>
        <v>7033.0161749178606</v>
      </c>
      <c r="S76" s="285">
        <f t="shared" ref="S76:U76" si="325">S73-S75</f>
        <v>1931.174345324659</v>
      </c>
      <c r="T76" s="286">
        <f t="shared" si="325"/>
        <v>0</v>
      </c>
      <c r="U76" s="287">
        <f t="shared" si="325"/>
        <v>8964.190520242526</v>
      </c>
      <c r="V76" s="196"/>
      <c r="W76" s="284">
        <f>W73-W75</f>
        <v>7934.6298072549926</v>
      </c>
      <c r="X76" s="285">
        <f t="shared" ref="X76:Z76" si="326">X73-X75</f>
        <v>863.44855532863016</v>
      </c>
      <c r="Y76" s="286">
        <f t="shared" si="326"/>
        <v>0</v>
      </c>
      <c r="Z76" s="287">
        <f t="shared" si="326"/>
        <v>8798.0783625836248</v>
      </c>
      <c r="AA76" s="196"/>
      <c r="AB76" s="284">
        <f>AB73-AB75</f>
        <v>12030.610651289257</v>
      </c>
      <c r="AC76" s="285">
        <f t="shared" ref="AC76:AE76" si="327">AC73-AC75</f>
        <v>5882.944680916612</v>
      </c>
      <c r="AD76" s="286">
        <f t="shared" si="327"/>
        <v>-0.26438249935381464</v>
      </c>
      <c r="AE76" s="287">
        <f t="shared" si="327"/>
        <v>17913.290949706516</v>
      </c>
      <c r="AF76" s="196"/>
      <c r="AG76" s="284">
        <f>AG73-AG75</f>
        <v>174.10807442247915</v>
      </c>
      <c r="AH76" s="285">
        <f t="shared" ref="AH76:AJ76" si="328">AH73-AH75</f>
        <v>485.26001990067903</v>
      </c>
      <c r="AI76" s="286">
        <f t="shared" si="328"/>
        <v>0</v>
      </c>
      <c r="AJ76" s="287">
        <f t="shared" si="328"/>
        <v>659.36809432314476</v>
      </c>
      <c r="AK76" s="196"/>
      <c r="AL76" s="284">
        <f>AL73-AL75</f>
        <v>3116.6761614295247</v>
      </c>
      <c r="AM76" s="285">
        <f t="shared" ref="AM76:AO76" si="329">AM73-AM75</f>
        <v>310.59779484198543</v>
      </c>
      <c r="AN76" s="286">
        <f t="shared" si="329"/>
        <v>0</v>
      </c>
      <c r="AO76" s="287">
        <f t="shared" si="329"/>
        <v>3427.2739562715215</v>
      </c>
      <c r="AP76" s="196"/>
      <c r="AQ76" s="284">
        <f>AQ73-AQ75</f>
        <v>2926.3734403001772</v>
      </c>
      <c r="AR76" s="285">
        <f t="shared" ref="AR76:AT76" si="330">AR73-AR75</f>
        <v>1120.6205210466267</v>
      </c>
      <c r="AS76" s="286">
        <f t="shared" si="330"/>
        <v>-0.5</v>
      </c>
      <c r="AT76" s="287">
        <f t="shared" si="330"/>
        <v>4046.4939613467941</v>
      </c>
      <c r="AU76" s="196"/>
      <c r="AV76" s="284">
        <f>AV73-AV75</f>
        <v>3238.464460082238</v>
      </c>
      <c r="AW76" s="285">
        <f t="shared" ref="AW76:AY76" si="331">AW73-AW75</f>
        <v>1161.807109039918</v>
      </c>
      <c r="AX76" s="286">
        <f t="shared" si="331"/>
        <v>3.979039320256561E-13</v>
      </c>
      <c r="AY76" s="287">
        <f t="shared" si="331"/>
        <v>4400.2715691221611</v>
      </c>
      <c r="AZ76" s="196"/>
      <c r="BA76" s="284">
        <f>BA73-BA75</f>
        <v>9455.6221362344659</v>
      </c>
      <c r="BB76" s="285">
        <f t="shared" ref="BB76:BD76" si="332">BB73-BB75</f>
        <v>3078.2854448292128</v>
      </c>
      <c r="BC76" s="286">
        <f t="shared" si="332"/>
        <v>-0.49999999999954525</v>
      </c>
      <c r="BD76" s="287">
        <f t="shared" si="332"/>
        <v>12533.407581063679</v>
      </c>
    </row>
    <row r="77" spans="2:56" ht="12.75" hidden="1" customHeight="1">
      <c r="H77" s="288"/>
      <c r="I77" s="288"/>
      <c r="J77" s="288"/>
      <c r="K77" s="288"/>
      <c r="L77" s="196"/>
      <c r="M77" s="288"/>
      <c r="N77" s="288"/>
      <c r="O77" s="288"/>
      <c r="P77" s="288"/>
      <c r="Q77" s="196"/>
      <c r="R77" s="288"/>
      <c r="S77" s="288"/>
      <c r="T77" s="288"/>
      <c r="U77" s="288"/>
      <c r="V77" s="196"/>
      <c r="W77" s="288"/>
      <c r="X77" s="288"/>
      <c r="Y77" s="288"/>
      <c r="Z77" s="288"/>
      <c r="AA77" s="196"/>
      <c r="AB77" s="288"/>
      <c r="AC77" s="288"/>
      <c r="AD77" s="288"/>
      <c r="AE77" s="288"/>
      <c r="AF77" s="196"/>
      <c r="AG77" s="288"/>
      <c r="AH77" s="288"/>
      <c r="AI77" s="288"/>
      <c r="AJ77" s="288"/>
      <c r="AK77" s="196"/>
      <c r="AL77" s="288"/>
      <c r="AM77" s="288"/>
      <c r="AN77" s="288"/>
      <c r="AO77" s="288"/>
      <c r="AP77" s="196"/>
      <c r="AQ77" s="288"/>
      <c r="AR77" s="288"/>
      <c r="AS77" s="288"/>
      <c r="AT77" s="288"/>
      <c r="AU77" s="196"/>
      <c r="AV77" s="288"/>
      <c r="AW77" s="288"/>
      <c r="AX77" s="288"/>
      <c r="AY77" s="288"/>
      <c r="AZ77" s="196"/>
      <c r="BA77" s="288"/>
      <c r="BB77" s="288"/>
      <c r="BC77" s="288"/>
      <c r="BD77" s="288"/>
    </row>
    <row r="78" spans="2:56" ht="12.75" hidden="1" customHeight="1">
      <c r="H78" s="196"/>
      <c r="I78" s="196"/>
      <c r="J78" s="196"/>
      <c r="K78" s="289">
        <v>-7416.557738849313</v>
      </c>
      <c r="L78" s="196"/>
      <c r="M78" s="196"/>
      <c r="N78" s="196"/>
      <c r="O78" s="196"/>
      <c r="P78" s="289">
        <v>5243.0879847911428</v>
      </c>
      <c r="Q78" s="196"/>
      <c r="R78" s="196"/>
      <c r="S78" s="196"/>
      <c r="T78" s="196"/>
      <c r="U78" s="289">
        <v>9198.190520242526</v>
      </c>
      <c r="V78" s="196"/>
      <c r="W78" s="196"/>
      <c r="X78" s="196"/>
      <c r="Y78" s="196"/>
      <c r="Z78" s="289">
        <v>9396.0783625836248</v>
      </c>
      <c r="AA78" s="196"/>
      <c r="AB78" s="196"/>
      <c r="AC78" s="196"/>
      <c r="AD78" s="196"/>
      <c r="AE78" s="289">
        <v>16420.799128767958</v>
      </c>
      <c r="AF78" s="196"/>
      <c r="AG78" s="196"/>
      <c r="AH78" s="196"/>
      <c r="AI78" s="196"/>
      <c r="AJ78" s="289">
        <v>-2069.3282750969051</v>
      </c>
      <c r="AK78" s="196"/>
      <c r="AL78" s="196"/>
      <c r="AM78" s="196"/>
      <c r="AN78" s="196"/>
      <c r="AO78" s="289">
        <v>1023.3711790386014</v>
      </c>
      <c r="AP78" s="196"/>
      <c r="AQ78" s="196"/>
      <c r="AR78" s="196"/>
      <c r="AS78" s="196"/>
      <c r="AT78" s="289">
        <v>805.46930622457057</v>
      </c>
      <c r="AU78" s="196"/>
      <c r="AV78" s="196"/>
      <c r="AW78" s="196"/>
      <c r="AX78" s="196"/>
      <c r="AY78" s="289">
        <v>1318.0158317655373</v>
      </c>
      <c r="AZ78" s="196"/>
      <c r="BA78" s="196"/>
      <c r="BB78" s="196"/>
      <c r="BC78" s="196"/>
      <c r="BD78" s="289">
        <v>1077.5280419318624</v>
      </c>
    </row>
  </sheetData>
  <mergeCells count="33">
    <mergeCell ref="AB44:AE44"/>
    <mergeCell ref="BA44:BD44"/>
    <mergeCell ref="AG11:AJ11"/>
    <mergeCell ref="AL11:AO11"/>
    <mergeCell ref="AQ11:AT11"/>
    <mergeCell ref="AV11:AY11"/>
    <mergeCell ref="BA11:BD11"/>
    <mergeCell ref="B11:B12"/>
    <mergeCell ref="M11:P11"/>
    <mergeCell ref="R11:U11"/>
    <mergeCell ref="W11:Z11"/>
    <mergeCell ref="AB11:AE11"/>
    <mergeCell ref="H11:K11"/>
    <mergeCell ref="BF11:BI11"/>
    <mergeCell ref="BK11:BN11"/>
    <mergeCell ref="CM11:CP11"/>
    <mergeCell ref="DE11:DH11"/>
    <mergeCell ref="DI11:DL11"/>
    <mergeCell ref="CQ11:CT11"/>
    <mergeCell ref="DA11:DD11"/>
    <mergeCell ref="CI11:CL11"/>
    <mergeCell ref="CV11:CY11"/>
    <mergeCell ref="BP11:BS11"/>
    <mergeCell ref="BU11:BX11"/>
    <mergeCell ref="BZ11:CC11"/>
    <mergeCell ref="EG11:EJ11"/>
    <mergeCell ref="EB11:EE11"/>
    <mergeCell ref="EQ11:ET11"/>
    <mergeCell ref="DM11:DP11"/>
    <mergeCell ref="CE11:CH11"/>
    <mergeCell ref="DW11:DZ11"/>
    <mergeCell ref="DR11:DU11"/>
    <mergeCell ref="EL11:EO11"/>
  </mergeCells>
  <hyperlinks>
    <hyperlink ref="ET5" location="Contents!A1" display="Back"/>
  </hyperlinks>
  <printOptions horizontalCentered="1" verticalCentered="1"/>
  <pageMargins left="0.25" right="0.25" top="0.75" bottom="0.75" header="0.3" footer="0.3"/>
  <pageSetup paperSize="9" scale="18" fitToWidth="2" fitToHeight="2" orientation="landscape" r:id="rId1"/>
  <headerFooter alignWithMargins="0"/>
  <colBreaks count="2" manualBreakCount="2">
    <brk id="31" max="37" man="1"/>
    <brk id="74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O47"/>
  <sheetViews>
    <sheetView showGridLines="0" view="pageBreakPreview" zoomScale="80" zoomScaleNormal="80" zoomScaleSheetLayoutView="80" workbookViewId="0">
      <pane xSplit="2" ySplit="10" topLeftCell="AE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N10" sqref="AN10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3.85546875" style="61" hidden="1" customWidth="1"/>
    <col min="7" max="7" width="0.42578125" style="61" customWidth="1"/>
    <col min="8" max="8" width="13.85546875" style="61" customWidth="1"/>
    <col min="9" max="9" width="0.42578125" style="61" customWidth="1"/>
    <col min="10" max="13" width="13.85546875" style="61" hidden="1" customWidth="1"/>
    <col min="14" max="14" width="0.42578125" style="61" customWidth="1"/>
    <col min="15" max="15" width="13.85546875" style="61" customWidth="1"/>
    <col min="16" max="16" width="0.42578125" style="61" customWidth="1"/>
    <col min="17" max="20" width="13.85546875" style="61" hidden="1" customWidth="1"/>
    <col min="21" max="21" width="0.42578125" style="61" customWidth="1"/>
    <col min="22" max="22" width="13.85546875" style="61" customWidth="1"/>
    <col min="23" max="23" width="0.42578125" style="61" customWidth="1"/>
    <col min="24" max="27" width="13.85546875" style="61" hidden="1" customWidth="1"/>
    <col min="28" max="28" width="0.42578125" style="61" customWidth="1"/>
    <col min="29" max="29" width="13.85546875" style="61" customWidth="1"/>
    <col min="30" max="30" width="0.42578125" style="61" customWidth="1"/>
    <col min="31" max="35" width="13.85546875" style="61" customWidth="1"/>
    <col min="36" max="36" width="0.42578125" style="61" customWidth="1"/>
    <col min="37" max="38" width="13.85546875" style="61" customWidth="1"/>
    <col min="39" max="16384" width="14.42578125" style="61"/>
  </cols>
  <sheetData>
    <row r="5" spans="1:41">
      <c r="R5" s="337"/>
      <c r="S5" s="337"/>
      <c r="T5" s="337"/>
      <c r="U5" s="337"/>
      <c r="V5" s="337"/>
      <c r="X5" s="365"/>
      <c r="Y5" s="337"/>
      <c r="Z5" s="337"/>
      <c r="AA5" s="337"/>
      <c r="AO5" s="161" t="s">
        <v>94</v>
      </c>
    </row>
    <row r="6" spans="1:41">
      <c r="V6" s="337"/>
    </row>
    <row r="7" spans="1:41" s="62" customFormat="1">
      <c r="B7" s="63"/>
    </row>
    <row r="8" spans="1:41">
      <c r="B8" s="26" t="s">
        <v>75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10" spans="1:41" s="66" customFormat="1" ht="51.75" customHeight="1">
      <c r="A10" s="64"/>
      <c r="B10" s="158"/>
      <c r="C10" s="156" t="s">
        <v>120</v>
      </c>
      <c r="D10" s="156" t="s">
        <v>121</v>
      </c>
      <c r="E10" s="156" t="s">
        <v>122</v>
      </c>
      <c r="F10" s="156" t="s">
        <v>123</v>
      </c>
      <c r="G10" s="65"/>
      <c r="H10" s="156" t="s">
        <v>119</v>
      </c>
      <c r="J10" s="156" t="s">
        <v>155</v>
      </c>
      <c r="K10" s="156" t="s">
        <v>169</v>
      </c>
      <c r="L10" s="156" t="s">
        <v>170</v>
      </c>
      <c r="M10" s="156" t="s">
        <v>171</v>
      </c>
      <c r="N10" s="65"/>
      <c r="O10" s="156" t="s">
        <v>136</v>
      </c>
      <c r="Q10" s="156" t="s">
        <v>315</v>
      </c>
      <c r="R10" s="156" t="s">
        <v>320</v>
      </c>
      <c r="S10" s="156" t="s">
        <v>321</v>
      </c>
      <c r="T10" s="374" t="s">
        <v>322</v>
      </c>
      <c r="U10" s="65"/>
      <c r="V10" s="156" t="s">
        <v>314</v>
      </c>
      <c r="X10" s="156" t="s">
        <v>335</v>
      </c>
      <c r="Y10" s="156" t="s">
        <v>343</v>
      </c>
      <c r="Z10" s="156" t="s">
        <v>348</v>
      </c>
      <c r="AA10" s="156" t="s">
        <v>362</v>
      </c>
      <c r="AC10" s="156" t="s">
        <v>336</v>
      </c>
      <c r="AE10" s="156" t="s">
        <v>366</v>
      </c>
      <c r="AF10" s="156" t="s">
        <v>373</v>
      </c>
      <c r="AG10" s="156" t="s">
        <v>377</v>
      </c>
      <c r="AH10" s="156" t="s">
        <v>383</v>
      </c>
      <c r="AI10" s="156" t="s">
        <v>368</v>
      </c>
      <c r="AK10" s="156" t="s">
        <v>388</v>
      </c>
      <c r="AL10" s="156" t="s">
        <v>404</v>
      </c>
      <c r="AM10" s="156" t="s">
        <v>409</v>
      </c>
      <c r="AN10" s="156" t="s">
        <v>412</v>
      </c>
      <c r="AO10" s="156" t="s">
        <v>389</v>
      </c>
    </row>
    <row r="11" spans="1:41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375"/>
      <c r="U11" s="71"/>
      <c r="V11" s="12"/>
      <c r="X11" s="37"/>
      <c r="Y11" s="37"/>
      <c r="Z11" s="37"/>
      <c r="AA11" s="37"/>
      <c r="AC11" s="37"/>
      <c r="AE11" s="37"/>
      <c r="AF11" s="37"/>
      <c r="AG11" s="37"/>
      <c r="AH11" s="37"/>
      <c r="AI11" s="37"/>
      <c r="AK11" s="37"/>
      <c r="AL11" s="37"/>
      <c r="AM11" s="37"/>
      <c r="AN11" s="37"/>
      <c r="AO11" s="37"/>
    </row>
    <row r="12" spans="1:41">
      <c r="A12" s="2"/>
      <c r="B12" s="16" t="s">
        <v>110</v>
      </c>
      <c r="C12" s="72">
        <v>45.652474229390684</v>
      </c>
      <c r="D12" s="73">
        <v>46.50289670250897</v>
      </c>
      <c r="E12" s="73">
        <v>44.855575842293895</v>
      </c>
      <c r="F12" s="17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79">
        <v>50.308525213199836</v>
      </c>
      <c r="N12" s="3"/>
      <c r="O12" s="74">
        <v>47.932397262081317</v>
      </c>
      <c r="P12" s="3"/>
      <c r="Q12" s="378">
        <v>53.96495519713261</v>
      </c>
      <c r="R12" s="378">
        <v>55.229951612903221</v>
      </c>
      <c r="S12" s="378">
        <v>54.180213261648738</v>
      </c>
      <c r="T12" s="379">
        <v>54.154074500768054</v>
      </c>
      <c r="U12" s="380"/>
      <c r="V12" s="378">
        <v>54.382298643113153</v>
      </c>
      <c r="W12" s="380"/>
      <c r="X12" s="378">
        <v>55.800751792114703</v>
      </c>
      <c r="Y12" s="378">
        <v>61.899522401433707</v>
      </c>
      <c r="Z12" s="378">
        <v>62.013016129033339</v>
      </c>
      <c r="AA12" s="378">
        <v>61.802276305699998</v>
      </c>
      <c r="AB12" s="380"/>
      <c r="AC12" s="378">
        <f>AVERAGE(X12:AA12)</f>
        <v>60.378891657070433</v>
      </c>
      <c r="AD12" s="380"/>
      <c r="AE12" s="378">
        <v>59.792833333333327</v>
      </c>
      <c r="AF12" s="378">
        <v>60.541425687433126</v>
      </c>
      <c r="AG12" s="378">
        <v>61.926410394265226</v>
      </c>
      <c r="AH12" s="378">
        <v>62.210836090604367</v>
      </c>
      <c r="AI12" s="378">
        <v>61.117876376409015</v>
      </c>
      <c r="AJ12" s="380"/>
      <c r="AK12" s="378">
        <v>63.389711495104002</v>
      </c>
      <c r="AL12" s="378">
        <v>65.008467231126701</v>
      </c>
      <c r="AM12" s="378">
        <v>65.870802009611225</v>
      </c>
      <c r="AN12" s="378">
        <v>67.456364148103305</v>
      </c>
      <c r="AO12" s="378">
        <v>65.431336220986324</v>
      </c>
    </row>
    <row r="13" spans="1:41">
      <c r="A13" s="2"/>
      <c r="B13" s="42"/>
      <c r="C13" s="75"/>
      <c r="D13" s="76"/>
      <c r="E13" s="76"/>
      <c r="F13" s="96"/>
      <c r="G13" s="71"/>
      <c r="H13" s="74"/>
      <c r="J13" s="75"/>
      <c r="K13" s="76"/>
      <c r="L13" s="76"/>
      <c r="M13" s="96"/>
      <c r="N13" s="71"/>
      <c r="O13" s="82"/>
      <c r="Q13" s="378"/>
      <c r="R13" s="378"/>
      <c r="S13" s="378"/>
      <c r="T13" s="379"/>
      <c r="U13" s="381"/>
      <c r="V13" s="378"/>
      <c r="W13" s="380"/>
      <c r="X13" s="378"/>
      <c r="Y13" s="378"/>
      <c r="Z13" s="378"/>
      <c r="AA13" s="378"/>
      <c r="AB13" s="380"/>
      <c r="AC13" s="378"/>
      <c r="AD13" s="380"/>
      <c r="AE13" s="378"/>
      <c r="AF13" s="378"/>
      <c r="AG13" s="378"/>
      <c r="AH13" s="378"/>
      <c r="AI13" s="378"/>
      <c r="AJ13" s="380"/>
      <c r="AK13" s="378"/>
      <c r="AL13" s="378"/>
      <c r="AM13" s="378"/>
      <c r="AN13" s="378"/>
      <c r="AO13" s="378"/>
    </row>
    <row r="14" spans="1:41" s="79" customFormat="1">
      <c r="A14" s="2"/>
      <c r="B14" s="77" t="s">
        <v>111</v>
      </c>
      <c r="C14" s="162">
        <v>1.4904493008108599</v>
      </c>
      <c r="D14" s="81">
        <v>1.5484362980767024</v>
      </c>
      <c r="E14" s="81">
        <v>1.5809660738609681</v>
      </c>
      <c r="F14" s="180">
        <v>1.6018364467917052</v>
      </c>
      <c r="G14" s="78"/>
      <c r="H14" s="82">
        <v>1.5554220298850587</v>
      </c>
      <c r="J14" s="162">
        <v>1.6282425145596775</v>
      </c>
      <c r="K14" s="182">
        <v>1.6072567741935488</v>
      </c>
      <c r="L14" s="182">
        <v>1.5738040988692834</v>
      </c>
      <c r="M14" s="183">
        <v>1.5683195832529473</v>
      </c>
      <c r="N14" s="3"/>
      <c r="O14" s="82">
        <v>1.5944057427188643</v>
      </c>
      <c r="Q14" s="378">
        <v>1.5823495594621502</v>
      </c>
      <c r="R14" s="378">
        <v>1.5789830824372764</v>
      </c>
      <c r="S14" s="378">
        <v>1.6063723465531183</v>
      </c>
      <c r="T14" s="379">
        <v>1.5540490015360984</v>
      </c>
      <c r="U14" s="380"/>
      <c r="V14" s="378">
        <v>1.5804384974971608</v>
      </c>
      <c r="W14" s="380"/>
      <c r="X14" s="378">
        <v>1.5355864157706094</v>
      </c>
      <c r="Y14" s="378">
        <v>1.5500484838519009</v>
      </c>
      <c r="Z14" s="378">
        <v>1.6184040860333333</v>
      </c>
      <c r="AA14" s="378">
        <v>1.6546309825666665</v>
      </c>
      <c r="AB14" s="380"/>
      <c r="AC14" s="378">
        <f>AVERAGE(X14:AA14)</f>
        <v>1.5896674920556275</v>
      </c>
      <c r="AD14" s="380"/>
      <c r="AE14" s="378">
        <v>1.6829971684587814</v>
      </c>
      <c r="AF14" s="378">
        <v>1.6702332220666669</v>
      </c>
      <c r="AG14" s="378">
        <v>1.5834848387096774</v>
      </c>
      <c r="AH14" s="378">
        <v>1.5150905712666667</v>
      </c>
      <c r="AI14" s="378">
        <v>1.612951450125448</v>
      </c>
      <c r="AJ14" s="380"/>
      <c r="AK14" s="378">
        <v>1.5323115770666664</v>
      </c>
      <c r="AL14" s="378">
        <v>1.5519563158</v>
      </c>
      <c r="AM14" s="378">
        <v>1.5191968817107526</v>
      </c>
      <c r="AN14" s="378">
        <v>1.4343414905333336</v>
      </c>
      <c r="AO14" s="378">
        <v>1.5094515662776882</v>
      </c>
    </row>
    <row r="15" spans="1:41" s="79" customFormat="1">
      <c r="A15" s="2"/>
      <c r="B15" s="77"/>
      <c r="C15" s="80"/>
      <c r="D15" s="81"/>
      <c r="E15" s="81"/>
      <c r="F15" s="180"/>
      <c r="G15" s="78"/>
      <c r="H15" s="82"/>
      <c r="J15" s="80"/>
      <c r="K15" s="81"/>
      <c r="L15" s="81"/>
      <c r="M15" s="180"/>
      <c r="N15" s="78"/>
      <c r="O15" s="82"/>
      <c r="Q15" s="378"/>
      <c r="R15" s="378"/>
      <c r="S15" s="378"/>
      <c r="T15" s="379"/>
      <c r="U15" s="381"/>
      <c r="V15" s="378"/>
      <c r="W15" s="380"/>
      <c r="X15" s="378"/>
      <c r="Y15" s="378"/>
      <c r="Z15" s="378"/>
      <c r="AA15" s="378"/>
      <c r="AB15" s="380"/>
      <c r="AC15" s="378"/>
      <c r="AD15" s="380"/>
      <c r="AE15" s="378"/>
      <c r="AF15" s="378"/>
      <c r="AG15" s="378"/>
      <c r="AH15" s="378"/>
      <c r="AI15" s="378"/>
      <c r="AJ15" s="380"/>
      <c r="AK15" s="378"/>
      <c r="AL15" s="378"/>
      <c r="AM15" s="378"/>
      <c r="AN15" s="378"/>
      <c r="AO15" s="378"/>
    </row>
    <row r="16" spans="1:41" s="79" customFormat="1">
      <c r="A16" s="2"/>
      <c r="B16" s="77" t="s">
        <v>112</v>
      </c>
      <c r="C16" s="162">
        <v>1.2757667856355199</v>
      </c>
      <c r="D16" s="81">
        <v>1.2891761735508964</v>
      </c>
      <c r="E16" s="81">
        <v>1.3606172222851611</v>
      </c>
      <c r="F16" s="180">
        <v>1.3661063894930876</v>
      </c>
      <c r="G16" s="78"/>
      <c r="H16" s="82">
        <v>1.3229166427411665</v>
      </c>
      <c r="J16" s="162">
        <v>1.4355568664000711</v>
      </c>
      <c r="K16" s="182">
        <v>1.4109093548387097</v>
      </c>
      <c r="L16" s="182">
        <v>1.3489505383315052</v>
      </c>
      <c r="M16" s="183">
        <v>1.3088565447204672</v>
      </c>
      <c r="N16" s="3"/>
      <c r="O16" s="82">
        <v>1.3760683260726883</v>
      </c>
      <c r="Q16" s="378">
        <v>1.2848744211007526</v>
      </c>
      <c r="R16" s="378">
        <v>1.249977670250896</v>
      </c>
      <c r="S16" s="378">
        <v>1.2972300704255915</v>
      </c>
      <c r="T16" s="379">
        <v>1.321356835637481</v>
      </c>
      <c r="U16" s="380"/>
      <c r="V16" s="378">
        <v>1.28835974935368</v>
      </c>
      <c r="W16" s="380"/>
      <c r="X16" s="378">
        <v>1.3067399283154122</v>
      </c>
      <c r="Y16" s="378">
        <v>1.3246379547954552</v>
      </c>
      <c r="Z16" s="378">
        <v>1.3607093189999999</v>
      </c>
      <c r="AA16" s="378">
        <v>1.3712182781666666</v>
      </c>
      <c r="AB16" s="380"/>
      <c r="AC16" s="378">
        <f>AVERAGE(X16:AA16)</f>
        <v>1.3408263700693834</v>
      </c>
      <c r="AD16" s="380"/>
      <c r="AE16" s="378">
        <v>1.3715291756272403</v>
      </c>
      <c r="AF16" s="378">
        <v>1.3263003213</v>
      </c>
      <c r="AG16" s="378">
        <v>1.249640358422939</v>
      </c>
      <c r="AH16" s="378">
        <v>1.1289216099666664</v>
      </c>
      <c r="AI16" s="378">
        <v>1.2690978663292114</v>
      </c>
      <c r="AJ16" s="380"/>
      <c r="AK16" s="378">
        <v>1.1053668100333334</v>
      </c>
      <c r="AL16" s="378">
        <v>1.1144422233666667</v>
      </c>
      <c r="AM16" s="378">
        <v>1.0969936917483871</v>
      </c>
      <c r="AN16" s="378">
        <v>1.1031645161000001</v>
      </c>
      <c r="AO16" s="378">
        <v>1.1049918103120968</v>
      </c>
    </row>
    <row r="17" spans="1:41" s="79" customFormat="1">
      <c r="A17" s="2"/>
      <c r="B17" s="77"/>
      <c r="C17" s="80"/>
      <c r="D17" s="81"/>
      <c r="E17" s="81"/>
      <c r="F17" s="180"/>
      <c r="G17" s="78"/>
      <c r="H17" s="82"/>
      <c r="J17" s="80"/>
      <c r="K17" s="81"/>
      <c r="L17" s="81"/>
      <c r="M17" s="180"/>
      <c r="N17" s="78"/>
      <c r="O17" s="82"/>
      <c r="Q17" s="378"/>
      <c r="R17" s="378"/>
      <c r="S17" s="378"/>
      <c r="T17" s="379"/>
      <c r="U17" s="381"/>
      <c r="V17" s="378"/>
      <c r="W17" s="380"/>
      <c r="X17" s="378"/>
      <c r="Y17" s="378"/>
      <c r="Z17" s="378"/>
      <c r="AA17" s="378"/>
      <c r="AB17" s="380"/>
      <c r="AC17" s="378"/>
      <c r="AD17" s="380"/>
      <c r="AE17" s="378"/>
      <c r="AF17" s="378"/>
      <c r="AG17" s="378"/>
      <c r="AH17" s="378"/>
      <c r="AI17" s="378"/>
      <c r="AJ17" s="380"/>
      <c r="AK17" s="378"/>
      <c r="AL17" s="378"/>
      <c r="AM17" s="378"/>
      <c r="AN17" s="378"/>
      <c r="AO17" s="378"/>
    </row>
    <row r="18" spans="1:41" s="79" customFormat="1">
      <c r="A18" s="2"/>
      <c r="B18" s="77" t="s">
        <v>113</v>
      </c>
      <c r="C18" s="162">
        <v>0.9725863087011023</v>
      </c>
      <c r="D18" s="81">
        <v>0.9618063826514841</v>
      </c>
      <c r="E18" s="81">
        <v>0.98746719279359674</v>
      </c>
      <c r="F18" s="180">
        <v>1.013087199279062</v>
      </c>
      <c r="G18" s="78"/>
      <c r="H18" s="82">
        <v>0.98373677085631128</v>
      </c>
      <c r="J18" s="162">
        <v>1.0327807270653724</v>
      </c>
      <c r="K18" s="182">
        <v>1.0214367407041882</v>
      </c>
      <c r="L18" s="182">
        <v>0.97682984634863779</v>
      </c>
      <c r="M18" s="183">
        <v>0.99808867184648309</v>
      </c>
      <c r="N18" s="3"/>
      <c r="O18" s="82">
        <v>1.0072839964911704</v>
      </c>
      <c r="Q18" s="378">
        <v>0.98550223670215065</v>
      </c>
      <c r="R18" s="378">
        <v>0.97754740404946239</v>
      </c>
      <c r="S18" s="378">
        <v>0.99070466606053753</v>
      </c>
      <c r="T18" s="379">
        <v>0.99230277149470025</v>
      </c>
      <c r="U18" s="380"/>
      <c r="V18" s="378">
        <v>0.98651426957671273</v>
      </c>
      <c r="W18" s="380"/>
      <c r="X18" s="378">
        <v>0.97667596294279557</v>
      </c>
      <c r="Y18" s="378">
        <v>0.96198554792718427</v>
      </c>
      <c r="Z18" s="378">
        <v>0.95330849066666667</v>
      </c>
      <c r="AA18" s="378">
        <v>0.90660400619999992</v>
      </c>
      <c r="AB18" s="380"/>
      <c r="AC18" s="378">
        <f>AVERAGE(X18:AA18)</f>
        <v>0.94964350193416158</v>
      </c>
      <c r="AD18" s="380"/>
      <c r="AE18" s="378">
        <v>0.91621934854220155</v>
      </c>
      <c r="AF18" s="378">
        <v>0.91934013086666655</v>
      </c>
      <c r="AG18" s="378">
        <v>0.88073352644737335</v>
      </c>
      <c r="AH18" s="378">
        <v>0.80839097666666726</v>
      </c>
      <c r="AI18" s="378">
        <v>0.88117099563072721</v>
      </c>
      <c r="AJ18" s="380"/>
      <c r="AK18" s="378">
        <v>0.81384836621781542</v>
      </c>
      <c r="AL18" s="378">
        <v>0.76492560036666679</v>
      </c>
      <c r="AM18" s="378">
        <v>0.75073823564960607</v>
      </c>
      <c r="AN18" s="378">
        <v>0.72766141570000009</v>
      </c>
      <c r="AO18" s="378">
        <v>0.76429340448352201</v>
      </c>
    </row>
    <row r="19" spans="1:41" s="79" customFormat="1">
      <c r="A19" s="2"/>
      <c r="B19" s="77"/>
      <c r="C19" s="80"/>
      <c r="D19" s="81"/>
      <c r="E19" s="81"/>
      <c r="F19" s="180"/>
      <c r="G19" s="78"/>
      <c r="H19" s="82"/>
      <c r="J19" s="80"/>
      <c r="K19" s="81"/>
      <c r="L19" s="81"/>
      <c r="M19" s="180"/>
      <c r="N19" s="78"/>
      <c r="O19" s="82"/>
      <c r="Q19" s="378"/>
      <c r="R19" s="378"/>
      <c r="S19" s="378"/>
      <c r="T19" s="379"/>
      <c r="U19" s="381"/>
      <c r="V19" s="378"/>
      <c r="W19" s="380"/>
      <c r="X19" s="378"/>
      <c r="Y19" s="378"/>
      <c r="Z19" s="378"/>
      <c r="AA19" s="378"/>
      <c r="AB19" s="380"/>
      <c r="AC19" s="378"/>
      <c r="AD19" s="380"/>
      <c r="AE19" s="378"/>
      <c r="AF19" s="378"/>
      <c r="AG19" s="378"/>
      <c r="AH19" s="378"/>
      <c r="AI19" s="378"/>
      <c r="AJ19" s="380"/>
      <c r="AK19" s="378"/>
      <c r="AL19" s="378"/>
      <c r="AM19" s="378"/>
      <c r="AN19" s="378"/>
      <c r="AO19" s="378"/>
    </row>
    <row r="20" spans="1:41" s="79" customFormat="1">
      <c r="A20" s="2"/>
      <c r="B20" s="77" t="s">
        <v>114</v>
      </c>
      <c r="C20" s="162">
        <v>8.7859878891318119E-3</v>
      </c>
      <c r="D20" s="83">
        <v>8.8652030969670979E-3</v>
      </c>
      <c r="E20" s="83">
        <v>8.9675713076628211E-3</v>
      </c>
      <c r="F20" s="181">
        <v>9.0277804366853068E-3</v>
      </c>
      <c r="G20" s="84"/>
      <c r="H20" s="82">
        <v>8.9116356826117581E-3</v>
      </c>
      <c r="J20" s="162">
        <v>9.0957485105518012E-3</v>
      </c>
      <c r="K20" s="182">
        <v>9.0969764705416054E-3</v>
      </c>
      <c r="L20" s="182">
        <v>8.9419084389247318E-3</v>
      </c>
      <c r="M20" s="183">
        <v>8.4278309658342293E-3</v>
      </c>
      <c r="N20" s="3"/>
      <c r="O20" s="82">
        <v>8.8906160964630915E-3</v>
      </c>
      <c r="Q20" s="378">
        <v>7.6863028031541221E-3</v>
      </c>
      <c r="R20" s="378">
        <v>7.5618227726523294E-3</v>
      </c>
      <c r="S20" s="378">
        <v>7.7350641032616499E-3</v>
      </c>
      <c r="T20" s="379">
        <v>7.8825584248847919E-3</v>
      </c>
      <c r="U20" s="380"/>
      <c r="V20" s="378">
        <v>7.7164370259882242E-3</v>
      </c>
      <c r="W20" s="380"/>
      <c r="X20" s="378">
        <v>7.8896127313620081E-3</v>
      </c>
      <c r="Y20" s="378">
        <v>7.5823811187512762E-3</v>
      </c>
      <c r="Z20" s="378">
        <v>7.6317859000000002E-3</v>
      </c>
      <c r="AA20" s="378">
        <v>7.6438526333333333E-3</v>
      </c>
      <c r="AB20" s="380"/>
      <c r="AC20" s="378">
        <f>AVERAGE(X20:AA20)</f>
        <v>7.6869080958616547E-3</v>
      </c>
      <c r="AD20" s="380"/>
      <c r="AE20" s="378">
        <v>7.6607005917594022E-3</v>
      </c>
      <c r="AF20" s="378">
        <v>7.6736806000000006E-3</v>
      </c>
      <c r="AG20" s="378">
        <v>7.6307100774557655E-3</v>
      </c>
      <c r="AH20" s="378">
        <v>7.5382904666666736E-3</v>
      </c>
      <c r="AI20" s="378">
        <v>7.6258454339704603E-3</v>
      </c>
      <c r="AJ20" s="380"/>
      <c r="AK20" s="378">
        <v>7.4799364535381614E-3</v>
      </c>
      <c r="AL20" s="378">
        <v>7.3772164666666669E-3</v>
      </c>
      <c r="AM20" s="378">
        <v>7.0360553261996231E-3</v>
      </c>
      <c r="AN20" s="378">
        <v>6.9214862666666663E-3</v>
      </c>
      <c r="AO20" s="378">
        <v>7.2036736282677797E-3</v>
      </c>
    </row>
    <row r="21" spans="1:41" s="79" customFormat="1">
      <c r="A21" s="2"/>
      <c r="B21" s="367"/>
      <c r="C21" s="368"/>
      <c r="D21" s="369"/>
      <c r="E21" s="369"/>
      <c r="F21" s="370"/>
      <c r="G21" s="84"/>
      <c r="H21" s="371"/>
      <c r="J21" s="368"/>
      <c r="K21" s="372"/>
      <c r="L21" s="372"/>
      <c r="M21" s="373"/>
      <c r="N21" s="3"/>
      <c r="O21" s="371"/>
      <c r="Q21" s="382"/>
      <c r="R21" s="382"/>
      <c r="S21" s="382"/>
      <c r="T21" s="383"/>
      <c r="U21" s="380"/>
      <c r="V21" s="382"/>
      <c r="W21" s="380"/>
      <c r="X21" s="382"/>
      <c r="Y21" s="383"/>
      <c r="Z21" s="383"/>
      <c r="AA21" s="383"/>
      <c r="AB21" s="380"/>
      <c r="AC21" s="382"/>
      <c r="AD21" s="380"/>
      <c r="AE21" s="382"/>
      <c r="AF21" s="382"/>
      <c r="AG21" s="382"/>
      <c r="AH21" s="382"/>
      <c r="AI21" s="382"/>
      <c r="AJ21" s="380"/>
      <c r="AK21" s="382"/>
      <c r="AL21" s="382"/>
      <c r="AM21" s="382"/>
      <c r="AN21" s="382"/>
      <c r="AO21" s="382"/>
    </row>
    <row r="22" spans="1:41" s="79" customFormat="1">
      <c r="A22" s="2"/>
      <c r="B22" s="367" t="s">
        <v>344</v>
      </c>
      <c r="C22" s="368">
        <v>7.530837096774194</v>
      </c>
      <c r="D22" s="369">
        <v>7.3245744615384591</v>
      </c>
      <c r="E22" s="369">
        <v>6.9007078787878786</v>
      </c>
      <c r="F22" s="370">
        <v>6.9934028125000003</v>
      </c>
      <c r="G22" s="84"/>
      <c r="H22" s="371">
        <v>7.1873805624001328</v>
      </c>
      <c r="J22" s="368">
        <v>6.7832030769230789</v>
      </c>
      <c r="K22" s="372">
        <v>7.1358677272727267</v>
      </c>
      <c r="L22" s="372">
        <v>8.0978309230769216</v>
      </c>
      <c r="M22" s="373">
        <v>7.7492092307692317</v>
      </c>
      <c r="N22" s="3"/>
      <c r="O22" s="371">
        <v>7.4415277395104891</v>
      </c>
      <c r="Q22" s="382">
        <v>8.3869084671100023</v>
      </c>
      <c r="R22" s="382">
        <v>8.2844362688172044</v>
      </c>
      <c r="S22" s="382">
        <v>8.7011273044655546</v>
      </c>
      <c r="T22" s="383">
        <v>8.9541759293394776</v>
      </c>
      <c r="U22" s="380"/>
      <c r="V22" s="382">
        <v>8.5816619924330588</v>
      </c>
      <c r="W22" s="380"/>
      <c r="X22" s="382">
        <v>9.4729127025089586</v>
      </c>
      <c r="Y22" s="383">
        <v>9.9804329242239618</v>
      </c>
      <c r="Z22" s="383">
        <v>10.140688082866667</v>
      </c>
      <c r="AA22" s="383">
        <v>10.887778986466666</v>
      </c>
      <c r="AB22" s="380"/>
      <c r="AC22" s="382">
        <f>AVERAGE(X22:AA22)</f>
        <v>10.120453174016562</v>
      </c>
      <c r="AD22" s="380"/>
      <c r="AE22" s="378">
        <v>10.546546228954455</v>
      </c>
      <c r="AF22" s="378">
        <v>10.765450853520397</v>
      </c>
      <c r="AG22" s="378">
        <v>11.234110108581127</v>
      </c>
      <c r="AH22" s="378">
        <v>11.719581729648651</v>
      </c>
      <c r="AI22" s="382">
        <v>11.066422230176157</v>
      </c>
      <c r="AJ22" s="380"/>
      <c r="AK22" s="378">
        <v>12.088430568784974</v>
      </c>
      <c r="AL22" s="378">
        <v>12.980896615188961</v>
      </c>
      <c r="AM22" s="378">
        <v>14.147572926521443</v>
      </c>
      <c r="AN22" s="378">
        <v>15.791789975335433</v>
      </c>
      <c r="AO22" s="378">
        <v>13.752172521457704</v>
      </c>
    </row>
    <row r="23" spans="1:41" s="79" customFormat="1">
      <c r="A23" s="2"/>
      <c r="B23" s="367"/>
      <c r="C23" s="368"/>
      <c r="D23" s="369"/>
      <c r="E23" s="369"/>
      <c r="F23" s="370"/>
      <c r="G23" s="84"/>
      <c r="H23" s="371"/>
      <c r="J23" s="368"/>
      <c r="K23" s="372"/>
      <c r="L23" s="372"/>
      <c r="M23" s="373"/>
      <c r="N23" s="3"/>
      <c r="O23" s="371"/>
      <c r="Q23" s="382"/>
      <c r="R23" s="382"/>
      <c r="S23" s="382"/>
      <c r="T23" s="383"/>
      <c r="U23" s="380"/>
      <c r="V23" s="382"/>
      <c r="W23" s="380"/>
      <c r="X23" s="382"/>
      <c r="Y23" s="383"/>
      <c r="Z23" s="383"/>
      <c r="AA23" s="383"/>
      <c r="AB23" s="380"/>
      <c r="AC23" s="382"/>
      <c r="AD23" s="380"/>
      <c r="AE23" s="382"/>
      <c r="AF23" s="378"/>
      <c r="AG23" s="378"/>
      <c r="AH23" s="378"/>
      <c r="AI23" s="382"/>
      <c r="AJ23" s="380"/>
      <c r="AK23" s="382"/>
      <c r="AL23" s="382"/>
      <c r="AM23" s="382"/>
      <c r="AN23" s="378"/>
      <c r="AO23" s="382"/>
    </row>
    <row r="24" spans="1:41" s="79" customFormat="1">
      <c r="A24" s="2"/>
      <c r="B24" s="367" t="s">
        <v>345</v>
      </c>
      <c r="C24" s="368">
        <v>0.88113490175345843</v>
      </c>
      <c r="D24" s="369">
        <v>0.90138813773210746</v>
      </c>
      <c r="E24" s="369">
        <v>0.98794704603833239</v>
      </c>
      <c r="F24" s="370">
        <v>1.0029084344599337</v>
      </c>
      <c r="G24" s="84"/>
      <c r="H24" s="371">
        <v>0.94334462999595803</v>
      </c>
      <c r="J24" s="368">
        <v>1.0589854918987609</v>
      </c>
      <c r="K24" s="372">
        <v>1.0460251046025104</v>
      </c>
      <c r="L24" s="372">
        <v>0.99039999999999995</v>
      </c>
      <c r="M24" s="373">
        <v>0.94950000000000001</v>
      </c>
      <c r="N24" s="3"/>
      <c r="O24" s="371">
        <v>1.0112276491253178</v>
      </c>
      <c r="Q24" s="382">
        <v>1.0091608840224591</v>
      </c>
      <c r="R24" s="382">
        <v>1.0382235326907034</v>
      </c>
      <c r="S24" s="382">
        <v>1.0391301208975865</v>
      </c>
      <c r="T24" s="383">
        <v>1.0392100148942713</v>
      </c>
      <c r="U24" s="380"/>
      <c r="V24" s="382">
        <v>1.0314311381262551</v>
      </c>
      <c r="W24" s="380"/>
      <c r="X24" s="382">
        <v>0.99135818492925942</v>
      </c>
      <c r="Y24" s="383">
        <v>0.91627548188289543</v>
      </c>
      <c r="Z24" s="383">
        <v>0.9285648029000001</v>
      </c>
      <c r="AA24" s="383">
        <v>0.89491957433333325</v>
      </c>
      <c r="AB24" s="380"/>
      <c r="AC24" s="382">
        <f>AVERAGE(X24:AA24)</f>
        <v>0.93277951101137202</v>
      </c>
      <c r="AD24" s="380"/>
      <c r="AE24" s="378">
        <v>0.93209648745519724</v>
      </c>
      <c r="AF24" s="378">
        <v>0.92536377373333334</v>
      </c>
      <c r="AG24" s="378">
        <v>0.85565487455197131</v>
      </c>
      <c r="AH24" s="378">
        <v>0.78876616916666664</v>
      </c>
      <c r="AI24" s="382">
        <v>0.87547032622679222</v>
      </c>
      <c r="AJ24" s="380"/>
      <c r="AK24" s="378">
        <v>0.77899967742222243</v>
      </c>
      <c r="AL24" s="378">
        <v>0.72601284876666661</v>
      </c>
      <c r="AM24" s="378">
        <v>0.72192563828172041</v>
      </c>
      <c r="AN24" s="378">
        <v>0.72217749349999993</v>
      </c>
      <c r="AO24" s="378">
        <v>0.73727891449265248</v>
      </c>
    </row>
    <row r="25" spans="1:41">
      <c r="A25" s="2"/>
      <c r="B25" s="18"/>
      <c r="C25" s="85"/>
      <c r="D25" s="86"/>
      <c r="E25" s="86"/>
      <c r="F25" s="87"/>
      <c r="G25" s="71"/>
      <c r="H25" s="18"/>
      <c r="J25" s="85"/>
      <c r="K25" s="86"/>
      <c r="L25" s="86"/>
      <c r="M25" s="87"/>
      <c r="N25" s="71"/>
      <c r="O25" s="18"/>
      <c r="Q25" s="18"/>
      <c r="R25" s="18"/>
      <c r="S25" s="18"/>
      <c r="T25" s="376"/>
      <c r="U25" s="71"/>
      <c r="V25" s="18"/>
      <c r="X25" s="18"/>
      <c r="Y25" s="87"/>
      <c r="Z25" s="87"/>
      <c r="AA25" s="87"/>
      <c r="AC25" s="18"/>
      <c r="AE25" s="18"/>
      <c r="AF25" s="18"/>
      <c r="AG25" s="18"/>
      <c r="AH25" s="18"/>
      <c r="AI25" s="18"/>
      <c r="AK25" s="18"/>
      <c r="AL25" s="18"/>
      <c r="AM25" s="18"/>
      <c r="AN25" s="18"/>
      <c r="AO25" s="18"/>
    </row>
    <row r="26" spans="1:41">
      <c r="A26" s="2"/>
      <c r="B26" s="71"/>
      <c r="C26" s="71"/>
      <c r="D26" s="71"/>
      <c r="E26" s="71"/>
      <c r="F26" s="71"/>
      <c r="G26" s="71"/>
      <c r="H26" s="71"/>
      <c r="J26" s="71"/>
      <c r="K26" s="71"/>
      <c r="L26" s="71"/>
      <c r="M26" s="71"/>
      <c r="N26" s="71"/>
      <c r="O26" s="71"/>
      <c r="Q26" s="71"/>
      <c r="R26" s="71"/>
      <c r="S26" s="71"/>
      <c r="T26" s="71"/>
      <c r="U26" s="71"/>
      <c r="V26" s="71"/>
      <c r="X26" s="71"/>
      <c r="Y26" s="71"/>
      <c r="Z26" s="71"/>
      <c r="AA26" s="71"/>
      <c r="AC26" s="71"/>
      <c r="AE26" s="71"/>
      <c r="AF26" s="71"/>
      <c r="AG26" s="71"/>
      <c r="AH26" s="71"/>
      <c r="AI26" s="71"/>
      <c r="AK26" s="71"/>
      <c r="AL26" s="71"/>
    </row>
    <row r="29" spans="1:41">
      <c r="C29" s="171"/>
      <c r="J29" s="171"/>
    </row>
    <row r="30" spans="1:41">
      <c r="C30" s="172"/>
      <c r="J30" s="172"/>
    </row>
    <row r="31" spans="1:41">
      <c r="C31" s="171"/>
      <c r="J31" s="171"/>
    </row>
    <row r="32" spans="1:41">
      <c r="C32" s="172"/>
      <c r="J32" s="172"/>
    </row>
    <row r="33" spans="3:10">
      <c r="C33" s="171"/>
      <c r="J33" s="171"/>
    </row>
    <row r="34" spans="3:10">
      <c r="C34" s="172"/>
      <c r="J34" s="172"/>
    </row>
    <row r="35" spans="3:10">
      <c r="C35" s="171"/>
      <c r="J35" s="171"/>
    </row>
    <row r="36" spans="3:10">
      <c r="C36" s="172"/>
      <c r="J36" s="172"/>
    </row>
    <row r="37" spans="3:10">
      <c r="C37" s="171"/>
      <c r="J37" s="171"/>
    </row>
    <row r="39" spans="3:10">
      <c r="C39" s="171"/>
      <c r="J39" s="171"/>
    </row>
    <row r="41" spans="3:10">
      <c r="C41" s="171"/>
      <c r="J41" s="171"/>
    </row>
    <row r="43" spans="3:10">
      <c r="C43" s="171"/>
      <c r="J43" s="171"/>
    </row>
    <row r="45" spans="3:10">
      <c r="C45" s="171"/>
      <c r="J45" s="171"/>
    </row>
    <row r="47" spans="3:10">
      <c r="C47" s="171"/>
      <c r="J47" s="171"/>
    </row>
  </sheetData>
  <phoneticPr fontId="3" type="noConversion"/>
  <hyperlinks>
    <hyperlink ref="AO5" location="Contents!A1" display="Back"/>
  </hyperlinks>
  <printOptions horizontalCentered="1" verticalCentered="1"/>
  <pageMargins left="0.25" right="0.25" top="0.75" bottom="0.75" header="0.3" footer="0.3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Ritesh Gandhi</cp:lastModifiedBy>
  <cp:lastPrinted>2016-04-26T07:33:24Z</cp:lastPrinted>
  <dcterms:created xsi:type="dcterms:W3CDTF">2008-04-12T04:03:49Z</dcterms:created>
  <dcterms:modified xsi:type="dcterms:W3CDTF">2016-04-27T09:59:04Z</dcterms:modified>
</cp:coreProperties>
</file>