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wnsgs-my.sharepoint.com/personal/u170180_wns_com/Documents/WNS/Qtrly Financials/FY24-Q3/"/>
    </mc:Choice>
  </mc:AlternateContent>
  <xr:revisionPtr revIDLastSave="0" documentId="13_ncr:1_{07F4EAE7-9325-4945-BBC8-6DC16A174C45}" xr6:coauthVersionLast="47" xr6:coauthVersionMax="47" xr10:uidLastSave="{00000000-0000-0000-0000-000000000000}"/>
  <bookViews>
    <workbookView xWindow="-108" yWindow="-108" windowWidth="23256" windowHeight="12576" tabRatio="495" xr2:uid="{00000000-000D-0000-FFFF-FFFF00000000}"/>
  </bookViews>
  <sheets>
    <sheet name="Contents" sheetId="10" r:id="rId1"/>
    <sheet name="#1" sheetId="1" r:id="rId2"/>
    <sheet name="#2" sheetId="2" r:id="rId3"/>
    <sheet name="#3" sheetId="3" r:id="rId4"/>
    <sheet name="#4" sheetId="6" r:id="rId5"/>
    <sheet name="#5" sheetId="5" r:id="rId6"/>
    <sheet name="#6" sheetId="12" r:id="rId7"/>
    <sheet name="#7" sheetId="14" r:id="rId8"/>
    <sheet name="#8" sheetId="8" r:id="rId9"/>
    <sheet name="#9" sheetId="13" r:id="rId10"/>
  </sheets>
  <definedNames>
    <definedName name="_Order1" hidden="1">0</definedName>
    <definedName name="_Parse_In" localSheetId="7" hidden="1">#REF!</definedName>
    <definedName name="_Parse_Out" localSheetId="7" hidden="1">#REF!</definedName>
    <definedName name="b" hidden="1">{"assumptions",#N/A,FALSE,"Scenario 1";"valuation",#N/A,FALSE,"Scenario 1"}</definedName>
    <definedName name="d" hidden="1">{"assumptions",#N/A,FALSE,"Scenario 1";"valuation",#N/A,FALSE,"Scenario 1"}</definedName>
    <definedName name="f" hidden="1">{"page1",#N/A,FALSE,"A";"page2",#N/A,FALSE,"A"}</definedName>
    <definedName name="h" hidden="1">{"20 Years",#N/A,FALSE,"P&amp;Ls";"2001",#N/A,FALSE,"P&amp;Ls"}</definedName>
    <definedName name="i" hidden="1">{"20 Years",#N/A,FALSE,"P&amp;Ls";"2001",#N/A,FALSE,"P&amp;Ls"}</definedName>
    <definedName name="j" hidden="1">{#N/A,#N/A,TRUE,"Summary";#N/A,"1",TRUE,"Summary";#N/A,"2",TRUE,"Summary";#N/A,"3",TRUE,"Summary";#N/A,"4",TRUE,"Summary";#N/A,"5",TRUE,"Summary";#N/A,"6",TRUE,"Summary";#N/A,"7",TRUE,"Summary";#N/A,"8",TRUE,"Summary";#N/A,"9",TRUE,"Summary";#N/A,"10",TRUE,"Summary";#N/A,"11",TRUE,"Summary"}</definedName>
    <definedName name="k" hidden="1">{#N/A,#N/A,TRUE,"Summary";#N/A,"1",TRUE,"Summary";#N/A,"2",TRUE,"Summary";#N/A,"3",TRUE,"Summary";#N/A,"4",TRUE,"Summary";#N/A,"5",TRUE,"Summary";#N/A,"6",TRUE,"Summary";#N/A,"7",TRUE,"Summary";#N/A,"8",TRUE,"Summary";#N/A,"9",TRUE,"Summary";#N/A,"10",TRUE,"Summary";#N/A,"11",TRUE,"Summary"}</definedName>
    <definedName name="_xlnm.Print_Area" localSheetId="1">'#1'!$A$1:$AE$81</definedName>
    <definedName name="_xlnm.Print_Area" localSheetId="2">'#2'!$A$1:$U$80</definedName>
    <definedName name="_xlnm.Print_Area" localSheetId="3">'#3'!$A$1:$U$105</definedName>
    <definedName name="_xlnm.Print_Area" localSheetId="4">'#4'!$A$1:$AW$143</definedName>
    <definedName name="_xlnm.Print_Area" localSheetId="5">'#5'!$A$1:$AC$45</definedName>
    <definedName name="_xlnm.Print_Area" localSheetId="6">'#6'!$A$1:$AA$76</definedName>
    <definedName name="_xlnm.Print_Area" localSheetId="7">'#7'!$B$1:$EL$39</definedName>
    <definedName name="_xlnm.Print_Area" localSheetId="8">'#8'!$A$1:$AA$29</definedName>
    <definedName name="_xlnm.Print_Area" localSheetId="9">'#9'!$A$1:$AA$48</definedName>
    <definedName name="_xlnm.Print_Titles" localSheetId="7">'#7'!$B:$B</definedName>
    <definedName name="Test2" hidden="1">{#N/A,#N/A,TRUE,"Summary";#N/A,"1",TRUE,"Summary";#N/A,"2",TRUE,"Summary";#N/A,"3",TRUE,"Summary";#N/A,"4",TRUE,"Summary";#N/A,"5",TRUE,"Summary";#N/A,"6",TRUE,"Summary";#N/A,"7",TRUE,"Summary";#N/A,"8",TRUE,"Summary";#N/A,"9",TRUE,"Summary";#N/A,"10",TRUE,"Summary";#N/A,"11",TRUE,"Summary"}</definedName>
    <definedName name="w" hidden="1">{"Co1statements",#N/A,FALSE,"Cmpy1";"Co2statement",#N/A,FALSE,"Cmpy2";"co1pm",#N/A,FALSE,"Co1PM";"co2PM",#N/A,FALSE,"Co2PM";"value",#N/A,FALSE,"value";"opco",#N/A,FALSE,"NewSparkle";"adjusts",#N/A,FALSE,"Adjustments"}</definedName>
    <definedName name="wrn.cg"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i" hidden="1">{#N/A,#N/A,TRUE,"CIN-11";#N/A,#N/A,TRUE,"CIN-13";#N/A,#N/A,TRUE,"CIN-14";#N/A,#N/A,TRUE,"CIN-16";#N/A,#N/A,TRUE,"CIN-17";#N/A,#N/A,TRUE,"CIN-18";#N/A,#N/A,TRUE,"CIN Earnings To Fixed Charges";#N/A,#N/A,TRUE,"CIN Financial Ratios";#N/A,#N/A,TRUE,"CIN-IS";#N/A,#N/A,TRUE,"CIN-BS";#N/A,#N/A,TRUE,"CIN-CS";#N/A,#N/A,TRUE,"Invest In Unconsol Subs"}</definedName>
    <definedName name="wrn.CIN." hidden="1">{#N/A,#N/A,TRUE,"CIN-11";#N/A,#N/A,TRUE,"CIN-13";#N/A,#N/A,TRUE,"CIN-14";#N/A,#N/A,TRUE,"CIN-16";#N/A,#N/A,TRUE,"CIN-17";#N/A,#N/A,TRUE,"CIN-18";#N/A,#N/A,TRUE,"CIN Earnings To Fixed Charges";#N/A,#N/A,TRUE,"CIN Financial Ratios";#N/A,#N/A,TRUE,"CIN-IS";#N/A,#N/A,TRUE,"CIN-BS";#N/A,#N/A,TRUE,"CIN-CS";#N/A,#N/A,TRUE,"Invest In Unconsol Subs"}</definedName>
    <definedName name="wrn.ipo." hidden="1">{"assumptions",#N/A,FALSE,"Scenario 1";"valuation",#N/A,FALSE,"Scenario 1"}</definedName>
    <definedName name="wrn.IPO._.Valuation." hidden="1">{"assumptions",#N/A,FALSE,"Scenario 1";"valuation",#N/A,FALSE,"Scenario 1"}</definedName>
    <definedName name="wrn.one" hidden="1">{"page1",#N/A,FALSE,"A";"page2",#N/A,FALSE,"A"}</definedName>
    <definedName name="wrn.one." hidden="1">{"page1",#N/A,FALSE,"A";"page2",#N/A,FALSE,"A"}</definedName>
    <definedName name="wrn.pl" hidden="1">{"20 Years",#N/A,FALSE,"P&amp;Ls";"2001",#N/A,FALSE,"P&amp;Ls"}</definedName>
    <definedName name="wrn.PL." hidden="1">{"20 Years",#N/A,FALSE,"P&amp;Ls";"2001",#N/A,FALSE,"P&amp;Ls"}</definedName>
    <definedName name="wrn.Scenario._.Summary." hidden="1">{#N/A,#N/A,TRUE,"Summary";#N/A,"1",TRUE,"Summary";#N/A,"2",TRUE,"Summary";#N/A,"3",TRUE,"Summary";#N/A,"4",TRUE,"Summary";#N/A,"5",TRUE,"Summary";#N/A,"6",TRUE,"Summary";#N/A,"7",TRUE,"Summary";#N/A,"8",TRUE,"Summary";#N/A,"9",TRUE,"Summary";#N/A,"10",TRUE,"Summary";#N/A,"11",TRUE,"Summary"}</definedName>
    <definedName name="wrn.scenariosummary" hidden="1">{#N/A,#N/A,TRUE,"Summary";#N/A,"1",TRUE,"Summary";#N/A,"2",TRUE,"Summary";#N/A,"3",TRUE,"Summary";#N/A,"4",TRUE,"Summary";#N/A,"5",TRUE,"Summary";#N/A,"6",TRUE,"Summary";#N/A,"7",TRUE,"Summary";#N/A,"8",TRUE,"Summary";#N/A,"9",TRUE,"Summary";#N/A,"10",TRUE,"Summary";#N/A,"11",TRUE,"Summary"}</definedName>
    <definedName name="wrn.Statements." hidden="1">{"Co1statements",#N/A,FALSE,"Cmpy1";"Co2statement",#N/A,FALSE,"Cmpy2";"co1pm",#N/A,FALSE,"Co1PM";"co2PM",#N/A,FALSE,"Co2PM";"value",#N/A,FALSE,"value";"opco",#N/A,FALSE,"NewSparkle";"adjusts",#N/A,FALSE,"Adjustments"}</definedName>
    <definedName name="wrn.statments" hidden="1">{"Co1statements",#N/A,FALSE,"Cmpy1";"Co2statement",#N/A,FALSE,"Cmpy2";"co1pm",#N/A,FALSE,"Co1PM";"co2PM",#N/A,FALSE,"Co2PM";"value",#N/A,FALSE,"value";"opco",#N/A,FALSE,"NewSparkle";"adjusts",#N/A,FALSE,"Adjustments"}</definedName>
    <definedName name="Yogesh" hidden="1">{#N/A,#N/A,TRUE,"Summary";#N/A,"1",TRUE,"Summary";#N/A,"2",TRUE,"Summary";#N/A,"3",TRUE,"Summary";#N/A,"4",TRUE,"Summary";#N/A,"5",TRUE,"Summary";#N/A,"6",TRUE,"Summary";#N/A,"7",TRUE,"Summary";#N/A,"8",TRUE,"Summary";#N/A,"9",TRUE,"Summary";#N/A,"10",TRUE,"Summary";#N/A,"11",TRUE,"Summary"}</definedName>
    <definedName name="ys.xls" hidden="1">{#N/A,#N/A,TRUE,"Summary";#N/A,"1",TRUE,"Summary";#N/A,"2",TRUE,"Summary";#N/A,"3",TRUE,"Summary";#N/A,"4",TRUE,"Summary";#N/A,"5",TRUE,"Summary";#N/A,"6",TRUE,"Summary";#N/A,"7",TRUE,"Summary";#N/A,"8",TRUE,"Summary";#N/A,"9",TRUE,"Summary";#N/A,"10",TRUE,"Summary";#N/A,"11",TRUE,"Summar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82" i="3" l="1"/>
  <c r="AA39" i="13" l="1"/>
  <c r="AA15" i="13"/>
  <c r="AA21" i="13" s="1"/>
  <c r="Y39" i="13"/>
  <c r="Y15" i="13"/>
  <c r="Y21" i="13" s="1"/>
  <c r="AA47" i="12"/>
  <c r="AA45" i="12"/>
  <c r="AA44" i="12"/>
  <c r="AA43" i="12"/>
  <c r="AA42" i="12"/>
  <c r="AA41" i="12"/>
  <c r="AA40" i="12"/>
  <c r="AA39" i="12"/>
  <c r="AA38" i="12"/>
  <c r="AA37" i="12"/>
  <c r="AA36" i="12"/>
  <c r="AA35" i="12"/>
  <c r="AA34" i="12"/>
  <c r="AA33" i="12"/>
  <c r="AA32" i="12"/>
  <c r="AA31" i="12"/>
  <c r="AA30" i="12"/>
  <c r="AA29" i="12"/>
  <c r="AA28" i="12"/>
  <c r="AA27" i="12"/>
  <c r="AA26" i="12"/>
  <c r="AA23" i="12"/>
  <c r="AA22" i="12"/>
  <c r="AA21" i="12"/>
  <c r="AA20" i="12"/>
  <c r="AA19" i="12"/>
  <c r="AA18" i="12"/>
  <c r="AA17" i="12"/>
  <c r="AA15" i="12"/>
  <c r="AA14" i="12"/>
  <c r="AA13" i="12"/>
  <c r="AA46" i="12"/>
  <c r="AW124" i="6"/>
  <c r="AW109" i="6"/>
  <c r="AW90" i="6"/>
  <c r="AW80" i="6"/>
  <c r="AW66" i="6"/>
  <c r="AW50" i="6"/>
  <c r="AW34" i="6"/>
  <c r="AW9" i="6"/>
  <c r="AU21" i="6"/>
  <c r="AU109" i="6" s="1"/>
  <c r="W21" i="6"/>
  <c r="W34" i="6" s="1"/>
  <c r="W50" i="6" s="1"/>
  <c r="Y124" i="6"/>
  <c r="Y109" i="6"/>
  <c r="Y66" i="6"/>
  <c r="Y80" i="6" s="1"/>
  <c r="Y90" i="6" s="1"/>
  <c r="Y34" i="6"/>
  <c r="Y50" i="6" s="1"/>
  <c r="Y9" i="6"/>
  <c r="W66" i="6"/>
  <c r="W80" i="6" s="1"/>
  <c r="W90" i="6" s="1"/>
  <c r="AW18" i="6" l="1"/>
  <c r="AW29" i="6"/>
  <c r="Y63" i="6"/>
  <c r="Y75" i="6"/>
  <c r="AU106" i="6"/>
  <c r="AU121" i="6"/>
  <c r="U65" i="2"/>
  <c r="U78" i="2"/>
  <c r="AW63" i="6"/>
  <c r="AW75" i="6"/>
  <c r="AW106" i="6"/>
  <c r="U23" i="2"/>
  <c r="U37" i="2"/>
  <c r="U54" i="2"/>
  <c r="U99" i="3"/>
  <c r="Y106" i="6"/>
  <c r="Y121" i="6"/>
  <c r="W121" i="6"/>
  <c r="AU63" i="6"/>
  <c r="AU75" i="6"/>
  <c r="Y29" i="6"/>
  <c r="W44" i="6"/>
  <c r="AU29" i="6"/>
  <c r="AW121" i="6"/>
  <c r="W63" i="6"/>
  <c r="W29" i="6"/>
  <c r="AU44" i="6"/>
  <c r="Z15" i="5"/>
  <c r="Y44" i="6"/>
  <c r="W75" i="6"/>
  <c r="W18" i="6"/>
  <c r="Y18" i="6"/>
  <c r="W106" i="6"/>
  <c r="AU18" i="6"/>
  <c r="AW44" i="6"/>
  <c r="Y24" i="12"/>
  <c r="AA16" i="12"/>
  <c r="AU124" i="6"/>
  <c r="AU34" i="6"/>
  <c r="AU50" i="6" s="1"/>
  <c r="AU66" i="6"/>
  <c r="AU80" i="6" s="1"/>
  <c r="AU90" i="6" s="1"/>
  <c r="W124" i="6"/>
  <c r="W109" i="6"/>
  <c r="U47" i="3"/>
  <c r="U67" i="2" l="1"/>
  <c r="U39" i="2"/>
  <c r="U52" i="3"/>
  <c r="AB30" i="1"/>
  <c r="AB37" i="1"/>
  <c r="AB52" i="1" l="1"/>
  <c r="AB10" i="1"/>
  <c r="AB47" i="1"/>
  <c r="AB36" i="1"/>
  <c r="AB39" i="1"/>
  <c r="AB40" i="1"/>
  <c r="AB38" i="1"/>
  <c r="AB44" i="1"/>
  <c r="AB43" i="1"/>
  <c r="U80" i="2"/>
  <c r="U102" i="3"/>
  <c r="AB33" i="1"/>
  <c r="AB54" i="1" l="1"/>
  <c r="AB18" i="1"/>
  <c r="AB41" i="1"/>
  <c r="U104" i="3"/>
  <c r="AB67" i="1" l="1"/>
  <c r="AB22" i="1"/>
  <c r="AB64" i="1"/>
  <c r="AB61" i="1"/>
  <c r="AB45" i="1"/>
  <c r="T99" i="3"/>
  <c r="Y15" i="5"/>
  <c r="X24" i="12"/>
  <c r="T65" i="2"/>
  <c r="T54" i="2"/>
  <c r="T78" i="2"/>
  <c r="T47" i="3"/>
  <c r="T82" i="3"/>
  <c r="T23" i="2"/>
  <c r="T37" i="2"/>
  <c r="AB65" i="1" l="1"/>
  <c r="AB25" i="1"/>
  <c r="AB68" i="1"/>
  <c r="AB48" i="1"/>
  <c r="T67" i="2"/>
  <c r="T39" i="2"/>
  <c r="T52" i="3"/>
  <c r="Y28" i="13" l="1"/>
  <c r="AB71" i="1"/>
  <c r="AB75" i="1"/>
  <c r="T80" i="2"/>
  <c r="T102" i="3"/>
  <c r="AB72" i="1" l="1"/>
  <c r="Y29" i="13"/>
  <c r="AB76" i="1"/>
  <c r="Y30" i="13"/>
  <c r="H61" i="1"/>
  <c r="G61" i="1"/>
  <c r="F61" i="1"/>
  <c r="E61" i="1"/>
  <c r="L61" i="1"/>
  <c r="AE57" i="1" l="1"/>
  <c r="AA33" i="1"/>
  <c r="AA10" i="1"/>
  <c r="AA18" i="1" l="1"/>
  <c r="AA22" i="1" l="1"/>
  <c r="AA25" i="1" l="1"/>
  <c r="W39" i="13" l="1"/>
  <c r="W15" i="13"/>
  <c r="W21" i="13" s="1"/>
  <c r="I15" i="14"/>
  <c r="P15" i="14"/>
  <c r="W15" i="14"/>
  <c r="AD15" i="14"/>
  <c r="AF15" i="14"/>
  <c r="AG15" i="14"/>
  <c r="AH15" i="14"/>
  <c r="AI15" i="14"/>
  <c r="AJ15" i="14"/>
  <c r="AR15" i="14"/>
  <c r="AY15" i="14"/>
  <c r="BF15" i="14"/>
  <c r="BM15" i="14"/>
  <c r="BO15" i="14"/>
  <c r="BP15" i="14"/>
  <c r="BP18" i="14" s="1"/>
  <c r="BQ15" i="14"/>
  <c r="BR15" i="14"/>
  <c r="BS15" i="14"/>
  <c r="CA15" i="14"/>
  <c r="CH15" i="14"/>
  <c r="CO15" i="14"/>
  <c r="CV15" i="14"/>
  <c r="CX15" i="14"/>
  <c r="CY15" i="14"/>
  <c r="CZ15" i="14"/>
  <c r="DA15" i="14"/>
  <c r="DB15" i="14"/>
  <c r="DJ15" i="14"/>
  <c r="DQ15" i="14"/>
  <c r="DX15" i="14"/>
  <c r="EE15" i="14"/>
  <c r="EG15" i="14"/>
  <c r="EH15" i="14"/>
  <c r="EI15" i="14"/>
  <c r="EJ15" i="14"/>
  <c r="EK15" i="14"/>
  <c r="I16" i="14"/>
  <c r="P16" i="14"/>
  <c r="W16" i="14"/>
  <c r="AD16" i="14"/>
  <c r="AF16" i="14"/>
  <c r="AG16" i="14"/>
  <c r="AH16" i="14"/>
  <c r="AI16" i="14"/>
  <c r="AJ16" i="14"/>
  <c r="AR16" i="14"/>
  <c r="AY16" i="14"/>
  <c r="AY18" i="14" s="1"/>
  <c r="BF16" i="14"/>
  <c r="BM16" i="14"/>
  <c r="BO16" i="14"/>
  <c r="BO18" i="14" s="1"/>
  <c r="BP16" i="14"/>
  <c r="BQ16" i="14"/>
  <c r="BR16" i="14"/>
  <c r="BR18" i="14" s="1"/>
  <c r="BS16" i="14"/>
  <c r="BS18" i="14" s="1"/>
  <c r="CA16" i="14"/>
  <c r="CH16" i="14"/>
  <c r="CO16" i="14"/>
  <c r="CV16" i="14"/>
  <c r="CV18" i="14" s="1"/>
  <c r="CX16" i="14"/>
  <c r="CY16" i="14"/>
  <c r="CZ16" i="14"/>
  <c r="DA16" i="14"/>
  <c r="DB16" i="14"/>
  <c r="DJ16" i="14"/>
  <c r="DQ16" i="14"/>
  <c r="DX16" i="14"/>
  <c r="EE16" i="14"/>
  <c r="EG16" i="14"/>
  <c r="EH16" i="14"/>
  <c r="EI16" i="14"/>
  <c r="EJ16" i="14"/>
  <c r="EK16" i="14"/>
  <c r="D18" i="14"/>
  <c r="D22" i="14" s="1"/>
  <c r="D23" i="14" s="1"/>
  <c r="E18" i="14"/>
  <c r="E22" i="14" s="1"/>
  <c r="E23" i="14" s="1"/>
  <c r="F18" i="14"/>
  <c r="G18" i="14"/>
  <c r="G22" i="14" s="1"/>
  <c r="G23" i="14" s="1"/>
  <c r="H18" i="14"/>
  <c r="H22" i="14" s="1"/>
  <c r="K18" i="14"/>
  <c r="L18" i="14"/>
  <c r="L22" i="14" s="1"/>
  <c r="L23" i="14" s="1"/>
  <c r="M18" i="14"/>
  <c r="M22" i="14" s="1"/>
  <c r="M23" i="14" s="1"/>
  <c r="N18" i="14"/>
  <c r="O18" i="14"/>
  <c r="R18" i="14"/>
  <c r="R22" i="14" s="1"/>
  <c r="R23" i="14" s="1"/>
  <c r="S18" i="14"/>
  <c r="S22" i="14" s="1"/>
  <c r="S23" i="14" s="1"/>
  <c r="T18" i="14"/>
  <c r="T22" i="14" s="1"/>
  <c r="T23" i="14" s="1"/>
  <c r="U18" i="14"/>
  <c r="V18" i="14"/>
  <c r="V22" i="14" s="1"/>
  <c r="W18" i="14"/>
  <c r="W22" i="14" s="1"/>
  <c r="W23" i="14" s="1"/>
  <c r="Y18" i="14"/>
  <c r="Z18" i="14"/>
  <c r="AA18" i="14"/>
  <c r="AA22" i="14" s="1"/>
  <c r="AA23" i="14" s="1"/>
  <c r="AB18" i="14"/>
  <c r="AB22" i="14" s="1"/>
  <c r="AB23" i="14" s="1"/>
  <c r="AC18" i="14"/>
  <c r="AC22" i="14" s="1"/>
  <c r="AF18" i="14"/>
  <c r="AM18" i="14"/>
  <c r="AM22" i="14" s="1"/>
  <c r="AM23" i="14" s="1"/>
  <c r="AN18" i="14"/>
  <c r="AN22" i="14" s="1"/>
  <c r="AN23" i="14" s="1"/>
  <c r="AO18" i="14"/>
  <c r="AP18" i="14"/>
  <c r="AQ18" i="14"/>
  <c r="AT18" i="14"/>
  <c r="AU18" i="14"/>
  <c r="AV18" i="14"/>
  <c r="AV22" i="14" s="1"/>
  <c r="AV23" i="14" s="1"/>
  <c r="AW18" i="14"/>
  <c r="AX18" i="14"/>
  <c r="AX22" i="14" s="1"/>
  <c r="BA18" i="14"/>
  <c r="BB18" i="14"/>
  <c r="BB22" i="14" s="1"/>
  <c r="BB23" i="14" s="1"/>
  <c r="BC18" i="14"/>
  <c r="BD18" i="14"/>
  <c r="BD22" i="14" s="1"/>
  <c r="BD23" i="14" s="1"/>
  <c r="BE18" i="14"/>
  <c r="BH18" i="14"/>
  <c r="BI18" i="14"/>
  <c r="BI22" i="14" s="1"/>
  <c r="BI23" i="14" s="1"/>
  <c r="BJ18" i="14"/>
  <c r="BJ22" i="14" s="1"/>
  <c r="BJ23" i="14" s="1"/>
  <c r="BK18" i="14"/>
  <c r="BL18" i="14"/>
  <c r="BV18" i="14"/>
  <c r="BV22" i="14" s="1"/>
  <c r="BV23" i="14" s="1"/>
  <c r="BW18" i="14"/>
  <c r="BW22" i="14" s="1"/>
  <c r="BW23" i="14" s="1"/>
  <c r="BX18" i="14"/>
  <c r="BX22" i="14" s="1"/>
  <c r="BX23" i="14" s="1"/>
  <c r="BY18" i="14"/>
  <c r="BY22" i="14" s="1"/>
  <c r="BY23" i="14" s="1"/>
  <c r="BZ18" i="14"/>
  <c r="BZ22" i="14" s="1"/>
  <c r="CC18" i="14"/>
  <c r="CC22" i="14" s="1"/>
  <c r="CC23" i="14" s="1"/>
  <c r="CD18" i="14"/>
  <c r="CE18" i="14"/>
  <c r="CE22" i="14" s="1"/>
  <c r="CE23" i="14" s="1"/>
  <c r="CF18" i="14"/>
  <c r="CF22" i="14" s="1"/>
  <c r="CF23" i="14" s="1"/>
  <c r="CG18" i="14"/>
  <c r="CJ18" i="14"/>
  <c r="CJ22" i="14" s="1"/>
  <c r="CJ23" i="14" s="1"/>
  <c r="CK18" i="14"/>
  <c r="CK22" i="14" s="1"/>
  <c r="CK23" i="14" s="1"/>
  <c r="CL18" i="14"/>
  <c r="CL22" i="14" s="1"/>
  <c r="CL23" i="14" s="1"/>
  <c r="CM18" i="14"/>
  <c r="CM22" i="14" s="1"/>
  <c r="CM23" i="14" s="1"/>
  <c r="CN18" i="14"/>
  <c r="CQ18" i="14"/>
  <c r="CR18" i="14"/>
  <c r="CR22" i="14" s="1"/>
  <c r="CR23" i="14" s="1"/>
  <c r="CS18" i="14"/>
  <c r="CT18" i="14"/>
  <c r="CT22" i="14" s="1"/>
  <c r="CT23" i="14" s="1"/>
  <c r="CU18" i="14"/>
  <c r="CU22" i="14" s="1"/>
  <c r="DE18" i="14"/>
  <c r="DE22" i="14" s="1"/>
  <c r="DE23" i="14" s="1"/>
  <c r="DF18" i="14"/>
  <c r="DG18" i="14"/>
  <c r="DG22" i="14" s="1"/>
  <c r="DG23" i="14" s="1"/>
  <c r="DH18" i="14"/>
  <c r="DH22" i="14" s="1"/>
  <c r="DH23" i="14" s="1"/>
  <c r="DI18" i="14"/>
  <c r="DI22" i="14" s="1"/>
  <c r="DL18" i="14"/>
  <c r="DL22" i="14" s="1"/>
  <c r="DL23" i="14" s="1"/>
  <c r="DM18" i="14"/>
  <c r="DM22" i="14" s="1"/>
  <c r="DM23" i="14" s="1"/>
  <c r="DN18" i="14"/>
  <c r="DN22" i="14" s="1"/>
  <c r="DN23" i="14" s="1"/>
  <c r="DO18" i="14"/>
  <c r="DO22" i="14" s="1"/>
  <c r="DO23" i="14" s="1"/>
  <c r="DP18" i="14"/>
  <c r="DQ18" i="14"/>
  <c r="DS18" i="14"/>
  <c r="DS22" i="14" s="1"/>
  <c r="DS23" i="14" s="1"/>
  <c r="DT18" i="14"/>
  <c r="DT22" i="14" s="1"/>
  <c r="DT23" i="14" s="1"/>
  <c r="DU18" i="14"/>
  <c r="DU22" i="14" s="1"/>
  <c r="DU23" i="14" s="1"/>
  <c r="DV18" i="14"/>
  <c r="DV22" i="14" s="1"/>
  <c r="DV23" i="14" s="1"/>
  <c r="DW18" i="14"/>
  <c r="DW22" i="14" s="1"/>
  <c r="DZ18" i="14"/>
  <c r="DZ22" i="14" s="1"/>
  <c r="DZ23" i="14" s="1"/>
  <c r="EA18" i="14"/>
  <c r="EB18" i="14"/>
  <c r="EC18" i="14"/>
  <c r="EC22" i="14" s="1"/>
  <c r="EC23" i="14" s="1"/>
  <c r="ED18" i="14"/>
  <c r="EE18" i="14"/>
  <c r="EH18" i="14"/>
  <c r="EI18" i="14"/>
  <c r="I20" i="14"/>
  <c r="P20" i="14"/>
  <c r="W20" i="14"/>
  <c r="AD20" i="14"/>
  <c r="AF20" i="14"/>
  <c r="AG20" i="14"/>
  <c r="AH20" i="14"/>
  <c r="AI20" i="14"/>
  <c r="AJ20" i="14"/>
  <c r="AR20" i="14"/>
  <c r="AY20" i="14"/>
  <c r="BF20" i="14"/>
  <c r="BM20" i="14"/>
  <c r="BO20" i="14"/>
  <c r="BP20" i="14"/>
  <c r="BQ20" i="14"/>
  <c r="BR20" i="14"/>
  <c r="BS20" i="14"/>
  <c r="CA20" i="14"/>
  <c r="CH20" i="14"/>
  <c r="CO20" i="14"/>
  <c r="CV20" i="14"/>
  <c r="CX20" i="14"/>
  <c r="CY20" i="14"/>
  <c r="CZ20" i="14"/>
  <c r="DA20" i="14"/>
  <c r="DB20" i="14"/>
  <c r="DJ20" i="14"/>
  <c r="DQ20" i="14"/>
  <c r="DQ22" i="14" s="1"/>
  <c r="DQ23" i="14" s="1"/>
  <c r="DX20" i="14"/>
  <c r="EE20" i="14"/>
  <c r="EG20" i="14"/>
  <c r="EH20" i="14"/>
  <c r="EI20" i="14"/>
  <c r="EJ20" i="14"/>
  <c r="EK20" i="14"/>
  <c r="F22" i="14"/>
  <c r="F23" i="14" s="1"/>
  <c r="K22" i="14"/>
  <c r="K23" i="14" s="1"/>
  <c r="N22" i="14"/>
  <c r="O22" i="14"/>
  <c r="U22" i="14"/>
  <c r="U23" i="14" s="1"/>
  <c r="Y22" i="14"/>
  <c r="Y23" i="14" s="1"/>
  <c r="Z22" i="14"/>
  <c r="Z23" i="14" s="1"/>
  <c r="AO22" i="14"/>
  <c r="AO23" i="14" s="1"/>
  <c r="AP22" i="14"/>
  <c r="AP23" i="14" s="1"/>
  <c r="AQ22" i="14"/>
  <c r="AT22" i="14"/>
  <c r="AT23" i="14" s="1"/>
  <c r="AU22" i="14"/>
  <c r="AU23" i="14" s="1"/>
  <c r="AW22" i="14"/>
  <c r="AW23" i="14" s="1"/>
  <c r="BA22" i="14"/>
  <c r="BA23" i="14" s="1"/>
  <c r="BC22" i="14"/>
  <c r="BC23" i="14" s="1"/>
  <c r="BE22" i="14"/>
  <c r="BH22" i="14"/>
  <c r="BH23" i="14" s="1"/>
  <c r="BK22" i="14"/>
  <c r="BK23" i="14" s="1"/>
  <c r="BL22" i="14"/>
  <c r="CD22" i="14"/>
  <c r="CD23" i="14" s="1"/>
  <c r="CG22" i="14"/>
  <c r="CN22" i="14"/>
  <c r="CQ22" i="14"/>
  <c r="CQ23" i="14" s="1"/>
  <c r="CS22" i="14"/>
  <c r="CS23" i="14" s="1"/>
  <c r="DF22" i="14"/>
  <c r="DF23" i="14" s="1"/>
  <c r="DP22" i="14"/>
  <c r="EA22" i="14"/>
  <c r="EB22" i="14"/>
  <c r="EB23" i="14" s="1"/>
  <c r="ED22" i="14"/>
  <c r="EE22" i="14"/>
  <c r="EE23" i="14" s="1"/>
  <c r="N23" i="14"/>
  <c r="EA23" i="14"/>
  <c r="W50" i="12"/>
  <c r="X15" i="5"/>
  <c r="U106" i="6"/>
  <c r="AS124" i="6"/>
  <c r="AS109" i="6"/>
  <c r="AS66" i="6"/>
  <c r="AS80" i="6" s="1"/>
  <c r="AS90" i="6" s="1"/>
  <c r="AS34" i="6"/>
  <c r="AS50" i="6" s="1"/>
  <c r="AS9" i="6"/>
  <c r="U124" i="6"/>
  <c r="U109" i="6"/>
  <c r="U66" i="6"/>
  <c r="U80" i="6" s="1"/>
  <c r="U90" i="6" s="1"/>
  <c r="U34" i="6"/>
  <c r="U50" i="6" s="1"/>
  <c r="U9" i="6"/>
  <c r="EG18" i="14" l="1"/>
  <c r="EG22" i="14" s="1"/>
  <c r="EG23" i="14" s="1"/>
  <c r="DX18" i="14"/>
  <c r="DX22" i="14" s="1"/>
  <c r="DX23" i="14" s="1"/>
  <c r="CV22" i="14"/>
  <c r="CV23" i="14" s="1"/>
  <c r="DA18" i="14"/>
  <c r="EI22" i="14"/>
  <c r="EI23" i="14" s="1"/>
  <c r="EJ18" i="14"/>
  <c r="EJ22" i="14" s="1"/>
  <c r="EJ23" i="14" s="1"/>
  <c r="CO18" i="14"/>
  <c r="EH22" i="14"/>
  <c r="EH23" i="14" s="1"/>
  <c r="P18" i="14"/>
  <c r="BQ18" i="14"/>
  <c r="AH18" i="14"/>
  <c r="AR18" i="14"/>
  <c r="BM18" i="14"/>
  <c r="BM22" i="14" s="1"/>
  <c r="BM23" i="14" s="1"/>
  <c r="EK18" i="14"/>
  <c r="EK22" i="14" s="1"/>
  <c r="CH18" i="14"/>
  <c r="AD18" i="14"/>
  <c r="AI18" i="14"/>
  <c r="U44" i="6"/>
  <c r="U29" i="6"/>
  <c r="AS44" i="6"/>
  <c r="U63" i="6"/>
  <c r="U75" i="6"/>
  <c r="S23" i="2"/>
  <c r="CZ18" i="14"/>
  <c r="CZ22" i="14" s="1"/>
  <c r="CZ23" i="14" s="1"/>
  <c r="CY18" i="14"/>
  <c r="CY22" i="14" s="1"/>
  <c r="CY23" i="14" s="1"/>
  <c r="S37" i="2"/>
  <c r="S47" i="3"/>
  <c r="S52" i="3" s="1"/>
  <c r="AS29" i="6"/>
  <c r="AS18" i="6"/>
  <c r="AS106" i="6"/>
  <c r="U18" i="6"/>
  <c r="S99" i="3"/>
  <c r="W24" i="12"/>
  <c r="W48" i="12" s="1"/>
  <c r="S78" i="2"/>
  <c r="S65" i="2"/>
  <c r="AS63" i="6"/>
  <c r="AS75" i="6"/>
  <c r="S54" i="2"/>
  <c r="AS121" i="6"/>
  <c r="EL20" i="14"/>
  <c r="EL16" i="14"/>
  <c r="DJ18" i="14"/>
  <c r="DJ22" i="14" s="1"/>
  <c r="DJ23" i="14" s="1"/>
  <c r="EL15" i="14"/>
  <c r="CO22" i="14"/>
  <c r="CO23" i="14" s="1"/>
  <c r="DA22" i="14"/>
  <c r="DA23" i="14" s="1"/>
  <c r="CH22" i="14"/>
  <c r="CH23" i="14" s="1"/>
  <c r="DB18" i="14"/>
  <c r="DB22" i="14" s="1"/>
  <c r="DC20" i="14"/>
  <c r="DC15" i="14"/>
  <c r="DC16" i="14"/>
  <c r="CA18" i="14"/>
  <c r="CA22" i="14" s="1"/>
  <c r="CA23" i="14" s="1"/>
  <c r="CX18" i="14"/>
  <c r="CX22" i="14" s="1"/>
  <c r="CX23" i="14" s="1"/>
  <c r="BF18" i="14"/>
  <c r="BF22" i="14" s="1"/>
  <c r="BF23" i="14" s="1"/>
  <c r="BP22" i="14"/>
  <c r="BP23" i="14" s="1"/>
  <c r="BR22" i="14"/>
  <c r="BR23" i="14" s="1"/>
  <c r="AY22" i="14"/>
  <c r="AY23" i="14" s="1"/>
  <c r="BQ22" i="14"/>
  <c r="BQ23" i="14" s="1"/>
  <c r="BS22" i="14"/>
  <c r="AR22" i="14"/>
  <c r="AR23" i="14" s="1"/>
  <c r="BO22" i="14"/>
  <c r="BO23" i="14" s="1"/>
  <c r="BT20" i="14"/>
  <c r="BT15" i="14"/>
  <c r="BT16" i="14"/>
  <c r="AI22" i="14"/>
  <c r="AI23" i="14" s="1"/>
  <c r="AD22" i="14"/>
  <c r="AD23" i="14" s="1"/>
  <c r="AH22" i="14"/>
  <c r="AH23" i="14" s="1"/>
  <c r="AG18" i="14"/>
  <c r="AK20" i="14"/>
  <c r="P22" i="14"/>
  <c r="P23" i="14" s="1"/>
  <c r="AG22" i="14"/>
  <c r="AG23" i="14" s="1"/>
  <c r="AJ18" i="14"/>
  <c r="AJ22" i="14" s="1"/>
  <c r="AF22" i="14"/>
  <c r="AF23" i="14" s="1"/>
  <c r="AK15" i="14"/>
  <c r="AK16" i="14"/>
  <c r="I18" i="14"/>
  <c r="I22" i="14" s="1"/>
  <c r="I23" i="14" s="1"/>
  <c r="U121" i="6"/>
  <c r="S82" i="3"/>
  <c r="EL18" i="14" l="1"/>
  <c r="EL22" i="14" s="1"/>
  <c r="EL23" i="14" s="1"/>
  <c r="S39" i="2"/>
  <c r="S67" i="2"/>
  <c r="S80" i="2" s="1"/>
  <c r="S102" i="3"/>
  <c r="DC18" i="14"/>
  <c r="DC22" i="14" s="1"/>
  <c r="DC23" i="14" s="1"/>
  <c r="BT18" i="14"/>
  <c r="BT22" i="14" s="1"/>
  <c r="BT23" i="14" s="1"/>
  <c r="AK18" i="14"/>
  <c r="AK22" i="14" s="1"/>
  <c r="AK23" i="14" s="1"/>
  <c r="Z43" i="1" l="1"/>
  <c r="Z30" i="1"/>
  <c r="Z52" i="1" s="1"/>
  <c r="Z47" i="1"/>
  <c r="Z44" i="1"/>
  <c r="Z40" i="1"/>
  <c r="Z54" i="1" s="1"/>
  <c r="Z61" i="1" s="1"/>
  <c r="Z39" i="1"/>
  <c r="Z38" i="1"/>
  <c r="Z37" i="1"/>
  <c r="Z36" i="1"/>
  <c r="Z10" i="1"/>
  <c r="Z18" i="1" s="1"/>
  <c r="Z22" i="1" l="1"/>
  <c r="Z25" i="1" s="1"/>
  <c r="Z67" i="1"/>
  <c r="Z68" i="1" s="1"/>
  <c r="Z64" i="1"/>
  <c r="Z65" i="1" s="1"/>
  <c r="Z33" i="1"/>
  <c r="Z41" i="1" s="1"/>
  <c r="Z45" i="1" s="1"/>
  <c r="Z48" i="1" s="1"/>
  <c r="W28" i="13" l="1"/>
  <c r="Z71" i="1"/>
  <c r="W29" i="13" s="1"/>
  <c r="Z72" i="1"/>
  <c r="Z75" i="1"/>
  <c r="Z76" i="1" l="1"/>
  <c r="W30" i="13"/>
  <c r="AC13" i="5"/>
  <c r="Z39" i="13" l="1"/>
  <c r="X39" i="13"/>
  <c r="Z15" i="13"/>
  <c r="Z21" i="13" s="1"/>
  <c r="X15" i="13"/>
  <c r="X21" i="13" s="1"/>
  <c r="AA50" i="12"/>
  <c r="Z50" i="12"/>
  <c r="Y50" i="12"/>
  <c r="X50" i="12"/>
  <c r="Z24" i="12"/>
  <c r="Z48" i="12" s="1"/>
  <c r="Y48" i="12"/>
  <c r="X48" i="12"/>
  <c r="AC12" i="5"/>
  <c r="AC19" i="5"/>
  <c r="AV124" i="6"/>
  <c r="AT124" i="6"/>
  <c r="AV121" i="6"/>
  <c r="AT121" i="6"/>
  <c r="AV109" i="6"/>
  <c r="AT109" i="6"/>
  <c r="AV106" i="6"/>
  <c r="AT106" i="6"/>
  <c r="AV75" i="6"/>
  <c r="AT75" i="6"/>
  <c r="AV66" i="6"/>
  <c r="AV80" i="6" s="1"/>
  <c r="AV90" i="6" s="1"/>
  <c r="AT66" i="6"/>
  <c r="AT80" i="6" s="1"/>
  <c r="AT90" i="6" s="1"/>
  <c r="AV63" i="6"/>
  <c r="AT63" i="6"/>
  <c r="AV18" i="6"/>
  <c r="AT18" i="6"/>
  <c r="AV9" i="6"/>
  <c r="AT9" i="6"/>
  <c r="AV44" i="6"/>
  <c r="AT44" i="6"/>
  <c r="AV34" i="6"/>
  <c r="AV50" i="6" s="1"/>
  <c r="AT34" i="6"/>
  <c r="AT50" i="6" s="1"/>
  <c r="AV29" i="6"/>
  <c r="AT29" i="6"/>
  <c r="AQ9" i="6"/>
  <c r="AP9" i="6"/>
  <c r="AO9" i="6"/>
  <c r="AN9" i="6"/>
  <c r="AM9" i="6"/>
  <c r="AK9" i="6"/>
  <c r="AJ9" i="6"/>
  <c r="AI9" i="6"/>
  <c r="AH9" i="6"/>
  <c r="AG9" i="6"/>
  <c r="AE9" i="6"/>
  <c r="AD9" i="6"/>
  <c r="AC9" i="6"/>
  <c r="AB9" i="6"/>
  <c r="AA9" i="6"/>
  <c r="X9" i="6"/>
  <c r="V9" i="6"/>
  <c r="S9" i="6"/>
  <c r="R9" i="6"/>
  <c r="Q9" i="6"/>
  <c r="P9" i="6"/>
  <c r="O9" i="6"/>
  <c r="M9" i="6"/>
  <c r="L9" i="6"/>
  <c r="K9" i="6"/>
  <c r="J9" i="6"/>
  <c r="I9" i="6"/>
  <c r="G9" i="6"/>
  <c r="F9" i="6"/>
  <c r="E9" i="6"/>
  <c r="D9" i="6"/>
  <c r="C9" i="6"/>
  <c r="AG8" i="6"/>
  <c r="AA8" i="6"/>
  <c r="I8" i="6"/>
  <c r="C8" i="6"/>
  <c r="AQ18" i="6"/>
  <c r="AP18" i="6"/>
  <c r="AO18" i="6"/>
  <c r="AN18" i="6"/>
  <c r="AM18" i="6"/>
  <c r="AK18" i="6"/>
  <c r="AJ18" i="6"/>
  <c r="AI18" i="6"/>
  <c r="AH18" i="6"/>
  <c r="AG18" i="6"/>
  <c r="AE18" i="6"/>
  <c r="AD18" i="6"/>
  <c r="AC18" i="6"/>
  <c r="AB18" i="6"/>
  <c r="AA18" i="6"/>
  <c r="X18" i="6"/>
  <c r="V18" i="6"/>
  <c r="S18" i="6"/>
  <c r="R18" i="6"/>
  <c r="Q18" i="6"/>
  <c r="P18" i="6"/>
  <c r="O18" i="6"/>
  <c r="M18" i="6"/>
  <c r="L18" i="6"/>
  <c r="K18" i="6"/>
  <c r="J18" i="6"/>
  <c r="I18" i="6"/>
  <c r="G18" i="6"/>
  <c r="F18" i="6"/>
  <c r="E18" i="6"/>
  <c r="D18" i="6"/>
  <c r="C18" i="6"/>
  <c r="AK8" i="6"/>
  <c r="AH8" i="6"/>
  <c r="M8" i="6"/>
  <c r="K8" i="6"/>
  <c r="J8" i="6"/>
  <c r="AA24" i="12" l="1"/>
  <c r="AA48" i="12" s="1"/>
  <c r="X124" i="6"/>
  <c r="V124" i="6"/>
  <c r="X121" i="6"/>
  <c r="V121" i="6"/>
  <c r="X109" i="6"/>
  <c r="V109" i="6"/>
  <c r="X106" i="6"/>
  <c r="V106" i="6"/>
  <c r="X75" i="6"/>
  <c r="V75" i="6"/>
  <c r="X66" i="6"/>
  <c r="X80" i="6" s="1"/>
  <c r="X90" i="6" s="1"/>
  <c r="V66" i="6"/>
  <c r="V80" i="6" s="1"/>
  <c r="V90" i="6" s="1"/>
  <c r="X63" i="6"/>
  <c r="V63" i="6"/>
  <c r="X44" i="6"/>
  <c r="V44" i="6"/>
  <c r="X34" i="6"/>
  <c r="X50" i="6" s="1"/>
  <c r="V34" i="6"/>
  <c r="V50" i="6" s="1"/>
  <c r="X29" i="6"/>
  <c r="V29" i="6"/>
  <c r="AE56" i="1" l="1"/>
  <c r="AE60" i="1"/>
  <c r="AE59" i="1"/>
  <c r="AE58" i="1"/>
  <c r="AE55" i="1"/>
  <c r="AE53" i="1"/>
  <c r="AC47" i="1"/>
  <c r="AA47" i="1"/>
  <c r="AC44" i="1"/>
  <c r="AA44" i="1"/>
  <c r="AC43" i="1"/>
  <c r="AA43" i="1"/>
  <c r="AC40" i="1"/>
  <c r="AC54" i="1" s="1"/>
  <c r="AC61" i="1" s="1"/>
  <c r="AA40" i="1"/>
  <c r="AC39" i="1"/>
  <c r="AA39" i="1"/>
  <c r="AC38" i="1"/>
  <c r="AA38" i="1"/>
  <c r="AC37" i="1"/>
  <c r="AA37" i="1"/>
  <c r="AC36" i="1"/>
  <c r="AA36" i="1"/>
  <c r="AC33" i="1"/>
  <c r="AE32" i="1"/>
  <c r="AE31" i="1"/>
  <c r="AE30" i="1"/>
  <c r="AE52" i="1" s="1"/>
  <c r="AC30" i="1"/>
  <c r="AC52" i="1" s="1"/>
  <c r="AA30" i="1"/>
  <c r="AE24" i="1"/>
  <c r="AE21" i="1"/>
  <c r="AE20" i="1"/>
  <c r="AE17" i="1"/>
  <c r="AE16" i="1"/>
  <c r="AE15" i="1"/>
  <c r="AE14" i="1"/>
  <c r="AE13" i="1"/>
  <c r="AC10" i="1"/>
  <c r="AC18" i="1" s="1"/>
  <c r="AE9" i="1"/>
  <c r="AE8" i="1"/>
  <c r="AA52" i="1" l="1"/>
  <c r="AA54" i="1"/>
  <c r="AE44" i="1"/>
  <c r="AE43" i="1"/>
  <c r="AE47" i="1"/>
  <c r="AE39" i="1"/>
  <c r="AE37" i="1"/>
  <c r="AE10" i="1"/>
  <c r="AE18" i="1" s="1"/>
  <c r="AA41" i="1"/>
  <c r="AC41" i="1"/>
  <c r="AC45" i="1" s="1"/>
  <c r="AC48" i="1" s="1"/>
  <c r="AE40" i="1"/>
  <c r="AE36" i="1"/>
  <c r="AE38" i="1"/>
  <c r="AA67" i="1"/>
  <c r="AA64" i="1"/>
  <c r="AE54" i="1"/>
  <c r="AE61" i="1" s="1"/>
  <c r="AC67" i="1"/>
  <c r="AC68" i="1" s="1"/>
  <c r="AC64" i="1"/>
  <c r="AC65" i="1" s="1"/>
  <c r="AC22" i="1"/>
  <c r="AC25" i="1" s="1"/>
  <c r="AE33" i="1"/>
  <c r="Q47" i="3"/>
  <c r="AC71" i="1" l="1"/>
  <c r="AC75" i="1"/>
  <c r="AA68" i="1"/>
  <c r="AA65" i="1"/>
  <c r="AA45" i="1"/>
  <c r="AA61" i="1"/>
  <c r="Z28" i="13"/>
  <c r="AE41" i="1"/>
  <c r="AE45" i="1" s="1"/>
  <c r="AE48" i="1" s="1"/>
  <c r="AE67" i="1"/>
  <c r="AE68" i="1" s="1"/>
  <c r="AE22" i="1"/>
  <c r="AE25" i="1" s="1"/>
  <c r="AE64" i="1"/>
  <c r="AE65" i="1" s="1"/>
  <c r="Q78" i="2"/>
  <c r="AA48" i="1" l="1"/>
  <c r="AE71" i="1"/>
  <c r="AE75" i="1"/>
  <c r="AC72" i="1"/>
  <c r="Z29" i="13"/>
  <c r="AC76" i="1"/>
  <c r="Z30" i="13"/>
  <c r="U39" i="13"/>
  <c r="U15" i="13"/>
  <c r="U21" i="13" s="1"/>
  <c r="T39" i="13"/>
  <c r="T15" i="13"/>
  <c r="T21" i="13" s="1"/>
  <c r="AA75" i="1" l="1"/>
  <c r="AA71" i="1"/>
  <c r="X28" i="13"/>
  <c r="AA28" i="13" s="1"/>
  <c r="AE72" i="1"/>
  <c r="AE76" i="1"/>
  <c r="U50" i="12"/>
  <c r="U47" i="12"/>
  <c r="U46" i="12"/>
  <c r="U45" i="12"/>
  <c r="U44" i="12"/>
  <c r="U43" i="12"/>
  <c r="U42" i="12"/>
  <c r="U41" i="12"/>
  <c r="U40" i="12"/>
  <c r="U39" i="12"/>
  <c r="U38" i="12"/>
  <c r="U37" i="12"/>
  <c r="U36" i="12"/>
  <c r="U35" i="12"/>
  <c r="U34" i="12"/>
  <c r="U33" i="12"/>
  <c r="U32" i="12"/>
  <c r="U31" i="12"/>
  <c r="U30" i="12"/>
  <c r="U29" i="12"/>
  <c r="U28" i="12"/>
  <c r="U27" i="12"/>
  <c r="U26" i="12"/>
  <c r="U23" i="12"/>
  <c r="U22" i="12"/>
  <c r="U21" i="12"/>
  <c r="U20" i="12"/>
  <c r="U19" i="12"/>
  <c r="U18" i="12"/>
  <c r="U17" i="12"/>
  <c r="U16" i="12"/>
  <c r="U15" i="12"/>
  <c r="U14" i="12"/>
  <c r="U13" i="12"/>
  <c r="T50" i="12"/>
  <c r="T24" i="12"/>
  <c r="V19" i="5"/>
  <c r="AC21" i="5" s="1"/>
  <c r="AC28" i="5" s="1"/>
  <c r="V12" i="5"/>
  <c r="V13" i="5"/>
  <c r="AC14" i="5" s="1"/>
  <c r="AC15" i="5" s="1"/>
  <c r="S124" i="6"/>
  <c r="R124" i="6"/>
  <c r="R121" i="6"/>
  <c r="S121" i="6"/>
  <c r="S109" i="6"/>
  <c r="R109" i="6"/>
  <c r="S106" i="6"/>
  <c r="R106" i="6"/>
  <c r="S75" i="6"/>
  <c r="R75" i="6"/>
  <c r="S66" i="6"/>
  <c r="S80" i="6" s="1"/>
  <c r="S90" i="6" s="1"/>
  <c r="R66" i="6"/>
  <c r="R80" i="6" s="1"/>
  <c r="R90" i="6" s="1"/>
  <c r="S63" i="6"/>
  <c r="R63" i="6"/>
  <c r="R44" i="6"/>
  <c r="S44" i="6"/>
  <c r="S34" i="6"/>
  <c r="S50" i="6" s="1"/>
  <c r="R34" i="6"/>
  <c r="R50" i="6" s="1"/>
  <c r="S29" i="6"/>
  <c r="R29" i="6"/>
  <c r="X29" i="13" l="1"/>
  <c r="AA29" i="13" s="1"/>
  <c r="AA72" i="1"/>
  <c r="AA76" i="1"/>
  <c r="X30" i="13"/>
  <c r="AA30" i="13" s="1"/>
  <c r="U24" i="12"/>
  <c r="U48" i="12" s="1"/>
  <c r="T48" i="12"/>
  <c r="T15" i="5"/>
  <c r="AQ124" i="6" l="1"/>
  <c r="AP124" i="6"/>
  <c r="AQ109" i="6"/>
  <c r="AP109" i="6"/>
  <c r="AQ66" i="6"/>
  <c r="AQ80" i="6" s="1"/>
  <c r="AQ90" i="6" s="1"/>
  <c r="AP66" i="6"/>
  <c r="AP80" i="6" s="1"/>
  <c r="AQ34" i="6"/>
  <c r="AQ50" i="6" s="1"/>
  <c r="AP34" i="6"/>
  <c r="AP50" i="6" s="1"/>
  <c r="Q99" i="3"/>
  <c r="Q82" i="3"/>
  <c r="Q52" i="3"/>
  <c r="Q65" i="2"/>
  <c r="Q54" i="2"/>
  <c r="Q37" i="2"/>
  <c r="Q23" i="2"/>
  <c r="AP106" i="6" l="1"/>
  <c r="AQ75" i="6"/>
  <c r="AQ44" i="6"/>
  <c r="AP44" i="6"/>
  <c r="AP63" i="6"/>
  <c r="AP29" i="6"/>
  <c r="AQ63" i="6"/>
  <c r="AQ121" i="6"/>
  <c r="AQ29" i="6"/>
  <c r="AP75" i="6"/>
  <c r="AP121" i="6"/>
  <c r="AP90" i="6"/>
  <c r="AQ106" i="6"/>
  <c r="Q102" i="3"/>
  <c r="Q39" i="2"/>
  <c r="Q67" i="2"/>
  <c r="Q80" i="2" s="1"/>
  <c r="X56" i="1"/>
  <c r="X60" i="1"/>
  <c r="X59" i="1"/>
  <c r="X58" i="1"/>
  <c r="X55" i="1"/>
  <c r="X32" i="1"/>
  <c r="X31" i="1"/>
  <c r="X30" i="1"/>
  <c r="X52" i="1" s="1"/>
  <c r="V30" i="1"/>
  <c r="V52" i="1" s="1"/>
  <c r="X24" i="1"/>
  <c r="V44" i="1"/>
  <c r="X20" i="1"/>
  <c r="X17" i="1"/>
  <c r="V39" i="1"/>
  <c r="X15" i="1"/>
  <c r="V37" i="1"/>
  <c r="X13" i="1"/>
  <c r="X9" i="1"/>
  <c r="X8" i="1"/>
  <c r="V38" i="1" l="1"/>
  <c r="V40" i="1"/>
  <c r="X10" i="1"/>
  <c r="V43" i="1"/>
  <c r="V36" i="1"/>
  <c r="V10" i="1"/>
  <c r="V18" i="1" s="1"/>
  <c r="V47" i="1"/>
  <c r="X53" i="1"/>
  <c r="X33" i="1"/>
  <c r="V33" i="1"/>
  <c r="X16" i="1"/>
  <c r="X21" i="1"/>
  <c r="X14" i="1"/>
  <c r="V41" i="1" l="1"/>
  <c r="V45" i="1" s="1"/>
  <c r="V48" i="1" s="1"/>
  <c r="V54" i="1"/>
  <c r="V22" i="1"/>
  <c r="V25" i="1" s="1"/>
  <c r="X18" i="1"/>
  <c r="G29" i="13"/>
  <c r="G17" i="13" s="1"/>
  <c r="F29" i="13"/>
  <c r="F18" i="13" s="1"/>
  <c r="E29" i="13"/>
  <c r="E18" i="13" s="1"/>
  <c r="H29" i="13"/>
  <c r="H18" i="13" s="1"/>
  <c r="I29" i="13"/>
  <c r="I17" i="13" s="1"/>
  <c r="M29" i="13"/>
  <c r="M18" i="13" s="1"/>
  <c r="L29" i="13"/>
  <c r="L18" i="13" s="1"/>
  <c r="K29" i="13"/>
  <c r="K18" i="13" s="1"/>
  <c r="O29" i="13"/>
  <c r="O18" i="13" s="1"/>
  <c r="N29" i="13"/>
  <c r="N18" i="13" s="1"/>
  <c r="V67" i="1" l="1"/>
  <c r="V68" i="1" s="1"/>
  <c r="V61" i="1"/>
  <c r="V75" i="1" s="1"/>
  <c r="V71" i="1"/>
  <c r="V64" i="1"/>
  <c r="V65" i="1" s="1"/>
  <c r="T28" i="13"/>
  <c r="I18" i="13"/>
  <c r="E17" i="13"/>
  <c r="X22" i="1"/>
  <c r="X25" i="1" s="1"/>
  <c r="K17" i="13"/>
  <c r="F17" i="13"/>
  <c r="H17" i="13"/>
  <c r="L17" i="13"/>
  <c r="M17" i="13"/>
  <c r="G18" i="13"/>
  <c r="O17" i="13"/>
  <c r="N17" i="13"/>
  <c r="T29" i="13" l="1"/>
  <c r="U36" i="1"/>
  <c r="U37" i="1"/>
  <c r="U38" i="1"/>
  <c r="U39" i="1"/>
  <c r="U40" i="1"/>
  <c r="T30" i="13" l="1"/>
  <c r="V76" i="1"/>
  <c r="V72" i="1"/>
  <c r="S39" i="13" l="1"/>
  <c r="S15" i="13"/>
  <c r="S21" i="13" s="1"/>
  <c r="S50" i="12"/>
  <c r="S24" i="12"/>
  <c r="S48" i="12" s="1"/>
  <c r="S15" i="5"/>
  <c r="AO124" i="6"/>
  <c r="AO121" i="6"/>
  <c r="AO109" i="6"/>
  <c r="AO106" i="6"/>
  <c r="AO75" i="6"/>
  <c r="AO66" i="6"/>
  <c r="AO80" i="6" s="1"/>
  <c r="AO90" i="6" s="1"/>
  <c r="AO63" i="6"/>
  <c r="AO44" i="6"/>
  <c r="AO34" i="6"/>
  <c r="AO50" i="6" s="1"/>
  <c r="AO29" i="6"/>
  <c r="Q124" i="6"/>
  <c r="Q121" i="6"/>
  <c r="Q109" i="6"/>
  <c r="Q106" i="6"/>
  <c r="Q75" i="6"/>
  <c r="Q66" i="6"/>
  <c r="Q80" i="6" s="1"/>
  <c r="Q90" i="6" s="1"/>
  <c r="Q63" i="6"/>
  <c r="Q44" i="6"/>
  <c r="Q34" i="6"/>
  <c r="Q50" i="6" s="1"/>
  <c r="Q29" i="6"/>
  <c r="P99" i="3"/>
  <c r="P47" i="3"/>
  <c r="P78" i="2"/>
  <c r="P65" i="2"/>
  <c r="P54" i="2"/>
  <c r="P37" i="2"/>
  <c r="P23" i="2"/>
  <c r="P52" i="3" l="1"/>
  <c r="P67" i="2"/>
  <c r="P80" i="2" s="1"/>
  <c r="P39" i="2"/>
  <c r="P82" i="3"/>
  <c r="P102" i="3" l="1"/>
  <c r="U47" i="1"/>
  <c r="U44" i="1"/>
  <c r="U43" i="1"/>
  <c r="U54" i="1"/>
  <c r="U61" i="1" s="1"/>
  <c r="U33" i="1"/>
  <c r="U30" i="1"/>
  <c r="U52" i="1" s="1"/>
  <c r="U10" i="1"/>
  <c r="U18" i="1" s="1"/>
  <c r="U64" i="1" l="1"/>
  <c r="U65" i="1" s="1"/>
  <c r="U41" i="1"/>
  <c r="U45" i="1" s="1"/>
  <c r="U48" i="1" s="1"/>
  <c r="U67" i="1"/>
  <c r="U22" i="1"/>
  <c r="U25" i="1" s="1"/>
  <c r="O78" i="2"/>
  <c r="O65" i="2"/>
  <c r="O54" i="2"/>
  <c r="O37" i="2"/>
  <c r="O23" i="2"/>
  <c r="U71" i="1" l="1"/>
  <c r="U75" i="1"/>
  <c r="O39" i="2"/>
  <c r="S28" i="13"/>
  <c r="U76" i="1"/>
  <c r="S30" i="13"/>
  <c r="U68" i="1"/>
  <c r="O67" i="2"/>
  <c r="O80" i="2" s="1"/>
  <c r="R39" i="13"/>
  <c r="R15" i="13"/>
  <c r="R21" i="13" s="1"/>
  <c r="R15" i="5"/>
  <c r="O99" i="3"/>
  <c r="O82" i="3"/>
  <c r="O47" i="3"/>
  <c r="O52" i="3" s="1"/>
  <c r="T47" i="1"/>
  <c r="T44" i="1"/>
  <c r="T43" i="1"/>
  <c r="T40" i="1"/>
  <c r="T54" i="1" s="1"/>
  <c r="T61" i="1" s="1"/>
  <c r="T39" i="1"/>
  <c r="T38" i="1"/>
  <c r="T37" i="1"/>
  <c r="T36" i="1"/>
  <c r="T33" i="1"/>
  <c r="T30" i="1"/>
  <c r="T52" i="1" s="1"/>
  <c r="T10" i="1"/>
  <c r="T18" i="1" s="1"/>
  <c r="S23" i="13" l="1"/>
  <c r="S24" i="13"/>
  <c r="U72" i="1"/>
  <c r="S29" i="13"/>
  <c r="T64" i="1"/>
  <c r="T22" i="1"/>
  <c r="T25" i="1" s="1"/>
  <c r="T67" i="1"/>
  <c r="T41" i="1"/>
  <c r="T45" i="1" s="1"/>
  <c r="T48" i="1" s="1"/>
  <c r="O102" i="3"/>
  <c r="R50" i="12"/>
  <c r="R24" i="12"/>
  <c r="R48" i="12" s="1"/>
  <c r="AN124" i="6"/>
  <c r="AN121" i="6"/>
  <c r="AN109" i="6"/>
  <c r="AN106" i="6"/>
  <c r="AN75" i="6"/>
  <c r="AN66" i="6"/>
  <c r="AN80" i="6" s="1"/>
  <c r="AN90" i="6" s="1"/>
  <c r="AN63" i="6"/>
  <c r="AN44" i="6"/>
  <c r="AN34" i="6"/>
  <c r="AN50" i="6" s="1"/>
  <c r="AN29" i="6"/>
  <c r="P124" i="6"/>
  <c r="P121" i="6"/>
  <c r="P109" i="6"/>
  <c r="P106" i="6"/>
  <c r="P75" i="6"/>
  <c r="P66" i="6"/>
  <c r="P80" i="6" s="1"/>
  <c r="P90" i="6" s="1"/>
  <c r="P63" i="6"/>
  <c r="P44" i="6"/>
  <c r="P34" i="6"/>
  <c r="P50" i="6" s="1"/>
  <c r="P29" i="6"/>
  <c r="T71" i="1" l="1"/>
  <c r="R29" i="13" s="1"/>
  <c r="T75" i="1"/>
  <c r="R30" i="13" s="1"/>
  <c r="S17" i="13"/>
  <c r="S18" i="13"/>
  <c r="R28" i="13"/>
  <c r="T68" i="1"/>
  <c r="R18" i="13" l="1"/>
  <c r="R17" i="13"/>
  <c r="R24" i="13"/>
  <c r="R23" i="13"/>
  <c r="T76" i="1"/>
  <c r="AM106" i="6" l="1"/>
  <c r="AM75" i="6"/>
  <c r="AM63" i="6"/>
  <c r="AM44" i="6"/>
  <c r="AM29" i="6"/>
  <c r="AM124" i="6"/>
  <c r="AM121" i="6"/>
  <c r="AM109" i="6"/>
  <c r="AM66" i="6"/>
  <c r="AM80" i="6" s="1"/>
  <c r="AM90" i="6" s="1"/>
  <c r="AM34" i="6"/>
  <c r="AM50" i="6" s="1"/>
  <c r="O121" i="6"/>
  <c r="O29" i="6"/>
  <c r="O124" i="6"/>
  <c r="O109" i="6"/>
  <c r="O66" i="6"/>
  <c r="O80" i="6" s="1"/>
  <c r="O90" i="6" s="1"/>
  <c r="O34" i="6"/>
  <c r="O50" i="6" s="1"/>
  <c r="Q39" i="13"/>
  <c r="Q15" i="13"/>
  <c r="Q21" i="13" s="1"/>
  <c r="Q50" i="12"/>
  <c r="Q24" i="12"/>
  <c r="Q48" i="12" s="1"/>
  <c r="Q15" i="5"/>
  <c r="N99" i="3"/>
  <c r="N82" i="3"/>
  <c r="N47" i="3"/>
  <c r="N52" i="3" s="1"/>
  <c r="N78" i="2"/>
  <c r="N65" i="2"/>
  <c r="N54" i="2"/>
  <c r="N37" i="2"/>
  <c r="N23" i="2"/>
  <c r="S47" i="1"/>
  <c r="X47" i="1" s="1"/>
  <c r="S44" i="1"/>
  <c r="X44" i="1" s="1"/>
  <c r="S43" i="1"/>
  <c r="X43" i="1" s="1"/>
  <c r="S40" i="1"/>
  <c r="X40" i="1" s="1"/>
  <c r="S39" i="1"/>
  <c r="X39" i="1" s="1"/>
  <c r="S38" i="1"/>
  <c r="X38" i="1" s="1"/>
  <c r="S37" i="1"/>
  <c r="X37" i="1" s="1"/>
  <c r="S36" i="1"/>
  <c r="X36" i="1" s="1"/>
  <c r="S33" i="1"/>
  <c r="S30" i="1"/>
  <c r="S52" i="1" s="1"/>
  <c r="S10" i="1"/>
  <c r="S18" i="1" s="1"/>
  <c r="X41" i="1" l="1"/>
  <c r="X45" i="1" s="1"/>
  <c r="X48" i="1" s="1"/>
  <c r="S54" i="1"/>
  <c r="N39" i="2"/>
  <c r="N102" i="3"/>
  <c r="N67" i="2"/>
  <c r="N80" i="2" s="1"/>
  <c r="S41" i="1"/>
  <c r="S45" i="1" s="1"/>
  <c r="S48" i="1" s="1"/>
  <c r="O63" i="6"/>
  <c r="O75" i="6"/>
  <c r="O44" i="6"/>
  <c r="O106" i="6"/>
  <c r="S22" i="1"/>
  <c r="S25" i="1" s="1"/>
  <c r="O10" i="1"/>
  <c r="X54" i="1" l="1"/>
  <c r="X61" i="1" s="1"/>
  <c r="S61" i="1"/>
  <c r="Q28" i="13"/>
  <c r="S71" i="1"/>
  <c r="Q29" i="13" s="1"/>
  <c r="X71" i="1"/>
  <c r="X67" i="1"/>
  <c r="X68" i="1" s="1"/>
  <c r="X64" i="1"/>
  <c r="X65" i="1" s="1"/>
  <c r="U28" i="13"/>
  <c r="S67" i="1"/>
  <c r="S68" i="1" s="1"/>
  <c r="S75" i="1"/>
  <c r="AK75" i="6"/>
  <c r="AJ75" i="6"/>
  <c r="AK63" i="6"/>
  <c r="AJ63" i="6"/>
  <c r="AK44" i="6"/>
  <c r="AJ44" i="6"/>
  <c r="AK29" i="6"/>
  <c r="AJ29" i="6"/>
  <c r="L121" i="6"/>
  <c r="L106" i="6"/>
  <c r="N39" i="13"/>
  <c r="O15" i="13"/>
  <c r="O21" i="13" s="1"/>
  <c r="N15" i="13"/>
  <c r="N21" i="13" s="1"/>
  <c r="O50" i="12"/>
  <c r="N50" i="12"/>
  <c r="O46" i="12"/>
  <c r="O44" i="12"/>
  <c r="O43" i="12"/>
  <c r="O42" i="12"/>
  <c r="O41" i="12"/>
  <c r="O40" i="12"/>
  <c r="O39" i="12"/>
  <c r="O38" i="12"/>
  <c r="O37" i="12"/>
  <c r="O36" i="12"/>
  <c r="O35" i="12"/>
  <c r="O34" i="12"/>
  <c r="O33" i="12"/>
  <c r="O32" i="12"/>
  <c r="O31" i="12"/>
  <c r="O30" i="12"/>
  <c r="O29" i="12"/>
  <c r="O28" i="12"/>
  <c r="O27" i="12"/>
  <c r="O26" i="12"/>
  <c r="N24" i="12"/>
  <c r="N48" i="12" s="1"/>
  <c r="O23" i="12"/>
  <c r="O22" i="12"/>
  <c r="O19" i="12"/>
  <c r="O18" i="12"/>
  <c r="O17" i="12"/>
  <c r="O16" i="12"/>
  <c r="O15" i="12"/>
  <c r="O14" i="12"/>
  <c r="O13" i="12"/>
  <c r="O19" i="5"/>
  <c r="V21" i="5" s="1"/>
  <c r="V28" i="5" s="1"/>
  <c r="O18" i="5"/>
  <c r="N15" i="5"/>
  <c r="O13" i="5"/>
  <c r="V14" i="5" s="1"/>
  <c r="V15" i="5" s="1"/>
  <c r="O12" i="5"/>
  <c r="M106" i="6"/>
  <c r="M75" i="6"/>
  <c r="L75" i="6"/>
  <c r="M63" i="6"/>
  <c r="L63" i="6"/>
  <c r="M44" i="6"/>
  <c r="L44" i="6"/>
  <c r="M29" i="6"/>
  <c r="L29" i="6"/>
  <c r="L99" i="3"/>
  <c r="L82" i="3"/>
  <c r="L52" i="3"/>
  <c r="L78" i="2"/>
  <c r="L65" i="2"/>
  <c r="L54" i="2"/>
  <c r="L37" i="2"/>
  <c r="L23" i="2"/>
  <c r="O47" i="1"/>
  <c r="O44" i="1"/>
  <c r="O43" i="1"/>
  <c r="O40" i="1"/>
  <c r="O39" i="1"/>
  <c r="O38" i="1"/>
  <c r="O37" i="1"/>
  <c r="O36" i="1"/>
  <c r="O33" i="1"/>
  <c r="O30" i="1"/>
  <c r="O52" i="1" s="1"/>
  <c r="O18" i="1"/>
  <c r="X75" i="1" l="1"/>
  <c r="U30" i="13" s="1"/>
  <c r="Q18" i="13"/>
  <c r="Q17" i="13"/>
  <c r="U29" i="13"/>
  <c r="L102" i="3"/>
  <c r="S76" i="1"/>
  <c r="Q30" i="13"/>
  <c r="L39" i="2"/>
  <c r="L67" i="2"/>
  <c r="L80" i="2" s="1"/>
  <c r="O24" i="12"/>
  <c r="O48" i="12" s="1"/>
  <c r="O41" i="1"/>
  <c r="O45" i="1" s="1"/>
  <c r="O48" i="1" s="1"/>
  <c r="N28" i="13" s="1"/>
  <c r="O22" i="1"/>
  <c r="O25" i="1" s="1"/>
  <c r="O54" i="1"/>
  <c r="O61" i="1" s="1"/>
  <c r="X72" i="1" l="1"/>
  <c r="O64" i="1"/>
  <c r="X76" i="1"/>
  <c r="O75" i="1"/>
  <c r="O67" i="1"/>
  <c r="O68" i="1" l="1"/>
  <c r="O76" i="1"/>
  <c r="N30" i="13"/>
  <c r="M50" i="12"/>
  <c r="M24" i="12"/>
  <c r="M48" i="12" s="1"/>
  <c r="AI124" i="6"/>
  <c r="AI121" i="6"/>
  <c r="AI109" i="6"/>
  <c r="AI106" i="6"/>
  <c r="AI75" i="6"/>
  <c r="AI66" i="6"/>
  <c r="AI80" i="6" s="1"/>
  <c r="AI90" i="6" s="1"/>
  <c r="AI63" i="6"/>
  <c r="AI44" i="6"/>
  <c r="AI34" i="6"/>
  <c r="AI50" i="6" s="1"/>
  <c r="AI29" i="6"/>
  <c r="K124" i="6"/>
  <c r="K123" i="6"/>
  <c r="K121" i="6"/>
  <c r="K109" i="6"/>
  <c r="K108" i="6"/>
  <c r="K106" i="6"/>
  <c r="K79" i="6"/>
  <c r="K89" i="6" s="1"/>
  <c r="K75" i="6"/>
  <c r="K66" i="6"/>
  <c r="K80" i="6" s="1"/>
  <c r="K90" i="6" s="1"/>
  <c r="K65" i="6"/>
  <c r="K63" i="6"/>
  <c r="K44" i="6"/>
  <c r="K34" i="6"/>
  <c r="K50" i="6" s="1"/>
  <c r="K33" i="6"/>
  <c r="K49" i="6" s="1"/>
  <c r="K29" i="6"/>
  <c r="K99" i="3"/>
  <c r="K82" i="3"/>
  <c r="K47" i="3"/>
  <c r="K52" i="3" s="1"/>
  <c r="N24" i="13" l="1"/>
  <c r="N23" i="13"/>
  <c r="K102" i="3"/>
  <c r="M15" i="5" l="1"/>
  <c r="L39" i="13" l="1"/>
  <c r="L15" i="13"/>
  <c r="L21" i="13" s="1"/>
  <c r="L50" i="12"/>
  <c r="L24" i="12"/>
  <c r="L48" i="12" s="1"/>
  <c r="AK124" i="6"/>
  <c r="AK123" i="6"/>
  <c r="AK121" i="6"/>
  <c r="AK109" i="6"/>
  <c r="AK108" i="6"/>
  <c r="AK106" i="6"/>
  <c r="AK89" i="6"/>
  <c r="AK79" i="6"/>
  <c r="AK66" i="6"/>
  <c r="AK80" i="6" s="1"/>
  <c r="AK90" i="6" s="1"/>
  <c r="AK65" i="6"/>
  <c r="AK49" i="6"/>
  <c r="AK34" i="6"/>
  <c r="AK50" i="6" s="1"/>
  <c r="AK33" i="6"/>
  <c r="AH124" i="6"/>
  <c r="AH123" i="6"/>
  <c r="AH121" i="6"/>
  <c r="AH109" i="6"/>
  <c r="AH108" i="6"/>
  <c r="AH106" i="6"/>
  <c r="AH89" i="6"/>
  <c r="AH79" i="6"/>
  <c r="AH75" i="6"/>
  <c r="AH66" i="6"/>
  <c r="AH80" i="6" s="1"/>
  <c r="AH90" i="6" s="1"/>
  <c r="AH65" i="6"/>
  <c r="AH63" i="6"/>
  <c r="AH49" i="6"/>
  <c r="AH44" i="6"/>
  <c r="AH34" i="6"/>
  <c r="AH50" i="6" s="1"/>
  <c r="AH33" i="6"/>
  <c r="AH29" i="6"/>
  <c r="M124" i="6"/>
  <c r="M123" i="6"/>
  <c r="M121" i="6"/>
  <c r="M109" i="6"/>
  <c r="M108" i="6"/>
  <c r="M79" i="6"/>
  <c r="M89" i="6" s="1"/>
  <c r="M66" i="6"/>
  <c r="M80" i="6" s="1"/>
  <c r="M90" i="6" s="1"/>
  <c r="M65" i="6"/>
  <c r="M34" i="6"/>
  <c r="M50" i="6" s="1"/>
  <c r="M33" i="6"/>
  <c r="M49" i="6" s="1"/>
  <c r="J124" i="6"/>
  <c r="J123" i="6"/>
  <c r="J121" i="6"/>
  <c r="J109" i="6"/>
  <c r="J108" i="6"/>
  <c r="J106" i="6"/>
  <c r="J79" i="6"/>
  <c r="J89" i="6" s="1"/>
  <c r="J75" i="6"/>
  <c r="J66" i="6"/>
  <c r="J80" i="6" s="1"/>
  <c r="J90" i="6" s="1"/>
  <c r="J65" i="6"/>
  <c r="J63" i="6"/>
  <c r="J44" i="6"/>
  <c r="J34" i="6"/>
  <c r="J50" i="6" s="1"/>
  <c r="J33" i="6"/>
  <c r="J49" i="6" s="1"/>
  <c r="J29" i="6"/>
  <c r="L34" i="6"/>
  <c r="L50" i="6" s="1"/>
  <c r="L66" i="6"/>
  <c r="L80" i="6" s="1"/>
  <c r="L90" i="6" s="1"/>
  <c r="L109" i="6"/>
  <c r="L124" i="6"/>
  <c r="J37" i="2"/>
  <c r="J23" i="2"/>
  <c r="M43" i="1"/>
  <c r="M38" i="1"/>
  <c r="M36" i="1"/>
  <c r="M30" i="1"/>
  <c r="M52" i="1" s="1"/>
  <c r="M47" i="1"/>
  <c r="M44" i="1"/>
  <c r="M40" i="1"/>
  <c r="M54" i="1" s="1"/>
  <c r="M61" i="1" s="1"/>
  <c r="M39" i="1"/>
  <c r="M37" i="1"/>
  <c r="M10" i="1"/>
  <c r="M18" i="1" s="1"/>
  <c r="M64" i="1" l="1"/>
  <c r="J39" i="2"/>
  <c r="M22" i="1"/>
  <c r="M25" i="1" s="1"/>
  <c r="AG63" i="6" l="1"/>
  <c r="AG124" i="6"/>
  <c r="AG123" i="6"/>
  <c r="AJ121" i="6"/>
  <c r="AG109" i="6"/>
  <c r="AG108" i="6"/>
  <c r="AJ106" i="6"/>
  <c r="AG89" i="6"/>
  <c r="AG79" i="6"/>
  <c r="AG66" i="6"/>
  <c r="AG80" i="6" s="1"/>
  <c r="AG90" i="6" s="1"/>
  <c r="AG65" i="6"/>
  <c r="AG49" i="6"/>
  <c r="AJ34" i="6"/>
  <c r="AJ50" i="6" s="1"/>
  <c r="AJ66" i="6" s="1"/>
  <c r="AJ80" i="6" s="1"/>
  <c r="AJ90" i="6" s="1"/>
  <c r="AJ109" i="6" s="1"/>
  <c r="AJ124" i="6" s="1"/>
  <c r="AG34" i="6"/>
  <c r="AG50" i="6" s="1"/>
  <c r="AG33" i="6"/>
  <c r="I124" i="6"/>
  <c r="I123" i="6"/>
  <c r="I109" i="6"/>
  <c r="I108" i="6"/>
  <c r="I79" i="6"/>
  <c r="I89" i="6" s="1"/>
  <c r="I66" i="6"/>
  <c r="I80" i="6" s="1"/>
  <c r="I90" i="6" s="1"/>
  <c r="I65" i="6"/>
  <c r="I34" i="6"/>
  <c r="I50" i="6" s="1"/>
  <c r="I33" i="6"/>
  <c r="I49" i="6" s="1"/>
  <c r="AG44" i="6" l="1"/>
  <c r="AG75" i="6"/>
  <c r="AG106" i="6"/>
  <c r="AG121" i="6"/>
  <c r="AG29" i="6"/>
  <c r="K15" i="5"/>
  <c r="I29" i="6"/>
  <c r="I44" i="6"/>
  <c r="I63" i="6"/>
  <c r="I75" i="6"/>
  <c r="I106" i="6"/>
  <c r="I121" i="6"/>
  <c r="K50" i="12" l="1"/>
  <c r="K24" i="12" l="1"/>
  <c r="K48" i="12" s="1"/>
  <c r="K39" i="13" l="1"/>
  <c r="K15" i="13"/>
  <c r="K21" i="13" s="1"/>
  <c r="M39" i="13" l="1"/>
  <c r="M15" i="13"/>
  <c r="M21" i="13" s="1"/>
  <c r="I54" i="2" l="1"/>
  <c r="I37" i="2" l="1"/>
  <c r="I65" i="2"/>
  <c r="I67" i="2" s="1"/>
  <c r="I23" i="2"/>
  <c r="I99" i="3"/>
  <c r="I82" i="3"/>
  <c r="I78" i="2"/>
  <c r="I47" i="3"/>
  <c r="I52" i="3" s="1"/>
  <c r="I39" i="2" l="1"/>
  <c r="I80" i="2"/>
  <c r="I102" i="3"/>
  <c r="L47" i="1"/>
  <c r="L44" i="1"/>
  <c r="L43" i="1"/>
  <c r="L40" i="1"/>
  <c r="L38" i="1"/>
  <c r="L36" i="1"/>
  <c r="L39" i="1"/>
  <c r="L37" i="1"/>
  <c r="L30" i="1"/>
  <c r="L52" i="1" s="1"/>
  <c r="L33" i="1" l="1"/>
  <c r="L41" i="1" s="1"/>
  <c r="L45" i="1" s="1"/>
  <c r="L48" i="1" s="1"/>
  <c r="L75" i="1" l="1"/>
  <c r="K28" i="13"/>
  <c r="L76" i="1" l="1"/>
  <c r="K30" i="13"/>
  <c r="N33" i="1"/>
  <c r="N30" i="1"/>
  <c r="N52" i="1" s="1"/>
  <c r="L10" i="1"/>
  <c r="L18" i="1" s="1"/>
  <c r="Q58" i="1"/>
  <c r="Q55" i="1"/>
  <c r="Q53" i="1"/>
  <c r="Q30" i="1"/>
  <c r="Q52" i="1" s="1"/>
  <c r="L67" i="1" l="1"/>
  <c r="L68" i="1" s="1"/>
  <c r="L64" i="1"/>
  <c r="K24" i="13"/>
  <c r="K23" i="13"/>
  <c r="L22" i="1"/>
  <c r="L25" i="1" s="1"/>
  <c r="H24" i="12"/>
  <c r="H48" i="12" s="1"/>
  <c r="I46" i="12" l="1"/>
  <c r="I43" i="12"/>
  <c r="I42" i="12"/>
  <c r="I41" i="12"/>
  <c r="I40" i="12"/>
  <c r="I39" i="12"/>
  <c r="I38" i="12"/>
  <c r="I37" i="12"/>
  <c r="I36" i="12"/>
  <c r="I35" i="12"/>
  <c r="I34" i="12"/>
  <c r="I33" i="12"/>
  <c r="I32" i="12"/>
  <c r="I31" i="12"/>
  <c r="I30" i="12"/>
  <c r="I29" i="12"/>
  <c r="I28" i="12"/>
  <c r="I27" i="12"/>
  <c r="I26" i="12"/>
  <c r="I23" i="12"/>
  <c r="I22" i="12"/>
  <c r="I19" i="12"/>
  <c r="I18" i="12"/>
  <c r="I17" i="12"/>
  <c r="I16" i="12"/>
  <c r="I15" i="12"/>
  <c r="I14" i="12"/>
  <c r="I13" i="12"/>
  <c r="I19" i="5" l="1"/>
  <c r="O21" i="5" s="1"/>
  <c r="O28" i="5" s="1"/>
  <c r="F44" i="6" l="1"/>
  <c r="H47" i="1"/>
  <c r="H39" i="1"/>
  <c r="H10" i="1"/>
  <c r="H18" i="1" s="1"/>
  <c r="H64" i="1" s="1"/>
  <c r="H33" i="1"/>
  <c r="I13" i="5"/>
  <c r="O14" i="5" s="1"/>
  <c r="O15" i="5" s="1"/>
  <c r="I12" i="5"/>
  <c r="AD121" i="6"/>
  <c r="AD106" i="6"/>
  <c r="AD75" i="6"/>
  <c r="AD63" i="6"/>
  <c r="AD44" i="6"/>
  <c r="AD29" i="6"/>
  <c r="F121" i="6"/>
  <c r="F106" i="6"/>
  <c r="F75" i="6"/>
  <c r="F63" i="6"/>
  <c r="F29" i="6"/>
  <c r="H44" i="1"/>
  <c r="H43" i="1"/>
  <c r="H40" i="1"/>
  <c r="H38" i="1"/>
  <c r="H37" i="1"/>
  <c r="H36" i="1"/>
  <c r="H30" i="1"/>
  <c r="H52" i="1" s="1"/>
  <c r="G23" i="2" l="1"/>
  <c r="G37" i="2"/>
  <c r="G54" i="2"/>
  <c r="G65" i="2"/>
  <c r="G78" i="2"/>
  <c r="G29" i="6"/>
  <c r="G63" i="6"/>
  <c r="G75" i="6"/>
  <c r="G106" i="6"/>
  <c r="AE29" i="6"/>
  <c r="AE75" i="6"/>
  <c r="H15" i="5"/>
  <c r="G47" i="3"/>
  <c r="G52" i="3" s="1"/>
  <c r="G82" i="3"/>
  <c r="G99" i="3"/>
  <c r="H41" i="1"/>
  <c r="H45" i="1" s="1"/>
  <c r="H67" i="1"/>
  <c r="H68" i="1" s="1"/>
  <c r="H22" i="1"/>
  <c r="H25" i="1" s="1"/>
  <c r="G39" i="2" l="1"/>
  <c r="H48" i="1"/>
  <c r="H75" i="1" s="1"/>
  <c r="G67" i="2"/>
  <c r="G80" i="2" s="1"/>
  <c r="G102" i="3"/>
  <c r="H28" i="13" l="1"/>
  <c r="H76" i="1"/>
  <c r="H30" i="13"/>
  <c r="H24" i="13" l="1"/>
  <c r="H23" i="13"/>
  <c r="AC44" i="6"/>
  <c r="E29" i="6"/>
  <c r="G44" i="6"/>
  <c r="I18" i="5"/>
  <c r="G24" i="12"/>
  <c r="G48" i="12" s="1"/>
  <c r="G121" i="6" l="1"/>
  <c r="E106" i="6"/>
  <c r="F54" i="2"/>
  <c r="AE63" i="6"/>
  <c r="AE106" i="6"/>
  <c r="AE121" i="6"/>
  <c r="AC29" i="6"/>
  <c r="AC63" i="6"/>
  <c r="AC75" i="6"/>
  <c r="AC106" i="6"/>
  <c r="AE44" i="6"/>
  <c r="AC121" i="6"/>
  <c r="F47" i="3"/>
  <c r="F52" i="3" s="1"/>
  <c r="E44" i="6"/>
  <c r="E63" i="6"/>
  <c r="E75" i="6"/>
  <c r="E121" i="6"/>
  <c r="F23" i="2"/>
  <c r="F37" i="2"/>
  <c r="F65" i="2"/>
  <c r="F78" i="2"/>
  <c r="F82" i="3"/>
  <c r="F99" i="3"/>
  <c r="G15" i="5"/>
  <c r="F67" i="2" l="1"/>
  <c r="F80" i="2" s="1"/>
  <c r="F39" i="2"/>
  <c r="F102" i="3"/>
  <c r="I15" i="13" l="1"/>
  <c r="I21" i="13" s="1"/>
  <c r="G39" i="13" l="1"/>
  <c r="G15" i="13"/>
  <c r="G21" i="13" s="1"/>
  <c r="G33" i="1" l="1"/>
  <c r="G47" i="1" l="1"/>
  <c r="G44" i="1"/>
  <c r="G43" i="1"/>
  <c r="G40" i="1"/>
  <c r="G39" i="1"/>
  <c r="G38" i="1"/>
  <c r="G37" i="1"/>
  <c r="G36" i="1"/>
  <c r="G10" i="1"/>
  <c r="G18" i="1" s="1"/>
  <c r="G64" i="1" s="1"/>
  <c r="G41" i="1" l="1"/>
  <c r="G45" i="1" s="1"/>
  <c r="G48" i="1" s="1"/>
  <c r="G28" i="13" s="1"/>
  <c r="G22" i="1"/>
  <c r="G25" i="1" s="1"/>
  <c r="G67" i="1"/>
  <c r="G68" i="1" s="1"/>
  <c r="G75" i="1" l="1"/>
  <c r="G30" i="13" s="1"/>
  <c r="G24" i="13" l="1"/>
  <c r="G23" i="13"/>
  <c r="G76" i="1"/>
  <c r="AB121" i="6"/>
  <c r="F50" i="12"/>
  <c r="E54" i="2"/>
  <c r="D44" i="6" l="1"/>
  <c r="D63" i="6"/>
  <c r="D75" i="6"/>
  <c r="D106" i="6"/>
  <c r="D121" i="6"/>
  <c r="AB44" i="6"/>
  <c r="AB75" i="6"/>
  <c r="D29" i="6"/>
  <c r="E37" i="2"/>
  <c r="E65" i="2"/>
  <c r="E67" i="2" s="1"/>
  <c r="E78" i="2"/>
  <c r="E23" i="2"/>
  <c r="AB29" i="6"/>
  <c r="AB63" i="6"/>
  <c r="AB106" i="6"/>
  <c r="F24" i="12"/>
  <c r="F48" i="12" s="1"/>
  <c r="I24" i="12"/>
  <c r="I48" i="12" s="1"/>
  <c r="F47" i="1"/>
  <c r="F43" i="1"/>
  <c r="F38" i="1"/>
  <c r="F37" i="1"/>
  <c r="F30" i="1"/>
  <c r="F52" i="1" s="1"/>
  <c r="F44" i="1"/>
  <c r="F40" i="1"/>
  <c r="F39" i="1"/>
  <c r="F36" i="1"/>
  <c r="F10" i="1"/>
  <c r="F18" i="1" s="1"/>
  <c r="F64" i="1" s="1"/>
  <c r="E39" i="2" l="1"/>
  <c r="E80" i="2"/>
  <c r="F22" i="1"/>
  <c r="F25" i="1" s="1"/>
  <c r="E47" i="1" l="1"/>
  <c r="E44" i="1"/>
  <c r="E43" i="1"/>
  <c r="E40" i="1"/>
  <c r="E39" i="1"/>
  <c r="E38" i="1"/>
  <c r="E37" i="1"/>
  <c r="E36" i="1"/>
  <c r="AA106" i="6" l="1"/>
  <c r="AA44" i="6"/>
  <c r="AA29" i="6"/>
  <c r="AA124" i="6"/>
  <c r="AA123" i="6"/>
  <c r="AA109" i="6"/>
  <c r="AA108" i="6"/>
  <c r="AA89" i="6"/>
  <c r="AA79" i="6"/>
  <c r="AA66" i="6"/>
  <c r="AA80" i="6" s="1"/>
  <c r="AA90" i="6" s="1"/>
  <c r="AA65" i="6"/>
  <c r="AA49" i="6"/>
  <c r="AE34" i="6"/>
  <c r="AE50" i="6" s="1"/>
  <c r="AE66" i="6" s="1"/>
  <c r="AE80" i="6" s="1"/>
  <c r="AE90" i="6" s="1"/>
  <c r="AE109" i="6" s="1"/>
  <c r="AE124" i="6" s="1"/>
  <c r="AD34" i="6"/>
  <c r="AD50" i="6" s="1"/>
  <c r="AD66" i="6" s="1"/>
  <c r="AD80" i="6" s="1"/>
  <c r="AD90" i="6" s="1"/>
  <c r="AD109" i="6" s="1"/>
  <c r="AD124" i="6" s="1"/>
  <c r="AC34" i="6"/>
  <c r="AC50" i="6" s="1"/>
  <c r="AC66" i="6" s="1"/>
  <c r="AC80" i="6" s="1"/>
  <c r="AC90" i="6" s="1"/>
  <c r="AC109" i="6" s="1"/>
  <c r="AC124" i="6" s="1"/>
  <c r="AB34" i="6"/>
  <c r="AB50" i="6" s="1"/>
  <c r="AB66" i="6" s="1"/>
  <c r="AB80" i="6" s="1"/>
  <c r="AB90" i="6" s="1"/>
  <c r="AB109" i="6" s="1"/>
  <c r="AB124" i="6" s="1"/>
  <c r="AA34" i="6"/>
  <c r="AA50" i="6" s="1"/>
  <c r="AA33" i="6"/>
  <c r="C44" i="6"/>
  <c r="C29" i="6"/>
  <c r="G124" i="6"/>
  <c r="F124" i="6"/>
  <c r="E124" i="6"/>
  <c r="D124" i="6"/>
  <c r="C124" i="6"/>
  <c r="C123" i="6"/>
  <c r="G109" i="6"/>
  <c r="F109" i="6"/>
  <c r="E109" i="6"/>
  <c r="D109" i="6"/>
  <c r="C109" i="6"/>
  <c r="C108" i="6"/>
  <c r="C79" i="6"/>
  <c r="C89" i="6" s="1"/>
  <c r="G66" i="6"/>
  <c r="G80" i="6" s="1"/>
  <c r="G90" i="6" s="1"/>
  <c r="F66" i="6"/>
  <c r="F80" i="6" s="1"/>
  <c r="F90" i="6" s="1"/>
  <c r="E66" i="6"/>
  <c r="E80" i="6" s="1"/>
  <c r="E90" i="6" s="1"/>
  <c r="D66" i="6"/>
  <c r="D80" i="6" s="1"/>
  <c r="D90" i="6" s="1"/>
  <c r="C66" i="6"/>
  <c r="C80" i="6" s="1"/>
  <c r="C90" i="6" s="1"/>
  <c r="C65" i="6"/>
  <c r="C33" i="6"/>
  <c r="C49" i="6" s="1"/>
  <c r="G34" i="6"/>
  <c r="G50" i="6" s="1"/>
  <c r="F34" i="6"/>
  <c r="F50" i="6" s="1"/>
  <c r="E34" i="6"/>
  <c r="E50" i="6" s="1"/>
  <c r="D34" i="6"/>
  <c r="D50" i="6" s="1"/>
  <c r="C34" i="6"/>
  <c r="C50" i="6" s="1"/>
  <c r="C121" i="6" l="1"/>
  <c r="C106" i="6"/>
  <c r="AA63" i="6"/>
  <c r="AA75" i="6"/>
  <c r="AA121" i="6"/>
  <c r="C63" i="6"/>
  <c r="C75" i="6"/>
  <c r="H50" i="12"/>
  <c r="G50" i="12"/>
  <c r="I50" i="12"/>
  <c r="E50" i="12"/>
  <c r="E24" i="12" l="1"/>
  <c r="E48" i="12" s="1"/>
  <c r="E15" i="13" l="1"/>
  <c r="E21" i="13" s="1"/>
  <c r="H15" i="13"/>
  <c r="H21" i="13" s="1"/>
  <c r="H39" i="13"/>
  <c r="F39" i="13"/>
  <c r="E39" i="13"/>
  <c r="F15" i="13"/>
  <c r="F21" i="13" s="1"/>
  <c r="D23" i="2" l="1"/>
  <c r="D78" i="2"/>
  <c r="D37" i="2"/>
  <c r="D54" i="2"/>
  <c r="D65" i="2"/>
  <c r="D39" i="2" l="1"/>
  <c r="D67" i="2"/>
  <c r="D80" i="2" s="1"/>
  <c r="E30" i="1"/>
  <c r="E52" i="1" s="1"/>
  <c r="E10" i="1"/>
  <c r="E18" i="1" s="1"/>
  <c r="E64" i="1" s="1"/>
  <c r="E22" i="1" l="1"/>
  <c r="E25" i="1" s="1"/>
  <c r="J30" i="1" l="1"/>
  <c r="J52" i="1" s="1"/>
  <c r="G30" i="1"/>
  <c r="G52" i="1" s="1"/>
  <c r="J47" i="1"/>
  <c r="J44" i="1"/>
  <c r="J43" i="1"/>
  <c r="J40" i="1"/>
  <c r="J39" i="1"/>
  <c r="J38" i="1"/>
  <c r="J37" i="1"/>
  <c r="J36" i="1"/>
  <c r="J24" i="1"/>
  <c r="J21" i="1"/>
  <c r="J20" i="1"/>
  <c r="J17" i="1"/>
  <c r="J16" i="1"/>
  <c r="J15" i="1"/>
  <c r="J14" i="1"/>
  <c r="J13" i="1"/>
  <c r="J9" i="1"/>
  <c r="J8" i="1"/>
  <c r="J10" i="1" l="1"/>
  <c r="J18" i="1" s="1"/>
  <c r="C106" i="3"/>
  <c r="C99" i="3"/>
  <c r="C82" i="3"/>
  <c r="J22" i="1" l="1"/>
  <c r="J25" i="1" s="1"/>
  <c r="F104" i="3" l="1"/>
  <c r="G104" i="3"/>
  <c r="L103" i="3" s="1"/>
  <c r="L104" i="3" s="1"/>
  <c r="P103" i="3" l="1"/>
  <c r="P104" i="3" s="1"/>
  <c r="Q103" i="3"/>
  <c r="Q104" i="3" s="1"/>
  <c r="N103" i="3"/>
  <c r="N104" i="3" s="1"/>
  <c r="O103" i="3"/>
  <c r="O104" i="3" s="1"/>
  <c r="K103" i="3"/>
  <c r="J103" i="3"/>
  <c r="I103" i="3"/>
  <c r="I104" i="3" s="1"/>
  <c r="S103" i="3" l="1"/>
  <c r="S104" i="3" s="1"/>
  <c r="T103" i="3"/>
  <c r="I28" i="5"/>
  <c r="I15" i="5"/>
  <c r="T104" i="3" l="1"/>
  <c r="D47" i="3"/>
  <c r="D52" i="3" s="1"/>
  <c r="E67" i="1" l="1"/>
  <c r="D82" i="3" l="1"/>
  <c r="D99" i="3" l="1"/>
  <c r="D102" i="3" s="1"/>
  <c r="D104" i="3" s="1"/>
  <c r="E15" i="5" l="1"/>
  <c r="E33" i="1" l="1"/>
  <c r="E41" i="1" s="1"/>
  <c r="E45" i="1" s="1"/>
  <c r="E48" i="1" s="1"/>
  <c r="E28" i="13" s="1"/>
  <c r="E68" i="1"/>
  <c r="E75" i="1" l="1"/>
  <c r="E76" i="1" l="1"/>
  <c r="E30" i="13"/>
  <c r="E23" i="13" l="1"/>
  <c r="E24" i="13"/>
  <c r="J55" i="1"/>
  <c r="J58" i="1" l="1"/>
  <c r="J53" i="1" l="1"/>
  <c r="E47" i="3" l="1"/>
  <c r="E52" i="3" s="1"/>
  <c r="E82" i="3" l="1"/>
  <c r="E99" i="3" l="1"/>
  <c r="E102" i="3" s="1"/>
  <c r="E104" i="3" s="1"/>
  <c r="J54" i="1" l="1"/>
  <c r="F67" i="1"/>
  <c r="J64" i="1" l="1"/>
  <c r="J61" i="1"/>
  <c r="J67" i="1"/>
  <c r="J32" i="1"/>
  <c r="F15" i="5" l="1"/>
  <c r="F68" i="1" l="1"/>
  <c r="F33" i="1"/>
  <c r="F41" i="1" s="1"/>
  <c r="F45" i="1" s="1"/>
  <c r="F48" i="1" s="1"/>
  <c r="J31" i="1"/>
  <c r="F28" i="13" l="1"/>
  <c r="F75" i="1"/>
  <c r="J33" i="1"/>
  <c r="J41" i="1" s="1"/>
  <c r="J45" i="1" s="1"/>
  <c r="J48" i="1" s="1"/>
  <c r="I28" i="13" s="1"/>
  <c r="J68" i="1"/>
  <c r="J75" i="1" l="1"/>
  <c r="I30" i="13" s="1"/>
  <c r="F30" i="13"/>
  <c r="F76" i="1"/>
  <c r="F24" i="13" l="1"/>
  <c r="F23" i="13"/>
  <c r="I24" i="13"/>
  <c r="I23" i="13"/>
  <c r="J76" i="1"/>
  <c r="M67" i="1" l="1"/>
  <c r="Q32" i="1" l="1"/>
  <c r="L15" i="5" l="1"/>
  <c r="M33" i="1" l="1"/>
  <c r="M41" i="1" s="1"/>
  <c r="M45" i="1" s="1"/>
  <c r="M48" i="1" s="1"/>
  <c r="M75" i="1" s="1"/>
  <c r="Q31" i="1"/>
  <c r="M68" i="1"/>
  <c r="Q33" i="1" l="1"/>
  <c r="L28" i="13"/>
  <c r="L30" i="13" l="1"/>
  <c r="M76" i="1"/>
  <c r="L23" i="13" l="1"/>
  <c r="L24" i="13"/>
  <c r="Q16" i="1"/>
  <c r="N39" i="1"/>
  <c r="Q39" i="1" s="1"/>
  <c r="J54" i="2" l="1"/>
  <c r="K54" i="2"/>
  <c r="K23" i="2"/>
  <c r="Q9" i="1"/>
  <c r="N40" i="1" l="1"/>
  <c r="Q17" i="1"/>
  <c r="N47" i="1"/>
  <c r="Q47" i="1" s="1"/>
  <c r="Q24" i="1"/>
  <c r="Q21" i="1"/>
  <c r="N44" i="1"/>
  <c r="Q44" i="1" s="1"/>
  <c r="Q15" i="1"/>
  <c r="N38" i="1"/>
  <c r="Q38" i="1" s="1"/>
  <c r="Q13" i="1" l="1"/>
  <c r="N36" i="1"/>
  <c r="K65" i="2"/>
  <c r="K67" i="2" s="1"/>
  <c r="J65" i="2"/>
  <c r="J67" i="2" s="1"/>
  <c r="N37" i="1"/>
  <c r="Q37" i="1" s="1"/>
  <c r="Q14" i="1"/>
  <c r="Q40" i="1"/>
  <c r="N54" i="1"/>
  <c r="N61" i="1" s="1"/>
  <c r="Q20" i="1"/>
  <c r="N43" i="1"/>
  <c r="Q43" i="1" s="1"/>
  <c r="K37" i="2"/>
  <c r="K39" i="2" s="1"/>
  <c r="Q54" i="1" l="1"/>
  <c r="Q61" i="1" s="1"/>
  <c r="N41" i="1"/>
  <c r="N45" i="1" s="1"/>
  <c r="N48" i="1" s="1"/>
  <c r="Q36" i="1"/>
  <c r="Q41" i="1" s="1"/>
  <c r="Q45" i="1" s="1"/>
  <c r="Q48" i="1" s="1"/>
  <c r="O28" i="13" s="1"/>
  <c r="M28" i="13" l="1"/>
  <c r="N75" i="1"/>
  <c r="Q75" i="1"/>
  <c r="O30" i="13" s="1"/>
  <c r="O23" i="13" l="1"/>
  <c r="O24" i="13"/>
  <c r="N76" i="1"/>
  <c r="M30" i="13"/>
  <c r="Q76" i="1"/>
  <c r="J99" i="3"/>
  <c r="M24" i="13" l="1"/>
  <c r="M23" i="13"/>
  <c r="K78" i="2"/>
  <c r="K80" i="2" s="1"/>
  <c r="J78" i="2"/>
  <c r="J80" i="2" s="1"/>
  <c r="N10" i="1" l="1"/>
  <c r="N18" i="1" s="1"/>
  <c r="N64" i="1" s="1"/>
  <c r="Q8" i="1"/>
  <c r="Q10" i="1" s="1"/>
  <c r="Q18" i="1" s="1"/>
  <c r="Q64" i="1" s="1"/>
  <c r="Q22" i="1" l="1"/>
  <c r="Q25" i="1" s="1"/>
  <c r="Q67" i="1"/>
  <c r="Q68" i="1" s="1"/>
  <c r="N22" i="1"/>
  <c r="N25" i="1" s="1"/>
  <c r="N67" i="1"/>
  <c r="N68" i="1" s="1"/>
  <c r="J47" i="3" l="1"/>
  <c r="J82" i="3" l="1"/>
  <c r="J52" i="3"/>
  <c r="J102" i="3" l="1"/>
  <c r="J104" i="3" s="1"/>
  <c r="K104" i="3" s="1"/>
</calcChain>
</file>

<file path=xl/sharedStrings.xml><?xml version="1.0" encoding="utf-8"?>
<sst xmlns="http://schemas.openxmlformats.org/spreadsheetml/2006/main" count="891" uniqueCount="396">
  <si>
    <t>Revenue</t>
  </si>
  <si>
    <t>Cost of revenue</t>
  </si>
  <si>
    <t>Gross profit</t>
  </si>
  <si>
    <t>Operating expenses</t>
  </si>
  <si>
    <t>Cash and cash equivalents</t>
  </si>
  <si>
    <t>Funds held for clients</t>
  </si>
  <si>
    <t xml:space="preserve">Total current assets     </t>
  </si>
  <si>
    <t>Goodwill</t>
  </si>
  <si>
    <t>Total current liabilities</t>
  </si>
  <si>
    <t>Cash flows from investing activities</t>
  </si>
  <si>
    <t>Cash flows from financing activities</t>
  </si>
  <si>
    <t>Revenue less repair payments</t>
  </si>
  <si>
    <t>Australia</t>
  </si>
  <si>
    <t>EU</t>
  </si>
  <si>
    <t>NA</t>
  </si>
  <si>
    <t>UK</t>
  </si>
  <si>
    <t>Others</t>
  </si>
  <si>
    <t>GBP</t>
  </si>
  <si>
    <t>USD</t>
  </si>
  <si>
    <t>% Revenue Top 5 customers</t>
  </si>
  <si>
    <t>% Revenue Top 10 customers</t>
  </si>
  <si>
    <t>% Revenue Top 20 customers</t>
  </si>
  <si>
    <t>Total</t>
  </si>
  <si>
    <t>Segmental revenue</t>
  </si>
  <si>
    <t>Payment to repair centers</t>
  </si>
  <si>
    <t>Headcount</t>
  </si>
  <si>
    <t>Mumbai</t>
  </si>
  <si>
    <t>Pune</t>
  </si>
  <si>
    <t>Gurgaon</t>
  </si>
  <si>
    <t>India</t>
  </si>
  <si>
    <t>Srilanka</t>
  </si>
  <si>
    <t>REVENUE ANALYSIS (%)</t>
  </si>
  <si>
    <t>Bangalore</t>
  </si>
  <si>
    <t>Total India</t>
  </si>
  <si>
    <t>US</t>
  </si>
  <si>
    <t>HEADCOUNT BREAK-DOWN BY LOCATION</t>
  </si>
  <si>
    <t>Average headcount for the period</t>
  </si>
  <si>
    <t>- with revenue &gt;= 5 million &lt; 10 million</t>
  </si>
  <si>
    <t>- with revenue &gt;= 1 million &lt; 5 million</t>
  </si>
  <si>
    <t>Cost of revenue less repair payments</t>
  </si>
  <si>
    <t>% to Revenue less repair payments</t>
  </si>
  <si>
    <t>Romania</t>
  </si>
  <si>
    <t>- with revenue &lt; 1 million</t>
  </si>
  <si>
    <t>- with revenue &gt;= 20 million</t>
  </si>
  <si>
    <t>% Revenue Top 1 customer</t>
  </si>
  <si>
    <t>Numerator:</t>
  </si>
  <si>
    <t>Denominator</t>
  </si>
  <si>
    <t>BASIC &amp; DILUTED NUMBER OF SHARES AND EPS</t>
  </si>
  <si>
    <t>DSO</t>
  </si>
  <si>
    <t>Attrition %</t>
  </si>
  <si>
    <t>Amortization of intangible assets</t>
  </si>
  <si>
    <t>Seat utilization used seats</t>
  </si>
  <si>
    <t>Seat utilization Built up seats</t>
  </si>
  <si>
    <t>Revenue per employee (annualized)</t>
  </si>
  <si>
    <t>BALANCE SHEET $K</t>
  </si>
  <si>
    <t>CASH FLOW STATEMENT $K</t>
  </si>
  <si>
    <t>QUARTERLY INCOME STATEMENT</t>
  </si>
  <si>
    <t>By Geography</t>
  </si>
  <si>
    <t>By Currency</t>
  </si>
  <si>
    <t>By Client Concentration</t>
  </si>
  <si>
    <t>No of Customers</t>
  </si>
  <si>
    <t>EXCHANGE RATES</t>
  </si>
  <si>
    <t>Basic EPS ($)</t>
  </si>
  <si>
    <t>Dilutive EPS ($)</t>
  </si>
  <si>
    <t>DAYS SALES OUTSTANDING</t>
  </si>
  <si>
    <t>Attrition</t>
  </si>
  <si>
    <t xml:space="preserve">Contents  </t>
  </si>
  <si>
    <t xml:space="preserve">Income Statement </t>
  </si>
  <si>
    <t xml:space="preserve">Cash Flow Statement </t>
  </si>
  <si>
    <t xml:space="preserve">Revenue Analysis </t>
  </si>
  <si>
    <t xml:space="preserve">Head Count and Attrition </t>
  </si>
  <si>
    <t xml:space="preserve">Segment Income Statement </t>
  </si>
  <si>
    <t xml:space="preserve">Exchange Rates </t>
  </si>
  <si>
    <t xml:space="preserve">EPS And DSO </t>
  </si>
  <si>
    <t>Sheet</t>
  </si>
  <si>
    <t>KEY FINANCIAL AND OPERATING METRICS</t>
  </si>
  <si>
    <t>Back</t>
  </si>
  <si>
    <t>Chennai</t>
  </si>
  <si>
    <t>Phillippines</t>
  </si>
  <si>
    <t>China</t>
  </si>
  <si>
    <t xml:space="preserve">Operating Metrics </t>
  </si>
  <si>
    <t>OPERATING METRICS</t>
  </si>
  <si>
    <t>Other liabilities</t>
  </si>
  <si>
    <t>Long term debt</t>
  </si>
  <si>
    <t>Deferred tax liabilities</t>
  </si>
  <si>
    <t>Deferred tax assets</t>
  </si>
  <si>
    <t>Current portion of long term debt</t>
  </si>
  <si>
    <t>Costa Rica</t>
  </si>
  <si>
    <t>USD-INR</t>
  </si>
  <si>
    <t>GBP-USD</t>
  </si>
  <si>
    <t>EUR-USD</t>
  </si>
  <si>
    <t>CAD-USD</t>
  </si>
  <si>
    <t>LKR-USD</t>
  </si>
  <si>
    <t>Net cash (used in) provided by financing activities</t>
  </si>
  <si>
    <t>Subscription of shares in a non-profit organisation</t>
  </si>
  <si>
    <t>Investments</t>
  </si>
  <si>
    <t>Finance Expense</t>
  </si>
  <si>
    <t>Current assets:</t>
  </si>
  <si>
    <t>Unbilled revenue</t>
  </si>
  <si>
    <t>Prepayment and other current assets</t>
  </si>
  <si>
    <t>Current tax assets</t>
  </si>
  <si>
    <t>Intangible assets</t>
  </si>
  <si>
    <t>Property and equipment</t>
  </si>
  <si>
    <t>Current liabilities:</t>
  </si>
  <si>
    <t>Trade payables</t>
  </si>
  <si>
    <t>Pension and other employee obligations</t>
  </si>
  <si>
    <t>Retained earnings</t>
  </si>
  <si>
    <t>Other components of equity</t>
  </si>
  <si>
    <t>Net cash provided by operating activities</t>
  </si>
  <si>
    <t>Travel and leisure</t>
  </si>
  <si>
    <t>Insurance</t>
  </si>
  <si>
    <t>HealthCare</t>
  </si>
  <si>
    <t>Utilities</t>
  </si>
  <si>
    <t>Banking &amp; financial services</t>
  </si>
  <si>
    <t>Mfg, retail, consumer produts, telecom &amp; diversified business</t>
  </si>
  <si>
    <t>Shipping &amp; logistics</t>
  </si>
  <si>
    <t>BUILT UP SEAT BREAK-DOWN BY LOCATION</t>
  </si>
  <si>
    <t>Builtup seat</t>
  </si>
  <si>
    <t>Nashik</t>
  </si>
  <si>
    <t>Total Builtup seat</t>
  </si>
  <si>
    <t>USED SEAT BREAK-DOWN BY LOCATION</t>
  </si>
  <si>
    <t>Used Seat</t>
  </si>
  <si>
    <t>Total Used Seat</t>
  </si>
  <si>
    <t>Interest paid</t>
  </si>
  <si>
    <t>Interest received</t>
  </si>
  <si>
    <t>Derivative assets</t>
  </si>
  <si>
    <t>Derivative liabilities</t>
  </si>
  <si>
    <t>Other non-current assets</t>
  </si>
  <si>
    <t>LIABILITIES AND EQUITY</t>
  </si>
  <si>
    <t>ASSETS</t>
  </si>
  <si>
    <t>Non-current assets:</t>
  </si>
  <si>
    <t>Total non-current assets</t>
  </si>
  <si>
    <t>Short term line of credit</t>
  </si>
  <si>
    <t>Non-current liabilities:</t>
  </si>
  <si>
    <t>Other non-current liabilities</t>
  </si>
  <si>
    <t>Share capital</t>
  </si>
  <si>
    <t>Share premium</t>
  </si>
  <si>
    <t>Shareholders equity</t>
  </si>
  <si>
    <t>Total non-current liabilities</t>
  </si>
  <si>
    <t>TOTAL ASSETS</t>
  </si>
  <si>
    <t>TOTAL LIABILITIES</t>
  </si>
  <si>
    <t>Total shareholders equity</t>
  </si>
  <si>
    <t>TOTAL LIABILITIES AND EQUITY</t>
  </si>
  <si>
    <t>Net cash used in investing activities</t>
  </si>
  <si>
    <t>Proceeds from exercise of stock options</t>
  </si>
  <si>
    <t>Repayment of long term debt</t>
  </si>
  <si>
    <t>Payment of debt issuance cost</t>
  </si>
  <si>
    <t>Proceeds from long term debt</t>
  </si>
  <si>
    <t>Net change in cash and cash equivalents</t>
  </si>
  <si>
    <t>Condensed statement of cash flows</t>
  </si>
  <si>
    <t>Profit/(loss)</t>
  </si>
  <si>
    <t>Profit/(loss) before income taxes</t>
  </si>
  <si>
    <t>Selling and marketing expenses</t>
  </si>
  <si>
    <t>General and administrative expenses</t>
  </si>
  <si>
    <t>Amortisation of intangible assets</t>
  </si>
  <si>
    <t>GROSS REVENUES $K</t>
  </si>
  <si>
    <t>NET REVENUE $K</t>
  </si>
  <si>
    <t>Net revenue per employee and per seat</t>
  </si>
  <si>
    <t>By Vertical</t>
  </si>
  <si>
    <t>UAE</t>
  </si>
  <si>
    <t>Operating profit</t>
  </si>
  <si>
    <t>Exchange difference on cash and cash equivalents</t>
  </si>
  <si>
    <t>Cash and cash equivalents at the beginning of the period</t>
  </si>
  <si>
    <t>Cash and cash equivalents at the end of the period</t>
  </si>
  <si>
    <t>Cashflows from operating activities</t>
  </si>
  <si>
    <t>Depreciation and amortization</t>
  </si>
  <si>
    <t>Amortisation of Transition Premium</t>
  </si>
  <si>
    <t>Loss/(gain) on sale of property and equipment</t>
  </si>
  <si>
    <t>Deferred income taxes</t>
  </si>
  <si>
    <t>Other current assets</t>
  </si>
  <si>
    <t>Other current liabilities</t>
  </si>
  <si>
    <t>Cash generated from Operating activities before interest and income taxes</t>
  </si>
  <si>
    <t>Short term (repayments) borrowing, net</t>
  </si>
  <si>
    <t>By Horizontal</t>
  </si>
  <si>
    <t>Philippines</t>
  </si>
  <si>
    <t>South Africa</t>
  </si>
  <si>
    <t xml:space="preserve">By Location of Delivery Center </t>
  </si>
  <si>
    <t>Full-Time-Equivalent</t>
  </si>
  <si>
    <t>Transaction</t>
  </si>
  <si>
    <t xml:space="preserve">Fixed Price </t>
  </si>
  <si>
    <t>By Contract Type</t>
  </si>
  <si>
    <t>Industry specific</t>
  </si>
  <si>
    <t>Finance &amp; accounting</t>
  </si>
  <si>
    <t>Technology services</t>
  </si>
  <si>
    <t>Legal services</t>
  </si>
  <si>
    <t>Provisions and accrued expenses</t>
  </si>
  <si>
    <t>Amortisation of debt issue cost</t>
  </si>
  <si>
    <t>Interest expense</t>
  </si>
  <si>
    <t>Interest income</t>
  </si>
  <si>
    <t>Deferred rent</t>
  </si>
  <si>
    <t>Adjustments to reconcile profit to net cash generated from operating activities:</t>
  </si>
  <si>
    <t>Changes in operating assets and liabilities:</t>
  </si>
  <si>
    <t>Ordinary shares issued and subscribed</t>
  </si>
  <si>
    <t>Direct cost incurred in relation to intial public offering</t>
  </si>
  <si>
    <t>Dividends received</t>
  </si>
  <si>
    <t>Payment of Dividend</t>
  </si>
  <si>
    <t>Investment in Subsidiaries</t>
  </si>
  <si>
    <t>Acquisition / Earn out payment</t>
  </si>
  <si>
    <t>HRO</t>
  </si>
  <si>
    <t>Vizag</t>
  </si>
  <si>
    <t>Poland</t>
  </si>
  <si>
    <t>Brazil</t>
  </si>
  <si>
    <t>Government Grants Received</t>
  </si>
  <si>
    <t>Investments in FMP</t>
  </si>
  <si>
    <t>MTM on FMP</t>
  </si>
  <si>
    <t>ZAR</t>
  </si>
  <si>
    <t>AUD</t>
  </si>
  <si>
    <t>Singapore</t>
  </si>
  <si>
    <t>USD-ZAR</t>
  </si>
  <si>
    <t>AUD-USD</t>
  </si>
  <si>
    <t>EUR</t>
  </si>
  <si>
    <t>- with revenue &gt; 10 million &lt; 20 million</t>
  </si>
  <si>
    <t>Revenue less repair payments ($k)</t>
  </si>
  <si>
    <t>Treasury Stock</t>
  </si>
  <si>
    <t>FMP sold (purchased), net</t>
  </si>
  <si>
    <t>Built up seats*</t>
  </si>
  <si>
    <t>business continuity planning) that are set up in any premises. Used seats refer to the number of built up seats that are being used by employees.</t>
  </si>
  <si>
    <t xml:space="preserve">* Built up seats refer to the total number of production seats (excluding support functions like Finance, Human Resource and Administration and seats dedicated for </t>
  </si>
  <si>
    <t>Germany</t>
  </si>
  <si>
    <t>France</t>
  </si>
  <si>
    <t>Restricted Cash in Escrow for acquisition of value edge</t>
  </si>
  <si>
    <t>Noida</t>
  </si>
  <si>
    <t>Tax impact on Stock compensation and Amortization of intangible assets</t>
  </si>
  <si>
    <t>Profit/(loss) ($K)</t>
  </si>
  <si>
    <t>SEGMENT INCOME STATEMENT ($K)</t>
  </si>
  <si>
    <t>Denmark</t>
  </si>
  <si>
    <t>Income from Escrow funds</t>
  </si>
  <si>
    <t>Proceeds from restricted cash held in Escrow</t>
  </si>
  <si>
    <t>Impairment of Goodwill</t>
  </si>
  <si>
    <t>Turkey</t>
  </si>
  <si>
    <t>Average used seats</t>
  </si>
  <si>
    <t>Average built up seats</t>
  </si>
  <si>
    <t>Purchase of share of Non controlling Interest</t>
  </si>
  <si>
    <t>Switzerland</t>
  </si>
  <si>
    <t>Government Grants Repaid</t>
  </si>
  <si>
    <t>Subscription</t>
  </si>
  <si>
    <t>Income on Contingent consideration</t>
  </si>
  <si>
    <t>Deferred consideration paid towards acquisition of HealthHelp</t>
  </si>
  <si>
    <t>Revenue from external customers</t>
  </si>
  <si>
    <t>Contract liabilities</t>
  </si>
  <si>
    <t>USD-PHP</t>
  </si>
  <si>
    <t>Repayment of pre-existing Loan of HealthHelp</t>
  </si>
  <si>
    <t>Profit on sale of Marketable securities</t>
  </si>
  <si>
    <t>Proceeds from sale of property and equipment,net</t>
  </si>
  <si>
    <t>Investment in mutual funds</t>
  </si>
  <si>
    <t>Spain</t>
  </si>
  <si>
    <t>Payment for Hotelbeds business combination</t>
  </si>
  <si>
    <t>Contract assets</t>
  </si>
  <si>
    <t>Lease liabilties</t>
  </si>
  <si>
    <t>Principal repayments under capital leases</t>
  </si>
  <si>
    <t>Hyderabad</t>
  </si>
  <si>
    <t/>
  </si>
  <si>
    <t xml:space="preserve">^^Due to facility lockdowns on account of COVID-19, we progressively shifted to a “work from home” model starting from March 15, 2020, as discussed in our earnings release dated April 23, 2020. </t>
  </si>
  <si>
    <t>Used seats* ^^</t>
  </si>
  <si>
    <t>Income tax expense</t>
  </si>
  <si>
    <t>Balance Sheet</t>
  </si>
  <si>
    <t>QE Jun-20</t>
  </si>
  <si>
    <t>QE Sep-20</t>
  </si>
  <si>
    <t>QE Dec-20</t>
  </si>
  <si>
    <t>QE Mar-21</t>
  </si>
  <si>
    <t>FY 2020-21</t>
  </si>
  <si>
    <t>As at
30-Jun-20</t>
  </si>
  <si>
    <t>As at
30-Sep-20</t>
  </si>
  <si>
    <t>As at
31-Dec-20</t>
  </si>
  <si>
    <t>As at
31-Mar-21</t>
  </si>
  <si>
    <t>Twelve months ending Mar-21</t>
  </si>
  <si>
    <t>Nine months ending Dec-20</t>
  </si>
  <si>
    <t>Six months ending Sep-20</t>
  </si>
  <si>
    <t>Three months ending Jun-20</t>
  </si>
  <si>
    <t>Yr 20-21</t>
  </si>
  <si>
    <t>Rent concessions</t>
  </si>
  <si>
    <t>Transaction charges on cancellation of treasury shares</t>
  </si>
  <si>
    <t>Trade receivables, net</t>
  </si>
  <si>
    <t>Right-of-use assets</t>
  </si>
  <si>
    <t>Current taxes payable</t>
  </si>
  <si>
    <t>Payment for property and equipment and intangible assets</t>
  </si>
  <si>
    <t>Profit after tax</t>
  </si>
  <si>
    <t>Foreign exchange (gain) loss, net</t>
  </si>
  <si>
    <t>Other (Income), net</t>
  </si>
  <si>
    <t>NON-GAAP ADJUSTMENTS $K</t>
  </si>
  <si>
    <t>Share-based compensation expense</t>
  </si>
  <si>
    <t>Marketable securities (purchased)/sold, net (short-term)</t>
  </si>
  <si>
    <t>Revenue per built up seat (annualized)</t>
  </si>
  <si>
    <t>Revenue per used seat (annualized)</t>
  </si>
  <si>
    <t>Allowances for expected credit losses (“ECL”)</t>
  </si>
  <si>
    <t>Unrealized exchange loss/(gain), net</t>
  </si>
  <si>
    <t>Income from marketable securities</t>
  </si>
  <si>
    <t>Excess tax benefit from share-based compensation expense</t>
  </si>
  <si>
    <t>Trade receivables and unbilled revenue</t>
  </si>
  <si>
    <t>Proceeds from maturity of fixed deposits</t>
  </si>
  <si>
    <t>Investment in fixed deposits</t>
  </si>
  <si>
    <t>Payment for repurchase of shares</t>
  </si>
  <si>
    <t>Unrealized (gain)/loss on derivative instruments</t>
  </si>
  <si>
    <t>QE Jun-21</t>
  </si>
  <si>
    <t>QE Sep-21</t>
  </si>
  <si>
    <t>QE Dec-21</t>
  </si>
  <si>
    <t>QE Mar-22</t>
  </si>
  <si>
    <t>FY 2021-22</t>
  </si>
  <si>
    <t>As at
30-Jun-21</t>
  </si>
  <si>
    <t>As at
30-Sep-21</t>
  </si>
  <si>
    <t>As at
31-Dec-21</t>
  </si>
  <si>
    <t>As at
31-Mar-22</t>
  </si>
  <si>
    <t>Three months ending Jun-21</t>
  </si>
  <si>
    <t>Twelve months ending Mar-22</t>
  </si>
  <si>
    <t>Yr 21-22</t>
  </si>
  <si>
    <t>Canada</t>
  </si>
  <si>
    <t>Customer Experience Services</t>
  </si>
  <si>
    <t>Income tax paid, net</t>
  </si>
  <si>
    <t>Other reserves</t>
  </si>
  <si>
    <t>Acquisition of MOLIPS, net of cash acquired</t>
  </si>
  <si>
    <t>Six months ending Sep-21</t>
  </si>
  <si>
    <t>Other income, net</t>
  </si>
  <si>
    <t>Basic weighted average ordinary shares outstanding</t>
  </si>
  <si>
    <t>Diluted weighted average ordinary shares outstanding</t>
  </si>
  <si>
    <t>Nine months ending Dec-21</t>
  </si>
  <si>
    <t>Research &amp; analytics</t>
  </si>
  <si>
    <t>Hi-Tech &amp; professional services*</t>
  </si>
  <si>
    <t>* Formerly known as Consulting &amp; Professional Services</t>
  </si>
  <si>
    <t>QE Jun-22</t>
  </si>
  <si>
    <t>As at
30-Jun-22</t>
  </si>
  <si>
    <t>Three months ending Jun-22</t>
  </si>
  <si>
    <t>FY 2022-23</t>
  </si>
  <si>
    <t>QE Sep-22</t>
  </si>
  <si>
    <t>As at
30-Sep-22</t>
  </si>
  <si>
    <t>Acquisition of Vuram, net of cash acquired</t>
  </si>
  <si>
    <t>Six months ending Sep-22</t>
  </si>
  <si>
    <t>Indore</t>
  </si>
  <si>
    <t>Trichy</t>
  </si>
  <si>
    <t>Mexico</t>
  </si>
  <si>
    <t>Yr 22-23</t>
  </si>
  <si>
    <t>Payment of transaction charges towards exercise of RSUs</t>
  </si>
  <si>
    <t>QE Dec-22</t>
  </si>
  <si>
    <t>M&amp;A-Integration cost</t>
  </si>
  <si>
    <t>Changes in Fair Value on Contingent Consideration</t>
  </si>
  <si>
    <t>As at
31-Dec-22</t>
  </si>
  <si>
    <t>Nine months ending Dec-22</t>
  </si>
  <si>
    <t>Acquisition of OptiBuy, net of cash acquired</t>
  </si>
  <si>
    <t>Acquisition of SmartCube, net of cash acquired</t>
  </si>
  <si>
    <t>Adjusted operating profit excluding stock compensation, amortization of intangible assets, impairment of goodwill &amp; acquisition related expenses</t>
  </si>
  <si>
    <t>Adjusted operating profit excluding stock compensation, amortization of intangible assets &amp; impairment of goodwill (Previous definition)</t>
  </si>
  <si>
    <t>Adjusted net income excluding stock compensation, amortization of intangible assets, impairment of goodwill and including tax impact thereon (previous definition)</t>
  </si>
  <si>
    <t>TAX impact on M&amp;A-Integration cost</t>
  </si>
  <si>
    <t>Adjusted net income excluding stock compensation, amortization of intangible assets, impairment of goodwill &amp; acquisition related expenses, including tax impact thereon (New definition)</t>
  </si>
  <si>
    <t>Adjusted net income excluding stock compensation, amortization of intangible assets, impairment of goodwill &amp; acquisition related expenses, including tax impact thereon (New definition)($K)</t>
  </si>
  <si>
    <t>Adjusted net income excluding stock compensation, amortization of intangible assets &amp; impairment of goodwill, including tax impact thereon (Prior definition)($K)</t>
  </si>
  <si>
    <t>Adjusted net income excluding stock compensation, amortization of intangible assets &amp; impairment of goodwill, including tax impact thereon (Prior definition)</t>
  </si>
  <si>
    <t>Investment in marketable securities (long-term)/Proceeds from sale of marketable securities (long-term)</t>
  </si>
  <si>
    <t>Payment for business transfer (CEPROCS)</t>
  </si>
  <si>
    <t>Payment for business transfer (A Large Insurance Company)</t>
  </si>
  <si>
    <t>QE Mar-23</t>
  </si>
  <si>
    <t>As at
31-Mar-23</t>
  </si>
  <si>
    <t>Twelve months ending Mar-23</t>
  </si>
  <si>
    <t>Malaysia</t>
  </si>
  <si>
    <t xml:space="preserve">WNS is excluding acquisition-related expenses as presented above with effect from fiscal 2023 second quarter. Previously disclosed non-GAAP financial measures for fiscal 2023 second quarter did not exclude acquisition-related expenses. </t>
  </si>
  <si>
    <t>The non-GAAP financial measures presented above for fiscal 2023 second quarter have been adjusted to exclude acquisition-related expenses for comparability across the periods presented above</t>
  </si>
  <si>
    <t>We have applied this revised method of calculating our non-GAAP ANI and non-GAAP adjusted diluted earnings per ADS for the comparative periods provided.</t>
  </si>
  <si>
    <t>QE Jun-23</t>
  </si>
  <si>
    <t>QE Sep-23</t>
  </si>
  <si>
    <t>QE Dec-23</t>
  </si>
  <si>
    <t>QE Mar-24</t>
  </si>
  <si>
    <t>FY 2023-24</t>
  </si>
  <si>
    <t>As at
30-Jun-23</t>
  </si>
  <si>
    <t>Three months ending Jun-23</t>
  </si>
  <si>
    <t>Reconciling item</t>
  </si>
  <si>
    <t>TSLU</t>
  </si>
  <si>
    <t>MRHP</t>
  </si>
  <si>
    <t>HCLS</t>
  </si>
  <si>
    <t>BFSI</t>
  </si>
  <si>
    <t>Revenue less repair payments (non-GAAP)</t>
  </si>
  <si>
    <t>Adjusted cost of revenue</t>
  </si>
  <si>
    <t>Adjusted gross profit</t>
  </si>
  <si>
    <t>Adjusted gross profit %</t>
  </si>
  <si>
    <t>Yr 23-24</t>
  </si>
  <si>
    <t>REVENUE</t>
  </si>
  <si>
    <t>REVENUE (LESS REPAIR PAYMENTS)</t>
  </si>
  <si>
    <r>
      <t>By Strategic Business Units</t>
    </r>
    <r>
      <rPr>
        <b/>
        <vertAlign val="superscript"/>
        <sz val="10"/>
        <rFont val="Verdana"/>
        <family val="2"/>
      </rPr>
      <t>#</t>
    </r>
  </si>
  <si>
    <t>^ Only customers with revenue more than $10000</t>
  </si>
  <si>
    <t>Reportable segments are as follows:</t>
  </si>
  <si>
    <t>Adjusted cost of revenue under reconciling items includes segment eliminations and unallocated expenses</t>
  </si>
  <si>
    <t>Revenue under reconciling items includes segment eliminations and impact of foreign exchange fluctuations</t>
  </si>
  <si>
    <t xml:space="preserve">Effective April 1, 2023, WNS has adopted a new organizational structure featuring four strategic business units (“SBUs”), each headed by a chief business officer (“CBO”). Under the new organizational structure, WNS has combined our existing verticals into the four SBUs (as set out below). </t>
  </si>
  <si>
    <t xml:space="preserve">The new organizational structure is expected to help drive improved outcomes for our global clients and enable our company to better drive business synergies, enhance scalability, generate operating leverage, and create organizational depth. To align with this new structure, WNS has changed our segments for financial statement reporting purposes. </t>
  </si>
  <si>
    <t>1. TSLU (comprising of Travel, Shipping/Logistics and Utilities verticals)</t>
  </si>
  <si>
    <t>2. MRHP (comprising of Manufacturing/Retail/Consumer, Hi-tech/Professional Services and Procurement verticals)</t>
  </si>
  <si>
    <t>4. BFSI (comprising of Banking/Financial Services and Insurance verticals)</t>
  </si>
  <si>
    <t>3. HCLS (comprising of Healthcare vertical, which we have renamed as our Healthcare/Life Sciences vertical)</t>
  </si>
  <si>
    <r>
      <rPr>
        <vertAlign val="superscript"/>
        <sz val="10"/>
        <rFont val="Verdana"/>
        <family val="2"/>
      </rPr>
      <t xml:space="preserve"># </t>
    </r>
    <r>
      <rPr>
        <sz val="10"/>
        <rFont val="Verdana"/>
        <family val="2"/>
      </rPr>
      <t xml:space="preserve">Effective April 1, 2023, WNS has adopted a new organizational structure featuring four strategic business units (“SBUs”), each headed by a chief business officer (“CBO”). Under the new organizational structure, WNS has combined our existing verticals into the four SBUs (as set out below). </t>
    </r>
  </si>
  <si>
    <t xml:space="preserve">The service delivery capacities of our remote-working employees may not be equivalent to their normal capacities when working in our delivery centers. </t>
  </si>
  <si>
    <t>Deferred consideration paid towards acquisition of Optibuy</t>
  </si>
  <si>
    <t>Other (income) expenses</t>
  </si>
  <si>
    <t>As at
30-Sep-23</t>
  </si>
  <si>
    <t>Six months ending Sep-23</t>
  </si>
  <si>
    <t>As at
30-Dec-23</t>
  </si>
  <si>
    <t>Nine months ending Dec-23</t>
  </si>
  <si>
    <t>details are not relevant for fiscal 2021, fiscal 2022, fiscal 2023, QE Jun-23, QE Sep-23 and QE Dec-23.</t>
  </si>
  <si>
    <t xml:space="preserve">The “work from home” model continued to be used in fiscal 2021, fiscal 2022, fiscal 2023, QE Jun-23, QE-Sep-23 and QE-Dec-23. Accordingly, the used seats details and seat utilization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</si>
</sst>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8" formatCode="&quot;$&quot;#,##0.00_);[Red]\(&quot;$&quot;#,##0.00\)"/>
    <numFmt numFmtId="42" formatCode="_(&quot;$&quot;* #,##0_);_(&quot;$&quot;* \(#,##0\);_(&quot;$&quot;* &quot;-&quot;_);_(@_)"/>
    <numFmt numFmtId="41" formatCode="_(* #,##0_);_(* \(#,##0\);_(* &quot;-&quot;_);_(@_)"/>
    <numFmt numFmtId="43" formatCode="_(* #,##0.00_);_(* \(#,##0.00\);_(* &quot;-&quot;??_);_(@_)"/>
    <numFmt numFmtId="164" formatCode="0.0%"/>
    <numFmt numFmtId="165" formatCode="_(* #,##0.0_);_(* \(#,##0.0\);_(* &quot;-&quot;?_);_(@_)"/>
    <numFmt numFmtId="166" formatCode="_(* #,##0.000_);_(* \(#,##0.000\);_(* &quot;-&quot;???_);_(@_)"/>
    <numFmt numFmtId="167" formatCode="_(* #,##0_);_(* \(#,##0\);_(* &quot;-&quot;??_);_(@_)"/>
    <numFmt numFmtId="168" formatCode="#,##0.0"/>
    <numFmt numFmtId="169" formatCode="_(* #,##0.000_);_(* \(#,##0.000\);_(* &quot;-&quot;??_);_(@_)"/>
    <numFmt numFmtId="170" formatCode="0.000000000"/>
    <numFmt numFmtId="171" formatCode="0_);\(0\)"/>
    <numFmt numFmtId="172" formatCode="_(&quot;$&quot;* #,##0.000_);_(&quot;$&quot;* \(#,##0.000\);_(&quot;$&quot;* &quot;-&quot;??_);_(@_)"/>
    <numFmt numFmtId="173" formatCode="_-[$€-2]* #,##0.00_-;\-[$€-2]* #,##0.00_-;_-[$€-2]* &quot;-&quot;??_-"/>
    <numFmt numFmtId="174" formatCode="_(&quot;$&quot;* #,##0_);_(&quot;$&quot;* \(#,##0\);_(&quot;$&quot;* &quot;-&quot;??_);_(@_)"/>
    <numFmt numFmtId="175" formatCode="#,##0.0_);[Red]\(#,##0.0\)"/>
    <numFmt numFmtId="176" formatCode="#,##0.0_);\(#,##0.0\)"/>
    <numFmt numFmtId="177" formatCode="#,##0_%_);\(#,##0\)_%;#,##0_%_);@_%_)"/>
    <numFmt numFmtId="178" formatCode="#,##0.00_%_);\(#,##0.00\)_%;#,##0.00_%_);@_%_)"/>
    <numFmt numFmtId="179" formatCode="&quot;$&quot;#,##0.00_%_);\(&quot;$&quot;#,##0.00\)_%;&quot;$&quot;#,##0.00_%_);@_%_)"/>
    <numFmt numFmtId="180" formatCode="0_%_);\(0\)_%;0_%_);@_%_)"/>
    <numFmt numFmtId="181" formatCode="0.0\x_)_);&quot;NM&quot;_x_)_);0.0\x_)_);@_%_)"/>
    <numFmt numFmtId="182" formatCode="m/d/yy_%_)"/>
    <numFmt numFmtId="183" formatCode="0.0\%_);\(0.0\%\);0.0\%_);@_%_)"/>
    <numFmt numFmtId="184" formatCode="&quot;$&quot;#,##0_%_);\(&quot;$&quot;#,##0\)_%;&quot;$&quot;#,##0_%_);@_%_)"/>
    <numFmt numFmtId="185" formatCode="\¥#,##0_);\(\¥#,##0\)"/>
    <numFmt numFmtId="186" formatCode="\£#,##0_);\(\£#,##0\)"/>
    <numFmt numFmtId="187" formatCode="#,##0.00\ ;[Red]\(#,##0.00\)"/>
    <numFmt numFmtId="188" formatCode="#,##0.00\x_);&quot;NM&quot;"/>
    <numFmt numFmtId="189" formatCode="#,##0.00_x;\(#,##0.00\)\x"/>
    <numFmt numFmtId="190" formatCode="#,###"/>
    <numFmt numFmtId="191" formatCode="mm/sd/yy"/>
    <numFmt numFmtId="192" formatCode="0.0\ "/>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_(* #,##0.00_);_(* \(#,##0.00\);_(* &quot;-&quot;_);_(@_)"/>
    <numFmt numFmtId="202" formatCode="_(* #,##0.00_);_(* \(#,##0.00\);_(* &quot;-&quot;?_);_(@_)"/>
    <numFmt numFmtId="203" formatCode="_(* #,##0.0_);_(* \(#,##0.0\);_(* &quot;-&quot;_);_(@_)"/>
    <numFmt numFmtId="204" formatCode="_(* #,##0_);_(* \(#,##0\);_(* &quot;-&quot;?_);_(@_)"/>
    <numFmt numFmtId="205" formatCode="0.000%"/>
    <numFmt numFmtId="206" formatCode="_(* #,##0.0000_);_(* \(#,##0.0000\);_(* &quot;-&quot;_);_(@_)"/>
    <numFmt numFmtId="207" formatCode="_(* #,##0.00000_);_(* \(#,##0.00000\);_(* &quot;-&quot;_);_(@_)"/>
  </numFmts>
  <fonts count="74">
    <font>
      <sz val="10"/>
      <name val="Arial"/>
    </font>
    <font>
      <sz val="10"/>
      <name val="Arial"/>
      <family val="2"/>
    </font>
    <font>
      <sz val="8"/>
      <name val="Verdana"/>
      <family val="2"/>
    </font>
    <font>
      <sz val="8"/>
      <name val="Arial"/>
      <family val="2"/>
    </font>
    <font>
      <u/>
      <sz val="10"/>
      <color indexed="12"/>
      <name val="Arial"/>
      <family val="2"/>
    </font>
    <font>
      <sz val="10"/>
      <name val="Arial"/>
      <family val="2"/>
    </font>
    <font>
      <sz val="10"/>
      <name val="MS Sans Serif"/>
      <family val="2"/>
    </font>
    <font>
      <sz val="10"/>
      <name val="Helv"/>
    </font>
    <font>
      <sz val="11"/>
      <name val="Times New Roman"/>
      <family val="1"/>
    </font>
    <font>
      <sz val="10"/>
      <color indexed="8"/>
      <name val="Verdana"/>
      <family val="2"/>
    </font>
    <font>
      <sz val="10"/>
      <color indexed="9"/>
      <name val="Verdana"/>
      <family val="2"/>
    </font>
    <font>
      <sz val="12"/>
      <name val="Arial"/>
      <family val="2"/>
    </font>
    <font>
      <sz val="10"/>
      <color indexed="20"/>
      <name val="Verdana"/>
      <family val="2"/>
    </font>
    <font>
      <sz val="8"/>
      <name val="Geneva"/>
    </font>
    <font>
      <sz val="10"/>
      <color indexed="12"/>
      <name val="MS Sans Serif"/>
      <family val="2"/>
    </font>
    <font>
      <sz val="10"/>
      <name val="Times New Roman"/>
      <family val="1"/>
    </font>
    <font>
      <b/>
      <sz val="12"/>
      <name val="Times New Roman"/>
      <family val="1"/>
    </font>
    <font>
      <u val="singleAccounting"/>
      <sz val="10"/>
      <name val="Arial"/>
      <family val="2"/>
    </font>
    <font>
      <b/>
      <sz val="10"/>
      <color indexed="8"/>
      <name val="Times New Roman"/>
      <family val="1"/>
    </font>
    <font>
      <b/>
      <sz val="10"/>
      <color indexed="52"/>
      <name val="Verdana"/>
      <family val="2"/>
    </font>
    <font>
      <b/>
      <sz val="10"/>
      <color indexed="9"/>
      <name val="Verdana"/>
      <family val="2"/>
    </font>
    <font>
      <sz val="10"/>
      <name val="Verdana"/>
      <family val="2"/>
    </font>
    <font>
      <sz val="8"/>
      <name val="Palatino"/>
      <family val="1"/>
    </font>
    <font>
      <sz val="12"/>
      <name val="Times New Roman"/>
      <family val="1"/>
    </font>
    <font>
      <u val="doubleAccounting"/>
      <sz val="10"/>
      <name val="Arial"/>
      <family val="2"/>
    </font>
    <font>
      <sz val="12"/>
      <color indexed="8"/>
      <name val="Times New Roman"/>
      <family val="1"/>
    </font>
    <font>
      <sz val="8"/>
      <name val="Bookman Old Style"/>
      <family val="1"/>
    </font>
    <font>
      <i/>
      <sz val="10"/>
      <color indexed="23"/>
      <name val="Verdana"/>
      <family val="2"/>
    </font>
    <font>
      <b/>
      <i/>
      <sz val="14"/>
      <name val="Tms Rmn"/>
    </font>
    <font>
      <sz val="7"/>
      <name val="Palatino"/>
      <family val="1"/>
    </font>
    <font>
      <sz val="11"/>
      <name val="Arial"/>
      <family val="2"/>
    </font>
    <font>
      <sz val="10"/>
      <color indexed="17"/>
      <name val="Verdana"/>
      <family val="2"/>
    </font>
    <font>
      <sz val="8"/>
      <name val="Arial"/>
      <family val="2"/>
    </font>
    <font>
      <sz val="6"/>
      <color indexed="16"/>
      <name val="Palatino"/>
      <family val="1"/>
    </font>
    <font>
      <b/>
      <sz val="12"/>
      <name val="Arial"/>
      <family val="2"/>
    </font>
    <font>
      <b/>
      <sz val="15"/>
      <color indexed="56"/>
      <name val="Verdana"/>
      <family val="2"/>
    </font>
    <font>
      <sz val="18"/>
      <name val="Helvetica-Black"/>
    </font>
    <font>
      <i/>
      <sz val="14"/>
      <name val="Palatino"/>
      <family val="1"/>
    </font>
    <font>
      <b/>
      <sz val="11"/>
      <color indexed="56"/>
      <name val="Verdana"/>
      <family val="2"/>
    </font>
    <font>
      <sz val="8"/>
      <color indexed="12"/>
      <name val="Arial"/>
      <family val="2"/>
    </font>
    <font>
      <sz val="10"/>
      <color indexed="52"/>
      <name val="Verdana"/>
      <family val="2"/>
    </font>
    <font>
      <sz val="10"/>
      <color indexed="60"/>
      <name val="Verdana"/>
      <family val="2"/>
    </font>
    <font>
      <strike/>
      <sz val="9"/>
      <name val="Helv"/>
    </font>
    <font>
      <sz val="10"/>
      <name val="Verdana"/>
      <family val="2"/>
    </font>
    <font>
      <b/>
      <sz val="10"/>
      <color indexed="63"/>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Helv"/>
    </font>
    <font>
      <b/>
      <sz val="10"/>
      <name val="MS Sans Serif"/>
      <family val="2"/>
    </font>
    <font>
      <sz val="10"/>
      <color indexed="8"/>
      <name val="Times New Roman"/>
      <family val="1"/>
    </font>
    <font>
      <sz val="10"/>
      <name val="Helv"/>
      <charset val="204"/>
    </font>
    <font>
      <b/>
      <sz val="9"/>
      <name val="Palatino"/>
      <family val="1"/>
    </font>
    <font>
      <sz val="9"/>
      <color indexed="21"/>
      <name val="Helvetica-Black"/>
    </font>
    <font>
      <sz val="9"/>
      <name val="Helvetica-Black"/>
    </font>
    <font>
      <b/>
      <sz val="10"/>
      <name val="Times New Roman"/>
      <family val="1"/>
    </font>
    <font>
      <b/>
      <sz val="8"/>
      <name val="Times New Roman"/>
      <family val="1"/>
    </font>
    <font>
      <b/>
      <sz val="11"/>
      <name val="Times New Roman"/>
      <family val="1"/>
    </font>
    <font>
      <b/>
      <sz val="18"/>
      <color indexed="56"/>
      <name val="Cambria"/>
      <family val="2"/>
    </font>
    <font>
      <b/>
      <sz val="10"/>
      <color indexed="8"/>
      <name val="Verdana"/>
      <family val="2"/>
    </font>
    <font>
      <u/>
      <sz val="8"/>
      <name val="Helv"/>
    </font>
    <font>
      <sz val="10"/>
      <color indexed="10"/>
      <name val="Verdana"/>
      <family val="2"/>
    </font>
    <font>
      <b/>
      <u/>
      <sz val="10"/>
      <name val="Verdana"/>
      <family val="2"/>
    </font>
    <font>
      <i/>
      <sz val="10"/>
      <name val="Verdana"/>
      <family val="2"/>
    </font>
    <font>
      <b/>
      <sz val="12"/>
      <color indexed="9"/>
      <name val="Verdana"/>
      <family val="2"/>
    </font>
    <font>
      <u/>
      <sz val="10"/>
      <name val="Verdana"/>
      <family val="2"/>
    </font>
    <font>
      <b/>
      <sz val="10"/>
      <name val="Verdana"/>
      <family val="2"/>
    </font>
    <font>
      <b/>
      <i/>
      <sz val="10"/>
      <name val="Verdana"/>
      <family val="2"/>
    </font>
    <font>
      <sz val="12"/>
      <color indexed="8"/>
      <name val="Verdana"/>
      <family val="2"/>
    </font>
    <font>
      <b/>
      <sz val="12"/>
      <name val="Verdana"/>
      <family val="2"/>
    </font>
    <font>
      <vertAlign val="superscript"/>
      <sz val="10"/>
      <name val="Verdana"/>
      <family val="2"/>
    </font>
    <font>
      <b/>
      <vertAlign val="superscript"/>
      <sz val="10"/>
      <name val="Verdan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47"/>
        <bgColor indexed="64"/>
      </patternFill>
    </fill>
    <fill>
      <patternFill patternType="solid">
        <fgColor indexed="60"/>
        <bgColor indexed="64"/>
      </patternFill>
    </fill>
    <fill>
      <patternFill patternType="solid">
        <fgColor indexed="52"/>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s>
  <borders count="57">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8"/>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bottom style="thin">
        <color indexed="8"/>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bottom style="hair">
        <color indexed="22"/>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bottom/>
      <diagonal/>
    </border>
    <border>
      <left style="medium">
        <color indexed="9"/>
      </left>
      <right style="medium">
        <color indexed="9"/>
      </right>
      <top style="medium">
        <color indexed="9"/>
      </top>
      <bottom style="thick">
        <color indexed="9"/>
      </bottom>
      <diagonal/>
    </border>
    <border>
      <left style="medium">
        <color indexed="9"/>
      </left>
      <right style="medium">
        <color indexed="9"/>
      </right>
      <top style="thick">
        <color indexed="9"/>
      </top>
      <bottom style="medium">
        <color indexed="9"/>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style="hair">
        <color indexed="22"/>
      </top>
      <bottom/>
      <diagonal/>
    </border>
    <border>
      <left style="thin">
        <color indexed="64"/>
      </left>
      <right/>
      <top/>
      <bottom style="hair">
        <color indexed="22"/>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22"/>
      </bottom>
      <diagonal/>
    </border>
    <border>
      <left style="thin">
        <color indexed="64"/>
      </left>
      <right style="hair">
        <color indexed="64"/>
      </right>
      <top style="hair">
        <color indexed="22"/>
      </top>
      <bottom style="hair">
        <color indexed="22"/>
      </bottom>
      <diagonal/>
    </border>
    <border>
      <left style="hair">
        <color indexed="64"/>
      </left>
      <right style="thin">
        <color indexed="64"/>
      </right>
      <top style="hair">
        <color indexed="22"/>
      </top>
      <bottom style="hair">
        <color indexed="22"/>
      </bottom>
      <diagonal/>
    </border>
    <border>
      <left style="hair">
        <color indexed="64"/>
      </left>
      <right style="thin">
        <color indexed="64"/>
      </right>
      <top style="thin">
        <color indexed="64"/>
      </top>
      <bottom style="hair">
        <color indexed="22"/>
      </bottom>
      <diagonal/>
    </border>
    <border>
      <left style="thin">
        <color indexed="64"/>
      </left>
      <right/>
      <top style="hair">
        <color indexed="22"/>
      </top>
      <bottom style="hair">
        <color indexed="22"/>
      </bottom>
      <diagonal/>
    </border>
    <border>
      <left style="thin">
        <color indexed="64"/>
      </left>
      <right/>
      <top style="hair">
        <color indexed="2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hair">
        <color indexed="22"/>
      </bottom>
      <diagonal/>
    </border>
    <border>
      <left style="medium">
        <color indexed="64"/>
      </left>
      <right style="medium">
        <color indexed="64"/>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22"/>
      </top>
      <bottom/>
      <diagonal/>
    </border>
    <border>
      <left style="medium">
        <color indexed="64"/>
      </left>
      <right style="medium">
        <color indexed="64"/>
      </right>
      <top style="thin">
        <color indexed="64"/>
      </top>
      <bottom style="hair">
        <color indexed="2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22"/>
      </bottom>
      <diagonal/>
    </border>
    <border>
      <left/>
      <right style="thin">
        <color indexed="64"/>
      </right>
      <top style="thin">
        <color indexed="64"/>
      </top>
      <bottom style="hair">
        <color indexed="22"/>
      </bottom>
      <diagonal/>
    </border>
    <border>
      <left/>
      <right style="thin">
        <color indexed="64"/>
      </right>
      <top style="hair">
        <color indexed="22"/>
      </top>
      <bottom style="hair">
        <color indexed="22"/>
      </bottom>
      <diagonal/>
    </border>
    <border>
      <left/>
      <right style="thin">
        <color indexed="64"/>
      </right>
      <top style="hair">
        <color indexed="22"/>
      </top>
      <bottom/>
      <diagonal/>
    </border>
    <border>
      <left/>
      <right style="thin">
        <color indexed="64"/>
      </right>
      <top style="hair">
        <color indexed="22"/>
      </top>
      <bottom style="thin">
        <color indexed="64"/>
      </bottom>
      <diagonal/>
    </border>
    <border>
      <left style="thin">
        <color indexed="64"/>
      </left>
      <right/>
      <top style="hair">
        <color indexed="22"/>
      </top>
      <bottom/>
      <diagonal/>
    </border>
    <border>
      <left style="hair">
        <color indexed="64"/>
      </left>
      <right style="thin">
        <color indexed="64"/>
      </right>
      <top style="hair">
        <color indexed="22"/>
      </top>
      <bottom style="thin">
        <color indexed="64"/>
      </bottom>
      <diagonal/>
    </border>
  </borders>
  <cellStyleXfs count="877">
    <xf numFmtId="0" fontId="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190" fontId="8" fillId="0" borderId="0" applyFont="0" applyFill="0" applyBorder="0" applyAlignment="0" applyProtection="0"/>
    <xf numFmtId="191" fontId="8" fillId="0" borderId="0" applyFont="0" applyFill="0" applyBorder="0" applyAlignment="0" applyProtection="0"/>
    <xf numFmtId="172" fontId="5" fillId="0" borderId="0">
      <alignment horizontal="left"/>
    </xf>
    <xf numFmtId="171" fontId="5" fillId="0" borderId="0">
      <alignment horizontal="left"/>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0" borderId="0" applyFont="0" applyFill="0" applyBorder="0" applyAlignment="0" applyProtection="0">
      <alignment horizontal="right"/>
    </xf>
    <xf numFmtId="0" fontId="14" fillId="0" borderId="0"/>
    <xf numFmtId="0" fontId="15" fillId="0" borderId="0"/>
    <xf numFmtId="0" fontId="16" fillId="0" borderId="1" applyNumberFormat="0" applyFill="0" applyAlignment="0" applyProtection="0"/>
    <xf numFmtId="186" fontId="17" fillId="0" borderId="0" applyFont="0" applyFill="0" applyBorder="0" applyAlignment="0" applyProtection="0"/>
    <xf numFmtId="192" fontId="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20" borderId="2" applyNumberFormat="0" applyAlignment="0" applyProtection="0"/>
    <xf numFmtId="0" fontId="20" fillId="21" borderId="3" applyNumberFormat="0" applyAlignment="0" applyProtection="0"/>
    <xf numFmtId="43" fontId="1" fillId="0" borderId="0" applyFont="0" applyFill="0" applyBorder="0" applyAlignment="0" applyProtection="0"/>
    <xf numFmtId="177" fontId="22" fillId="0" borderId="0" applyFont="0" applyFill="0" applyBorder="0" applyAlignment="0" applyProtection="0">
      <alignment horizontal="right"/>
    </xf>
    <xf numFmtId="189" fontId="5" fillId="0" borderId="0" applyFont="0" applyFill="0" applyBorder="0" applyAlignment="0" applyProtection="0"/>
    <xf numFmtId="188" fontId="5" fillId="0" borderId="0" applyFont="0" applyFill="0" applyBorder="0" applyAlignment="0" applyProtection="0">
      <alignment horizontal="right"/>
    </xf>
    <xf numFmtId="178" fontId="22" fillId="0" borderId="0" applyFont="0" applyFill="0" applyBorder="0" applyAlignment="0" applyProtection="0">
      <alignment horizontal="right"/>
    </xf>
    <xf numFmtId="42" fontId="5" fillId="0" borderId="0">
      <alignment horizontal="right"/>
    </xf>
    <xf numFmtId="184" fontId="22" fillId="0" borderId="0" applyFont="0" applyFill="0" applyBorder="0" applyAlignment="0" applyProtection="0">
      <alignment horizontal="right"/>
    </xf>
    <xf numFmtId="179" fontId="22" fillId="0" borderId="0" applyFont="0" applyFill="0" applyBorder="0" applyAlignment="0" applyProtection="0">
      <alignment horizontal="right"/>
    </xf>
    <xf numFmtId="0" fontId="23" fillId="0" borderId="0" applyFont="0" applyFill="0" applyBorder="0" applyAlignment="0" applyProtection="0"/>
    <xf numFmtId="14" fontId="8" fillId="0" borderId="0" applyFont="0" applyFill="0" applyBorder="0" applyAlignment="0" applyProtection="0"/>
    <xf numFmtId="182" fontId="22" fillId="0" borderId="0" applyFont="0" applyFill="0" applyBorder="0" applyAlignment="0" applyProtection="0"/>
    <xf numFmtId="180" fontId="22" fillId="0" borderId="4" applyNumberFormat="0" applyFont="0" applyFill="0" applyAlignment="0" applyProtection="0"/>
    <xf numFmtId="42" fontId="24" fillId="0" borderId="0" applyFill="0" applyBorder="0" applyAlignment="0" applyProtection="0"/>
    <xf numFmtId="168" fontId="25" fillId="22" borderId="0">
      <alignment horizontal="center" vertical="center"/>
    </xf>
    <xf numFmtId="173" fontId="26" fillId="0" borderId="0" applyFont="0" applyFill="0" applyBorder="0" applyAlignment="0" applyProtection="0"/>
    <xf numFmtId="0" fontId="27" fillId="0" borderId="0" applyNumberFormat="0" applyFill="0" applyBorder="0" applyAlignment="0" applyProtection="0"/>
    <xf numFmtId="0" fontId="28" fillId="0" borderId="0"/>
    <xf numFmtId="0" fontId="29" fillId="0" borderId="0" applyFill="0" applyBorder="0" applyProtection="0">
      <alignment horizontal="left"/>
    </xf>
    <xf numFmtId="0" fontId="30" fillId="0" borderId="0">
      <alignment horizontal="left"/>
    </xf>
    <xf numFmtId="0" fontId="31" fillId="4" borderId="0" applyNumberFormat="0" applyBorder="0" applyAlignment="0" applyProtection="0"/>
    <xf numFmtId="38" fontId="32" fillId="23" borderId="0" applyNumberFormat="0" applyBorder="0" applyAlignment="0" applyProtection="0"/>
    <xf numFmtId="183" fontId="22" fillId="0" borderId="0" applyFont="0" applyFill="0" applyBorder="0" applyAlignment="0" applyProtection="0">
      <alignment horizontal="right"/>
    </xf>
    <xf numFmtId="0" fontId="33" fillId="0" borderId="0" applyProtection="0">
      <alignment horizontal="right"/>
    </xf>
    <xf numFmtId="0" fontId="34" fillId="0" borderId="5" applyNumberFormat="0" applyAlignment="0" applyProtection="0">
      <alignment horizontal="left" vertical="center"/>
    </xf>
    <xf numFmtId="0" fontId="34" fillId="0" borderId="6">
      <alignment horizontal="left" vertical="center"/>
    </xf>
    <xf numFmtId="0" fontId="35" fillId="0" borderId="7" applyNumberFormat="0" applyFill="0" applyAlignment="0" applyProtection="0"/>
    <xf numFmtId="0" fontId="36" fillId="0" borderId="0" applyProtection="0">
      <alignment horizontal="left"/>
    </xf>
    <xf numFmtId="0" fontId="37" fillId="0" borderId="0" applyProtection="0">
      <alignment horizontal="left"/>
    </xf>
    <xf numFmtId="0" fontId="38" fillId="0" borderId="0" applyNumberFormat="0" applyFill="0" applyBorder="0" applyAlignment="0" applyProtection="0"/>
    <xf numFmtId="0" fontId="4" fillId="0" borderId="0" applyNumberFormat="0" applyFill="0" applyBorder="0" applyAlignment="0" applyProtection="0">
      <alignment vertical="top"/>
      <protection locked="0"/>
    </xf>
    <xf numFmtId="0" fontId="15" fillId="0" borderId="0" applyAlignment="0">
      <protection locked="0"/>
    </xf>
    <xf numFmtId="10" fontId="32" fillId="24" borderId="8" applyNumberFormat="0" applyBorder="0" applyAlignment="0" applyProtection="0"/>
    <xf numFmtId="0" fontId="39" fillId="0" borderId="0" applyNumberFormat="0" applyFill="0" applyBorder="0" applyAlignment="0">
      <protection locked="0"/>
    </xf>
    <xf numFmtId="174" fontId="5" fillId="0" borderId="0" applyFont="0" applyFill="0" applyBorder="0" applyAlignment="0" applyProtection="0"/>
    <xf numFmtId="0" fontId="40" fillId="0" borderId="9" applyNumberFormat="0" applyFill="0" applyAlignment="0" applyProtection="0"/>
    <xf numFmtId="194" fontId="5" fillId="0" borderId="0" applyFont="0" applyFill="0" applyBorder="0" applyAlignment="0" applyProtection="0"/>
    <xf numFmtId="196" fontId="5" fillId="0" borderId="0" applyFont="0" applyFill="0" applyBorder="0" applyAlignment="0" applyProtection="0"/>
    <xf numFmtId="198" fontId="5" fillId="0" borderId="0" applyFont="0" applyFill="0" applyBorder="0" applyAlignment="0" applyProtection="0"/>
    <xf numFmtId="200" fontId="5" fillId="0" borderId="0" applyFont="0" applyFill="0" applyBorder="0" applyAlignment="0" applyProtection="0"/>
    <xf numFmtId="193" fontId="5" fillId="0" borderId="0" applyFont="0" applyFill="0" applyBorder="0" applyAlignment="0" applyProtection="0"/>
    <xf numFmtId="195" fontId="5" fillId="0" borderId="0" applyFont="0" applyFill="0" applyBorder="0" applyAlignment="0" applyProtection="0"/>
    <xf numFmtId="197" fontId="5" fillId="0" borderId="0" applyFont="0" applyFill="0" applyBorder="0" applyAlignment="0" applyProtection="0"/>
    <xf numFmtId="199" fontId="5" fillId="0" borderId="0" applyFont="0" applyFill="0" applyBorder="0" applyAlignment="0" applyProtection="0"/>
    <xf numFmtId="181" fontId="22" fillId="0" borderId="0" applyFont="0" applyFill="0" applyBorder="0" applyAlignment="0" applyProtection="0">
      <alignment horizontal="right"/>
    </xf>
    <xf numFmtId="0" fontId="41" fillId="25" borderId="0" applyNumberFormat="0" applyBorder="0" applyAlignment="0" applyProtection="0"/>
    <xf numFmtId="170" fontId="5" fillId="0" borderId="0"/>
    <xf numFmtId="0" fontId="7" fillId="0" borderId="0"/>
    <xf numFmtId="0" fontId="7" fillId="0" borderId="0"/>
    <xf numFmtId="37" fontId="42" fillId="0" borderId="10">
      <alignment horizontal="left"/>
    </xf>
    <xf numFmtId="0" fontId="43" fillId="26" borderId="11" applyNumberFormat="0" applyFont="0" applyAlignment="0" applyProtection="0"/>
    <xf numFmtId="0" fontId="44" fillId="20" borderId="12" applyNumberFormat="0" applyAlignment="0" applyProtection="0"/>
    <xf numFmtId="40" fontId="45" fillId="22" borderId="0">
      <alignment horizontal="right"/>
    </xf>
    <xf numFmtId="0" fontId="46" fillId="22" borderId="0">
      <alignment horizontal="right"/>
    </xf>
    <xf numFmtId="0" fontId="47" fillId="22" borderId="13"/>
    <xf numFmtId="0" fontId="47" fillId="0" borderId="0" applyBorder="0">
      <alignment horizontal="centerContinuous"/>
    </xf>
    <xf numFmtId="0" fontId="48" fillId="0" borderId="0" applyBorder="0">
      <alignment horizontal="centerContinuous"/>
    </xf>
    <xf numFmtId="0" fontId="23" fillId="27" borderId="0" applyNumberFormat="0" applyFont="0" applyBorder="0" applyAlignment="0"/>
    <xf numFmtId="1" fontId="49" fillId="0" borderId="0" applyProtection="0">
      <alignment horizontal="right" vertical="center"/>
    </xf>
    <xf numFmtId="9" fontId="1" fillId="0" borderId="0" applyFont="0" applyFill="0" applyBorder="0" applyAlignment="0" applyProtection="0"/>
    <xf numFmtId="164" fontId="5" fillId="0" borderId="0" applyFont="0" applyFill="0" applyBorder="0" applyAlignment="0" applyProtection="0"/>
    <xf numFmtId="10" fontId="5" fillId="0" borderId="0" applyFont="0" applyFill="0" applyBorder="0" applyAlignment="0" applyProtection="0"/>
    <xf numFmtId="8" fontId="50" fillId="0" borderId="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51" fillId="0" borderId="14">
      <alignment horizontal="center"/>
    </xf>
    <xf numFmtId="3" fontId="6" fillId="0" borderId="0" applyFont="0" applyFill="0" applyBorder="0" applyAlignment="0" applyProtection="0"/>
    <xf numFmtId="0" fontId="6" fillId="28" borderId="0" applyNumberFormat="0" applyFont="0" applyBorder="0" applyAlignment="0" applyProtection="0"/>
    <xf numFmtId="0" fontId="52" fillId="0" borderId="15">
      <alignment horizontal="centerContinuous"/>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5" fontId="8" fillId="1" borderId="0" applyNumberFormat="0" applyFont="0" applyBorder="0" applyAlignment="0" applyProtection="0"/>
    <xf numFmtId="42" fontId="17" fillId="0" borderId="0" applyFill="0" applyBorder="0" applyAlignment="0" applyProtection="0"/>
    <xf numFmtId="0" fontId="53" fillId="0" borderId="0"/>
    <xf numFmtId="0" fontId="54" fillId="0" borderId="0" applyBorder="0" applyProtection="0">
      <alignment vertical="center"/>
    </xf>
    <xf numFmtId="180" fontId="54" fillId="0" borderId="1" applyBorder="0" applyProtection="0">
      <alignment horizontal="right" vertical="center"/>
    </xf>
    <xf numFmtId="0" fontId="55" fillId="29" borderId="0" applyBorder="0" applyProtection="0">
      <alignment horizontal="centerContinuous" vertical="center"/>
    </xf>
    <xf numFmtId="0" fontId="55" fillId="30" borderId="1" applyBorder="0" applyProtection="0">
      <alignment horizontal="centerContinuous" vertical="center"/>
    </xf>
    <xf numFmtId="0" fontId="56" fillId="0" borderId="0" applyFill="0" applyBorder="0" applyProtection="0">
      <alignment horizontal="left"/>
    </xf>
    <xf numFmtId="0" fontId="29" fillId="0" borderId="16" applyFill="0" applyBorder="0" applyProtection="0">
      <alignment horizontal="left" vertical="top"/>
    </xf>
    <xf numFmtId="0" fontId="57" fillId="0" borderId="0">
      <alignment horizontal="centerContinuous"/>
    </xf>
    <xf numFmtId="0" fontId="58" fillId="0" borderId="0"/>
    <xf numFmtId="0" fontId="15" fillId="0" borderId="0" applyNumberFormat="0" applyFill="0" applyBorder="0" applyAlignment="0" applyProtection="0"/>
    <xf numFmtId="0" fontId="23" fillId="0" borderId="0" applyNumberFormat="0" applyFill="0" applyBorder="0" applyAlignment="0" applyProtection="0"/>
    <xf numFmtId="40" fontId="59" fillId="0" borderId="0"/>
    <xf numFmtId="0" fontId="60" fillId="0" borderId="0" applyNumberFormat="0" applyFill="0" applyBorder="0" applyAlignment="0" applyProtection="0"/>
    <xf numFmtId="0" fontId="61" fillId="0" borderId="17" applyNumberFormat="0" applyFill="0" applyAlignment="0" applyProtection="0"/>
    <xf numFmtId="40" fontId="50" fillId="0" borderId="0"/>
    <xf numFmtId="187" fontId="62" fillId="0" borderId="0"/>
    <xf numFmtId="0" fontId="63" fillId="0" borderId="0" applyNumberFormat="0" applyFill="0" applyBorder="0" applyAlignment="0" applyProtection="0"/>
    <xf numFmtId="185" fontId="17" fillId="0" borderId="0" applyFont="0" applyFill="0" applyBorder="0" applyAlignment="0" applyProtection="0"/>
    <xf numFmtId="0" fontId="21"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alignment horizontal="left"/>
    </xf>
    <xf numFmtId="171" fontId="1" fillId="0" borderId="0">
      <alignment horizontal="left"/>
    </xf>
    <xf numFmtId="0" fontId="1" fillId="0" borderId="0" applyNumberFormat="0" applyFill="0" applyBorder="0" applyAlignment="0" applyProtection="0"/>
    <xf numFmtId="189" fontId="1" fillId="0" borderId="0" applyFont="0" applyFill="0" applyBorder="0" applyAlignment="0" applyProtection="0"/>
    <xf numFmtId="42" fontId="1" fillId="0" borderId="0">
      <alignment horizontal="right"/>
    </xf>
    <xf numFmtId="38" fontId="3" fillId="23" borderId="0" applyNumberFormat="0" applyBorder="0" applyAlignment="0" applyProtection="0"/>
    <xf numFmtId="10" fontId="3" fillId="24" borderId="8" applyNumberFormat="0" applyBorder="0" applyAlignment="0" applyProtection="0"/>
    <xf numFmtId="174" fontId="1" fillId="0" borderId="0" applyFont="0" applyFill="0" applyBorder="0" applyAlignment="0" applyProtection="0"/>
    <xf numFmtId="170" fontId="1" fillId="0" borderId="0"/>
    <xf numFmtId="0" fontId="21" fillId="26" borderId="11" applyNumberFormat="0" applyFont="0" applyAlignment="0" applyProtection="0"/>
    <xf numFmtId="164" fontId="1" fillId="0" borderId="0" applyFont="0" applyFill="0" applyBorder="0" applyAlignment="0" applyProtection="0"/>
    <xf numFmtId="10" fontId="1" fillId="0" borderId="0" applyFont="0" applyFill="0" applyBorder="0" applyAlignment="0" applyProtection="0"/>
  </cellStyleXfs>
  <cellXfs count="358">
    <xf numFmtId="0" fontId="0" fillId="0" borderId="0" xfId="0"/>
    <xf numFmtId="0" fontId="2" fillId="0" borderId="0" xfId="0" applyFont="1"/>
    <xf numFmtId="0" fontId="21" fillId="0" borderId="0" xfId="0" applyFont="1"/>
    <xf numFmtId="43" fontId="21" fillId="0" borderId="0" xfId="0" applyNumberFormat="1" applyFont="1"/>
    <xf numFmtId="0" fontId="64" fillId="0" borderId="0" xfId="0" applyFont="1" applyBorder="1"/>
    <xf numFmtId="0" fontId="21" fillId="0" borderId="0" xfId="0" applyFont="1" applyBorder="1"/>
    <xf numFmtId="0" fontId="65" fillId="0" borderId="0" xfId="0" applyFont="1" applyAlignment="1">
      <alignment horizontal="right"/>
    </xf>
    <xf numFmtId="41" fontId="21" fillId="0" borderId="0" xfId="0" applyNumberFormat="1" applyFont="1"/>
    <xf numFmtId="0" fontId="21" fillId="0" borderId="18" xfId="0" applyFont="1" applyBorder="1"/>
    <xf numFmtId="0" fontId="21" fillId="0" borderId="20" xfId="0" applyFont="1" applyBorder="1"/>
    <xf numFmtId="0" fontId="65" fillId="0" borderId="21" xfId="0" applyFont="1" applyBorder="1"/>
    <xf numFmtId="0" fontId="21" fillId="0" borderId="21" xfId="0" applyFont="1" applyBorder="1"/>
    <xf numFmtId="41" fontId="21" fillId="0" borderId="18" xfId="0" applyNumberFormat="1" applyFont="1" applyBorder="1"/>
    <xf numFmtId="0" fontId="65" fillId="0" borderId="19" xfId="0" applyFont="1" applyFill="1" applyBorder="1"/>
    <xf numFmtId="41" fontId="15" fillId="0" borderId="19" xfId="0" applyNumberFormat="1" applyFont="1" applyFill="1" applyBorder="1"/>
    <xf numFmtId="41" fontId="21" fillId="0" borderId="19" xfId="0" applyNumberFormat="1" applyFont="1" applyFill="1" applyBorder="1"/>
    <xf numFmtId="43" fontId="21" fillId="0" borderId="19" xfId="0" applyNumberFormat="1" applyFont="1" applyBorder="1"/>
    <xf numFmtId="41" fontId="21" fillId="0" borderId="20" xfId="0" applyNumberFormat="1" applyFont="1" applyBorder="1"/>
    <xf numFmtId="43" fontId="21" fillId="0" borderId="19" xfId="0" applyNumberFormat="1" applyFont="1" applyFill="1" applyBorder="1" applyAlignment="1">
      <alignment horizontal="center"/>
    </xf>
    <xf numFmtId="0" fontId="70" fillId="24" borderId="24" xfId="0" applyFont="1" applyFill="1" applyBorder="1" applyAlignment="1">
      <alignment horizontal="left" vertical="top" wrapText="1" readingOrder="1"/>
    </xf>
    <xf numFmtId="0" fontId="70" fillId="22" borderId="25" xfId="0" applyFont="1" applyFill="1" applyBorder="1" applyAlignment="1">
      <alignment horizontal="left" vertical="top" wrapText="1" readingOrder="1"/>
    </xf>
    <xf numFmtId="0" fontId="70" fillId="24" borderId="25" xfId="0" applyFont="1" applyFill="1" applyBorder="1" applyAlignment="1">
      <alignment horizontal="left" vertical="top" wrapText="1" readingOrder="1"/>
    </xf>
    <xf numFmtId="0" fontId="20" fillId="32" borderId="0" xfId="0" applyFont="1" applyFill="1" applyAlignment="1">
      <alignment vertical="center"/>
    </xf>
    <xf numFmtId="41" fontId="21" fillId="0" borderId="26" xfId="0" applyNumberFormat="1" applyFont="1" applyBorder="1"/>
    <xf numFmtId="0" fontId="68" fillId="31" borderId="8" xfId="0" applyFont="1" applyFill="1" applyBorder="1" applyAlignment="1">
      <alignment vertical="center"/>
    </xf>
    <xf numFmtId="41" fontId="21" fillId="0" borderId="18" xfId="0" applyNumberFormat="1" applyFont="1" applyBorder="1" applyAlignment="1">
      <alignment horizontal="center"/>
    </xf>
    <xf numFmtId="0" fontId="21" fillId="0" borderId="19" xfId="0" applyFont="1" applyBorder="1"/>
    <xf numFmtId="41" fontId="21" fillId="0" borderId="19" xfId="0" applyNumberFormat="1" applyFont="1" applyBorder="1"/>
    <xf numFmtId="41" fontId="21" fillId="0" borderId="0" xfId="0" applyNumberFormat="1" applyFont="1" applyFill="1" applyBorder="1"/>
    <xf numFmtId="0" fontId="21" fillId="0" borderId="0" xfId="0" applyFont="1" applyFill="1"/>
    <xf numFmtId="41" fontId="21" fillId="0" borderId="27" xfId="0" applyNumberFormat="1" applyFont="1" applyBorder="1"/>
    <xf numFmtId="41" fontId="21" fillId="0" borderId="22" xfId="0" applyNumberFormat="1" applyFont="1" applyFill="1" applyBorder="1"/>
    <xf numFmtId="0" fontId="21" fillId="0" borderId="0" xfId="0" applyFont="1" applyFill="1" applyBorder="1"/>
    <xf numFmtId="41" fontId="21" fillId="0" borderId="26" xfId="0" applyNumberFormat="1" applyFont="1" applyFill="1" applyBorder="1"/>
    <xf numFmtId="164" fontId="21" fillId="0" borderId="0" xfId="0" applyNumberFormat="1" applyFont="1" applyBorder="1"/>
    <xf numFmtId="0" fontId="21" fillId="0" borderId="19" xfId="0" applyFont="1" applyFill="1" applyBorder="1"/>
    <xf numFmtId="0" fontId="21" fillId="0" borderId="20" xfId="0" applyFont="1" applyFill="1" applyBorder="1"/>
    <xf numFmtId="165" fontId="21" fillId="0" borderId="0" xfId="0" applyNumberFormat="1" applyFont="1"/>
    <xf numFmtId="165" fontId="21" fillId="22" borderId="0" xfId="0" applyNumberFormat="1" applyFont="1" applyFill="1"/>
    <xf numFmtId="0" fontId="20" fillId="22" borderId="0" xfId="0" applyFont="1" applyFill="1" applyAlignment="1">
      <alignment vertical="center"/>
    </xf>
    <xf numFmtId="0" fontId="21" fillId="0" borderId="0" xfId="0" applyFont="1" applyAlignment="1">
      <alignment horizontal="center" vertical="center" wrapText="1"/>
    </xf>
    <xf numFmtId="165" fontId="21" fillId="0" borderId="0" xfId="0" applyNumberFormat="1" applyFont="1" applyAlignment="1">
      <alignment horizontal="center" vertical="center" wrapText="1"/>
    </xf>
    <xf numFmtId="41" fontId="21" fillId="0" borderId="0" xfId="0" applyNumberFormat="1" applyFont="1" applyBorder="1" applyAlignment="1">
      <alignment horizontal="center"/>
    </xf>
    <xf numFmtId="41" fontId="21" fillId="0" borderId="30" xfId="0" applyNumberFormat="1" applyFont="1" applyBorder="1"/>
    <xf numFmtId="41" fontId="21" fillId="0" borderId="0" xfId="0" applyNumberFormat="1" applyFont="1" applyBorder="1"/>
    <xf numFmtId="166" fontId="21" fillId="0" borderId="19" xfId="0" applyNumberFormat="1" applyFont="1" applyBorder="1"/>
    <xf numFmtId="166" fontId="21" fillId="0" borderId="0" xfId="0" applyNumberFormat="1" applyFont="1"/>
    <xf numFmtId="41" fontId="21" fillId="0" borderId="21" xfId="0" applyNumberFormat="1" applyFont="1" applyBorder="1"/>
    <xf numFmtId="41" fontId="21" fillId="0" borderId="0" xfId="0" applyNumberFormat="1" applyFont="1" applyAlignment="1">
      <alignment horizontal="center" vertical="center"/>
    </xf>
    <xf numFmtId="41" fontId="21" fillId="0" borderId="0" xfId="0" applyNumberFormat="1" applyFont="1" applyBorder="1" applyAlignment="1">
      <alignment horizontal="center" vertical="center"/>
    </xf>
    <xf numFmtId="41" fontId="21" fillId="0" borderId="0" xfId="0" applyNumberFormat="1" applyFont="1" applyAlignment="1">
      <alignment vertical="center"/>
    </xf>
    <xf numFmtId="167" fontId="68" fillId="31" borderId="8" xfId="173" applyNumberFormat="1" applyFont="1" applyFill="1" applyBorder="1" applyAlignment="1">
      <alignment vertical="center"/>
    </xf>
    <xf numFmtId="41" fontId="21" fillId="0" borderId="0" xfId="0" applyNumberFormat="1" applyFont="1" applyFill="1"/>
    <xf numFmtId="164" fontId="21" fillId="0" borderId="0" xfId="0" applyNumberFormat="1" applyFont="1" applyFill="1" applyBorder="1"/>
    <xf numFmtId="164" fontId="21" fillId="0" borderId="8" xfId="0" applyNumberFormat="1" applyFont="1" applyBorder="1"/>
    <xf numFmtId="41" fontId="68" fillId="0" borderId="0" xfId="0" applyNumberFormat="1" applyFont="1" applyAlignment="1">
      <alignment horizontal="right"/>
    </xf>
    <xf numFmtId="41" fontId="21" fillId="0" borderId="31" xfId="0" applyNumberFormat="1" applyFont="1" applyFill="1" applyBorder="1"/>
    <xf numFmtId="41" fontId="21" fillId="0" borderId="34" xfId="0" applyNumberFormat="1" applyFont="1" applyBorder="1"/>
    <xf numFmtId="9" fontId="21" fillId="0" borderId="19" xfId="231" applyFont="1" applyFill="1" applyBorder="1"/>
    <xf numFmtId="41" fontId="21" fillId="0" borderId="35" xfId="0" applyNumberFormat="1" applyFont="1" applyBorder="1"/>
    <xf numFmtId="41" fontId="21" fillId="0" borderId="20" xfId="0" applyNumberFormat="1" applyFont="1" applyFill="1" applyBorder="1"/>
    <xf numFmtId="0" fontId="64" fillId="0" borderId="0" xfId="0" applyFont="1" applyFill="1"/>
    <xf numFmtId="0" fontId="21" fillId="0" borderId="21" xfId="0" applyFont="1" applyFill="1" applyBorder="1"/>
    <xf numFmtId="0" fontId="68" fillId="0" borderId="0" xfId="0" applyFont="1" applyFill="1"/>
    <xf numFmtId="0" fontId="68" fillId="0" borderId="20" xfId="0" applyFont="1" applyFill="1" applyBorder="1"/>
    <xf numFmtId="41" fontId="68" fillId="0" borderId="20" xfId="0" applyNumberFormat="1" applyFont="1" applyFill="1" applyBorder="1"/>
    <xf numFmtId="41" fontId="21" fillId="0" borderId="21" xfId="0" applyNumberFormat="1" applyFont="1" applyFill="1" applyBorder="1"/>
    <xf numFmtId="41" fontId="67" fillId="0" borderId="0" xfId="0" applyNumberFormat="1" applyFont="1"/>
    <xf numFmtId="41" fontId="21" fillId="0" borderId="0" xfId="0" applyNumberFormat="1" applyFont="1" applyBorder="1" applyAlignment="1">
      <alignment vertical="center"/>
    </xf>
    <xf numFmtId="41" fontId="21" fillId="33" borderId="36" xfId="0" applyNumberFormat="1" applyFont="1" applyFill="1" applyBorder="1" applyAlignment="1">
      <alignment horizontal="center" vertical="center"/>
    </xf>
    <xf numFmtId="9" fontId="21" fillId="0" borderId="18" xfId="0" applyNumberFormat="1" applyFont="1" applyBorder="1"/>
    <xf numFmtId="9" fontId="21" fillId="0" borderId="0" xfId="0" applyNumberFormat="1" applyFont="1" applyBorder="1"/>
    <xf numFmtId="164" fontId="21" fillId="0" borderId="26" xfId="0" applyNumberFormat="1" applyFont="1" applyBorder="1"/>
    <xf numFmtId="41" fontId="21" fillId="0" borderId="8" xfId="0" applyNumberFormat="1" applyFont="1" applyBorder="1"/>
    <xf numFmtId="164" fontId="21" fillId="0" borderId="19" xfId="0" applyNumberFormat="1" applyFont="1" applyBorder="1"/>
    <xf numFmtId="41" fontId="21" fillId="0" borderId="19" xfId="0" quotePrefix="1" applyNumberFormat="1" applyFont="1" applyBorder="1"/>
    <xf numFmtId="41" fontId="64" fillId="0" borderId="0" xfId="0" applyNumberFormat="1" applyFont="1" applyFill="1"/>
    <xf numFmtId="41" fontId="21" fillId="0" borderId="18" xfId="0" applyNumberFormat="1" applyFont="1" applyFill="1" applyBorder="1"/>
    <xf numFmtId="41" fontId="68" fillId="33" borderId="8" xfId="0" applyNumberFormat="1" applyFont="1" applyFill="1" applyBorder="1" applyAlignment="1">
      <alignment vertical="center"/>
    </xf>
    <xf numFmtId="0" fontId="68" fillId="0" borderId="19" xfId="0" applyFont="1" applyFill="1" applyBorder="1" applyAlignment="1">
      <alignment wrapText="1"/>
    </xf>
    <xf numFmtId="0" fontId="21" fillId="0" borderId="19" xfId="0" applyFont="1" applyFill="1" applyBorder="1" applyAlignment="1">
      <alignment wrapText="1"/>
    </xf>
    <xf numFmtId="0" fontId="21" fillId="0" borderId="26" xfId="0" applyFont="1" applyFill="1" applyBorder="1" applyAlignment="1">
      <alignment wrapText="1"/>
    </xf>
    <xf numFmtId="0" fontId="68" fillId="0" borderId="19" xfId="0" applyFont="1" applyFill="1" applyBorder="1"/>
    <xf numFmtId="0" fontId="21" fillId="0" borderId="19" xfId="0" applyFont="1" applyFill="1" applyBorder="1" applyAlignment="1"/>
    <xf numFmtId="0" fontId="21" fillId="0" borderId="26" xfId="0" applyFont="1" applyFill="1" applyBorder="1" applyAlignment="1"/>
    <xf numFmtId="0" fontId="21" fillId="0" borderId="21" xfId="0" applyFont="1" applyFill="1" applyBorder="1" applyAlignment="1"/>
    <xf numFmtId="0" fontId="21" fillId="0" borderId="26" xfId="0" applyFont="1" applyFill="1" applyBorder="1"/>
    <xf numFmtId="0" fontId="68" fillId="33" borderId="8" xfId="0" applyFont="1" applyFill="1" applyBorder="1" applyAlignment="1">
      <alignment vertical="center"/>
    </xf>
    <xf numFmtId="41" fontId="21" fillId="0" borderId="0" xfId="0" applyNumberFormat="1" applyFont="1" applyFill="1" applyAlignment="1">
      <alignment vertical="center"/>
    </xf>
    <xf numFmtId="0" fontId="21" fillId="0" borderId="18" xfId="0" applyFont="1" applyFill="1" applyBorder="1"/>
    <xf numFmtId="0" fontId="21" fillId="0" borderId="19" xfId="0" applyFont="1" applyFill="1" applyBorder="1" applyAlignment="1">
      <alignment horizontal="left" indent="2"/>
    </xf>
    <xf numFmtId="0" fontId="68" fillId="34" borderId="8" xfId="0" applyFont="1" applyFill="1" applyBorder="1" applyAlignment="1">
      <alignment vertical="center"/>
    </xf>
    <xf numFmtId="0" fontId="68" fillId="34" borderId="8" xfId="0" applyFont="1" applyFill="1" applyBorder="1" applyAlignment="1">
      <alignment horizontal="center" vertical="center"/>
    </xf>
    <xf numFmtId="0" fontId="68" fillId="34" borderId="8" xfId="0" applyFont="1" applyFill="1" applyBorder="1" applyAlignment="1">
      <alignment horizontal="center" vertical="center" wrapText="1"/>
    </xf>
    <xf numFmtId="0" fontId="68" fillId="34" borderId="28" xfId="0" applyFont="1" applyFill="1" applyBorder="1" applyAlignment="1">
      <alignment vertical="center"/>
    </xf>
    <xf numFmtId="0" fontId="68" fillId="34" borderId="8" xfId="0" applyFont="1" applyFill="1" applyBorder="1" applyAlignment="1">
      <alignment vertical="center" wrapText="1"/>
    </xf>
    <xf numFmtId="0" fontId="4" fillId="24" borderId="25" xfId="202" applyFill="1" applyBorder="1" applyAlignment="1" applyProtection="1">
      <alignment horizontal="center" vertical="top" wrapText="1" readingOrder="1"/>
    </xf>
    <xf numFmtId="0" fontId="4" fillId="22" borderId="25" xfId="202" applyFill="1" applyBorder="1" applyAlignment="1" applyProtection="1">
      <alignment horizontal="center" vertical="top" wrapText="1" readingOrder="1"/>
    </xf>
    <xf numFmtId="0" fontId="4" fillId="35" borderId="8" xfId="202" applyFill="1" applyBorder="1" applyAlignment="1" applyProtection="1">
      <alignment horizontal="center" vertical="center"/>
    </xf>
    <xf numFmtId="167" fontId="21" fillId="0" borderId="19" xfId="173" applyNumberFormat="1" applyFont="1" applyFill="1" applyBorder="1" applyAlignment="1">
      <alignment horizontal="center"/>
    </xf>
    <xf numFmtId="164" fontId="21" fillId="36" borderId="19" xfId="0" applyNumberFormat="1" applyFont="1" applyFill="1" applyBorder="1"/>
    <xf numFmtId="164" fontId="21" fillId="36" borderId="0" xfId="0" applyNumberFormat="1" applyFont="1" applyFill="1" applyBorder="1"/>
    <xf numFmtId="9" fontId="21" fillId="36" borderId="0" xfId="0" applyNumberFormat="1" applyFont="1" applyFill="1" applyBorder="1"/>
    <xf numFmtId="167" fontId="21" fillId="36" borderId="19" xfId="173" applyNumberFormat="1" applyFont="1" applyFill="1" applyBorder="1"/>
    <xf numFmtId="41" fontId="2" fillId="0" borderId="0" xfId="0" applyNumberFormat="1" applyFont="1"/>
    <xf numFmtId="0" fontId="21" fillId="0" borderId="0" xfId="0" applyFont="1" applyBorder="1" applyAlignment="1">
      <alignment horizontal="center" vertical="center"/>
    </xf>
    <xf numFmtId="201" fontId="21" fillId="0" borderId="0" xfId="0" applyNumberFormat="1" applyFont="1" applyFill="1" applyBorder="1"/>
    <xf numFmtId="41" fontId="21" fillId="0" borderId="19" xfId="0" applyNumberFormat="1" applyFont="1" applyBorder="1" applyAlignment="1">
      <alignment wrapText="1"/>
    </xf>
    <xf numFmtId="202" fontId="21" fillId="0" borderId="19" xfId="0" applyNumberFormat="1" applyFont="1" applyFill="1" applyBorder="1"/>
    <xf numFmtId="202" fontId="68" fillId="0" borderId="0" xfId="0" applyNumberFormat="1" applyFont="1" applyFill="1"/>
    <xf numFmtId="41" fontId="21" fillId="0" borderId="16" xfId="0" applyNumberFormat="1" applyFont="1" applyBorder="1"/>
    <xf numFmtId="164" fontId="21" fillId="0" borderId="13" xfId="0" applyNumberFormat="1" applyFont="1" applyBorder="1"/>
    <xf numFmtId="41" fontId="21" fillId="0" borderId="39" xfId="0" applyNumberFormat="1" applyFont="1" applyBorder="1"/>
    <xf numFmtId="164" fontId="21" fillId="0" borderId="40" xfId="0" applyNumberFormat="1" applyFont="1" applyBorder="1"/>
    <xf numFmtId="41" fontId="68" fillId="0" borderId="0" xfId="0" applyNumberFormat="1" applyFont="1" applyBorder="1"/>
    <xf numFmtId="43" fontId="21" fillId="0" borderId="19" xfId="0" applyNumberFormat="1" applyFont="1" applyFill="1" applyBorder="1"/>
    <xf numFmtId="167" fontId="21" fillId="0" borderId="19" xfId="0" applyNumberFormat="1" applyFont="1" applyFill="1" applyBorder="1"/>
    <xf numFmtId="41" fontId="21" fillId="0" borderId="0" xfId="849" applyNumberFormat="1"/>
    <xf numFmtId="41" fontId="21" fillId="0" borderId="41" xfId="849" applyNumberFormat="1" applyBorder="1"/>
    <xf numFmtId="41" fontId="21" fillId="0" borderId="42" xfId="849" applyNumberFormat="1" applyBorder="1"/>
    <xf numFmtId="41" fontId="21" fillId="0" borderId="44" xfId="849" applyNumberFormat="1" applyBorder="1"/>
    <xf numFmtId="41" fontId="64" fillId="0" borderId="0" xfId="849" applyNumberFormat="1" applyFont="1"/>
    <xf numFmtId="41" fontId="0" fillId="0" borderId="0" xfId="0" applyNumberFormat="1"/>
    <xf numFmtId="41" fontId="68" fillId="0" borderId="0" xfId="849" applyNumberFormat="1" applyFont="1" applyAlignment="1">
      <alignment horizontal="right"/>
    </xf>
    <xf numFmtId="41" fontId="21" fillId="0" borderId="43" xfId="849" applyNumberFormat="1" applyBorder="1"/>
    <xf numFmtId="41" fontId="21" fillId="0" borderId="45" xfId="849" applyNumberFormat="1" applyBorder="1"/>
    <xf numFmtId="41" fontId="21" fillId="0" borderId="28" xfId="0" applyNumberFormat="1" applyFont="1" applyBorder="1"/>
    <xf numFmtId="164" fontId="21" fillId="0" borderId="38" xfId="0" applyNumberFormat="1" applyFont="1" applyBorder="1"/>
    <xf numFmtId="41" fontId="21" fillId="0" borderId="0" xfId="0" applyNumberFormat="1" applyFont="1" applyFill="1" applyAlignment="1">
      <alignment horizontal="center" wrapText="1"/>
    </xf>
    <xf numFmtId="41" fontId="21" fillId="0" borderId="8" xfId="0" applyNumberFormat="1" applyFont="1" applyFill="1" applyBorder="1"/>
    <xf numFmtId="0" fontId="68" fillId="0" borderId="8" xfId="0" applyFont="1" applyFill="1" applyBorder="1"/>
    <xf numFmtId="41" fontId="21" fillId="0" borderId="47" xfId="0" applyNumberFormat="1" applyFont="1" applyBorder="1"/>
    <xf numFmtId="164" fontId="21" fillId="0" borderId="6" xfId="0" applyNumberFormat="1" applyFont="1" applyBorder="1"/>
    <xf numFmtId="164" fontId="21" fillId="36" borderId="22" xfId="0" applyNumberFormat="1" applyFont="1" applyFill="1" applyBorder="1"/>
    <xf numFmtId="41" fontId="21" fillId="0" borderId="22" xfId="0" applyNumberFormat="1" applyFont="1" applyBorder="1"/>
    <xf numFmtId="167" fontId="21" fillId="0" borderId="20" xfId="173" applyNumberFormat="1" applyFont="1" applyFill="1" applyBorder="1" applyAlignment="1">
      <alignment horizontal="center"/>
    </xf>
    <xf numFmtId="41" fontId="21" fillId="0" borderId="34" xfId="0" applyNumberFormat="1" applyFont="1" applyFill="1" applyBorder="1"/>
    <xf numFmtId="9" fontId="21" fillId="0" borderId="34" xfId="231" applyFont="1" applyFill="1" applyBorder="1"/>
    <xf numFmtId="0" fontId="21" fillId="0" borderId="19" xfId="0" applyFont="1" applyBorder="1" applyAlignment="1">
      <alignment wrapText="1"/>
    </xf>
    <xf numFmtId="41" fontId="21" fillId="36" borderId="0" xfId="0" applyNumberFormat="1" applyFont="1" applyFill="1"/>
    <xf numFmtId="164" fontId="21" fillId="0" borderId="19" xfId="849" applyNumberFormat="1" applyFill="1" applyBorder="1"/>
    <xf numFmtId="166" fontId="21" fillId="0" borderId="26" xfId="0" applyNumberFormat="1" applyFont="1" applyBorder="1"/>
    <xf numFmtId="169" fontId="21" fillId="0" borderId="19" xfId="0" applyNumberFormat="1" applyFont="1" applyBorder="1"/>
    <xf numFmtId="169" fontId="21" fillId="0" borderId="0" xfId="0" applyNumberFormat="1" applyFont="1"/>
    <xf numFmtId="169" fontId="21" fillId="0" borderId="26" xfId="0" applyNumberFormat="1" applyFont="1" applyBorder="1"/>
    <xf numFmtId="0" fontId="4" fillId="0" borderId="0" xfId="202" applyFill="1" applyBorder="1" applyAlignment="1" applyProtection="1">
      <alignment horizontal="center" vertical="center"/>
    </xf>
    <xf numFmtId="0" fontId="67" fillId="0" borderId="19" xfId="0" applyFont="1" applyFill="1" applyBorder="1"/>
    <xf numFmtId="167" fontId="21" fillId="0" borderId="19" xfId="0" applyNumberFormat="1" applyFont="1" applyFill="1" applyBorder="1" applyAlignment="1">
      <alignment horizontal="center"/>
    </xf>
    <xf numFmtId="43" fontId="21" fillId="0" borderId="0" xfId="173" applyFont="1" applyFill="1"/>
    <xf numFmtId="0" fontId="69" fillId="0" borderId="0" xfId="0" quotePrefix="1" applyFont="1" applyFill="1" applyBorder="1" applyAlignment="1">
      <alignment horizontal="left" vertical="top"/>
    </xf>
    <xf numFmtId="0" fontId="21" fillId="0" borderId="0" xfId="0" applyFont="1" applyFill="1" applyAlignment="1"/>
    <xf numFmtId="0" fontId="65" fillId="0" borderId="0" xfId="0" quotePrefix="1" applyFont="1" applyFill="1" applyBorder="1" applyAlignment="1">
      <alignment horizontal="left" vertical="top"/>
    </xf>
    <xf numFmtId="0" fontId="65" fillId="0" borderId="0" xfId="0" applyFont="1" applyFill="1"/>
    <xf numFmtId="167" fontId="15" fillId="0" borderId="19" xfId="0" applyNumberFormat="1" applyFont="1" applyFill="1" applyBorder="1"/>
    <xf numFmtId="0" fontId="65" fillId="0" borderId="0" xfId="0" applyFont="1" applyAlignment="1">
      <alignment horizontal="left" vertical="top"/>
    </xf>
    <xf numFmtId="0" fontId="21" fillId="0" borderId="48" xfId="0" applyFont="1" applyBorder="1" applyAlignment="1">
      <alignment horizontal="center" vertical="center"/>
    </xf>
    <xf numFmtId="167" fontId="21" fillId="36" borderId="20" xfId="173" applyNumberFormat="1" applyFont="1" applyFill="1" applyBorder="1"/>
    <xf numFmtId="164" fontId="21" fillId="0" borderId="1" xfId="0" applyNumberFormat="1" applyFont="1" applyBorder="1"/>
    <xf numFmtId="205" fontId="21" fillId="0" borderId="0" xfId="0" applyNumberFormat="1" applyFont="1" applyBorder="1"/>
    <xf numFmtId="0" fontId="71" fillId="31" borderId="23" xfId="0" applyFont="1" applyFill="1" applyBorder="1" applyAlignment="1">
      <alignment horizontal="left" vertical="top" wrapText="1" readingOrder="1"/>
    </xf>
    <xf numFmtId="0" fontId="71" fillId="31" borderId="23" xfId="0" applyFont="1" applyFill="1" applyBorder="1" applyAlignment="1">
      <alignment horizontal="center" vertical="center" wrapText="1" readingOrder="1"/>
    </xf>
    <xf numFmtId="10" fontId="21" fillId="0" borderId="38" xfId="0" applyNumberFormat="1" applyFont="1" applyBorder="1"/>
    <xf numFmtId="167" fontId="21" fillId="0" borderId="19" xfId="173" applyNumberFormat="1" applyFont="1" applyFill="1" applyBorder="1"/>
    <xf numFmtId="10" fontId="21" fillId="0" borderId="6" xfId="0" applyNumberFormat="1" applyFont="1" applyBorder="1"/>
    <xf numFmtId="0" fontId="21" fillId="0" borderId="0" xfId="0" applyFont="1" applyProtection="1">
      <protection locked="0"/>
    </xf>
    <xf numFmtId="0" fontId="20" fillId="32" borderId="0" xfId="0" applyFont="1" applyFill="1" applyAlignment="1" applyProtection="1">
      <alignment vertical="center"/>
      <protection locked="0"/>
    </xf>
    <xf numFmtId="0" fontId="68" fillId="34" borderId="8" xfId="0" applyFont="1" applyFill="1" applyBorder="1" applyAlignment="1" applyProtection="1">
      <alignment horizontal="center" vertical="center"/>
      <protection locked="0"/>
    </xf>
    <xf numFmtId="41" fontId="21" fillId="0" borderId="18" xfId="0" applyNumberFormat="1" applyFont="1" applyBorder="1" applyProtection="1">
      <protection locked="0"/>
    </xf>
    <xf numFmtId="41" fontId="68" fillId="31" borderId="8" xfId="0" applyNumberFormat="1" applyFont="1" applyFill="1" applyBorder="1" applyAlignment="1" applyProtection="1">
      <alignment vertical="center"/>
      <protection locked="0"/>
    </xf>
    <xf numFmtId="41" fontId="21" fillId="0" borderId="18" xfId="0" applyNumberFormat="1" applyFont="1" applyBorder="1" applyAlignment="1" applyProtection="1">
      <alignment horizontal="center"/>
      <protection locked="0"/>
    </xf>
    <xf numFmtId="41" fontId="68" fillId="0" borderId="19" xfId="0" applyNumberFormat="1" applyFont="1" applyBorder="1" applyProtection="1">
      <protection locked="0"/>
    </xf>
    <xf numFmtId="41" fontId="21" fillId="0" borderId="0" xfId="0" applyNumberFormat="1" applyFont="1" applyProtection="1">
      <protection locked="0"/>
    </xf>
    <xf numFmtId="41" fontId="21" fillId="0" borderId="19" xfId="0" applyNumberFormat="1" applyFont="1" applyBorder="1" applyProtection="1">
      <protection locked="0"/>
    </xf>
    <xf numFmtId="41" fontId="21" fillId="0" borderId="26" xfId="0" applyNumberFormat="1" applyFont="1" applyBorder="1" applyProtection="1">
      <protection locked="0"/>
    </xf>
    <xf numFmtId="41" fontId="68" fillId="0" borderId="18" xfId="0" applyNumberFormat="1" applyFont="1" applyBorder="1" applyProtection="1">
      <protection locked="0"/>
    </xf>
    <xf numFmtId="203" fontId="68" fillId="0" borderId="0" xfId="0" applyNumberFormat="1" applyFont="1" applyFill="1" applyBorder="1" applyProtection="1">
      <protection locked="0"/>
    </xf>
    <xf numFmtId="0" fontId="21" fillId="0" borderId="0" xfId="0" applyFont="1" applyFill="1" applyProtection="1">
      <protection locked="0"/>
    </xf>
    <xf numFmtId="0" fontId="21" fillId="0" borderId="0" xfId="0" applyFont="1" applyFill="1" applyBorder="1" applyProtection="1">
      <protection locked="0"/>
    </xf>
    <xf numFmtId="164" fontId="21" fillId="0" borderId="8" xfId="0" applyNumberFormat="1" applyFont="1" applyBorder="1" applyProtection="1">
      <protection locked="0"/>
    </xf>
    <xf numFmtId="41" fontId="21" fillId="0" borderId="0" xfId="0" applyNumberFormat="1" applyFont="1" applyFill="1" applyProtection="1">
      <protection locked="0"/>
    </xf>
    <xf numFmtId="0" fontId="68" fillId="34" borderId="8" xfId="0" applyFont="1" applyFill="1" applyBorder="1" applyAlignment="1" applyProtection="1">
      <alignment horizontal="center" vertical="center" wrapText="1"/>
      <protection locked="0"/>
    </xf>
    <xf numFmtId="41" fontId="21" fillId="0" borderId="18" xfId="0" applyNumberFormat="1" applyFont="1" applyFill="1" applyBorder="1" applyProtection="1">
      <protection locked="0"/>
    </xf>
    <xf numFmtId="41" fontId="21" fillId="0" borderId="19" xfId="0" applyNumberFormat="1" applyFont="1" applyFill="1" applyBorder="1" applyProtection="1">
      <protection locked="0"/>
    </xf>
    <xf numFmtId="41" fontId="21" fillId="0" borderId="26" xfId="0" applyNumberFormat="1" applyFont="1" applyFill="1" applyBorder="1" applyProtection="1">
      <protection locked="0"/>
    </xf>
    <xf numFmtId="41" fontId="21" fillId="0" borderId="21" xfId="0" applyNumberFormat="1" applyFont="1" applyFill="1" applyBorder="1" applyProtection="1">
      <protection locked="0"/>
    </xf>
    <xf numFmtId="41" fontId="21" fillId="0" borderId="20" xfId="0" applyNumberFormat="1" applyFont="1" applyFill="1" applyBorder="1" applyProtection="1">
      <protection locked="0"/>
    </xf>
    <xf numFmtId="41" fontId="68" fillId="33" borderId="8" xfId="0" applyNumberFormat="1" applyFont="1" applyFill="1" applyBorder="1" applyAlignment="1" applyProtection="1">
      <alignment vertical="center"/>
      <protection locked="0"/>
    </xf>
    <xf numFmtId="41" fontId="21" fillId="0" borderId="8" xfId="0" applyNumberFormat="1" applyFont="1" applyFill="1" applyBorder="1" applyProtection="1">
      <protection locked="0"/>
    </xf>
    <xf numFmtId="41" fontId="21" fillId="0" borderId="22" xfId="0" applyNumberFormat="1" applyFont="1" applyFill="1" applyBorder="1" applyProtection="1">
      <protection locked="0"/>
    </xf>
    <xf numFmtId="43" fontId="21" fillId="0" borderId="19" xfId="0" applyNumberFormat="1" applyFont="1" applyFill="1" applyBorder="1" applyAlignment="1" applyProtection="1">
      <alignment horizontal="center"/>
      <protection locked="0"/>
    </xf>
    <xf numFmtId="0" fontId="21" fillId="0" borderId="20" xfId="0" applyFont="1" applyBorder="1" applyProtection="1">
      <protection locked="0"/>
    </xf>
    <xf numFmtId="0" fontId="21" fillId="0" borderId="18" xfId="0" applyFont="1" applyBorder="1" applyProtection="1">
      <protection locked="0"/>
    </xf>
    <xf numFmtId="0" fontId="21" fillId="0" borderId="21" xfId="0" applyFont="1" applyBorder="1" applyProtection="1">
      <protection locked="0"/>
    </xf>
    <xf numFmtId="167" fontId="21" fillId="0" borderId="19" xfId="0" applyNumberFormat="1" applyFont="1" applyFill="1" applyBorder="1" applyAlignment="1" applyProtection="1">
      <alignment horizontal="center"/>
      <protection locked="0"/>
    </xf>
    <xf numFmtId="167" fontId="21" fillId="0" borderId="19" xfId="173" applyNumberFormat="1" applyFont="1" applyFill="1" applyBorder="1" applyAlignment="1" applyProtection="1">
      <alignment horizontal="center"/>
      <protection locked="0"/>
    </xf>
    <xf numFmtId="167" fontId="15" fillId="0" borderId="19" xfId="0" applyNumberFormat="1" applyFont="1" applyFill="1" applyBorder="1" applyProtection="1">
      <protection locked="0"/>
    </xf>
    <xf numFmtId="167" fontId="21" fillId="0" borderId="20" xfId="173" applyNumberFormat="1" applyFont="1" applyFill="1" applyBorder="1" applyAlignment="1" applyProtection="1">
      <alignment horizontal="center"/>
      <protection locked="0"/>
    </xf>
    <xf numFmtId="167" fontId="21" fillId="0" borderId="19" xfId="0" applyNumberFormat="1" applyFont="1" applyFill="1" applyBorder="1" applyProtection="1">
      <protection locked="0"/>
    </xf>
    <xf numFmtId="169" fontId="21" fillId="0" borderId="19" xfId="0" applyNumberFormat="1" applyFont="1" applyBorder="1" applyProtection="1">
      <protection locked="0"/>
    </xf>
    <xf numFmtId="169" fontId="21" fillId="0" borderId="26" xfId="0" applyNumberFormat="1" applyFont="1" applyBorder="1" applyProtection="1">
      <protection locked="0"/>
    </xf>
    <xf numFmtId="41" fontId="21" fillId="0" borderId="30" xfId="0" applyNumberFormat="1" applyFont="1" applyBorder="1" applyProtection="1">
      <protection locked="0"/>
    </xf>
    <xf numFmtId="41" fontId="21" fillId="0" borderId="21" xfId="0" applyNumberFormat="1" applyFont="1" applyBorder="1" applyProtection="1">
      <protection locked="0"/>
    </xf>
    <xf numFmtId="41" fontId="21" fillId="0" borderId="33" xfId="0" applyNumberFormat="1" applyFont="1" applyBorder="1" applyProtection="1">
      <protection locked="0"/>
    </xf>
    <xf numFmtId="41" fontId="21" fillId="0" borderId="32" xfId="0" applyNumberFormat="1" applyFont="1" applyBorder="1" applyProtection="1">
      <protection locked="0"/>
    </xf>
    <xf numFmtId="167" fontId="68" fillId="31" borderId="8" xfId="173" applyNumberFormat="1" applyFont="1" applyFill="1" applyBorder="1" applyAlignment="1" applyProtection="1">
      <alignment vertical="center"/>
      <protection locked="0"/>
    </xf>
    <xf numFmtId="9" fontId="21" fillId="0" borderId="19" xfId="231" applyFont="1" applyFill="1" applyBorder="1" applyProtection="1">
      <protection locked="0"/>
    </xf>
    <xf numFmtId="41" fontId="68" fillId="0" borderId="20" xfId="0" applyNumberFormat="1" applyFont="1" applyFill="1" applyBorder="1" applyProtection="1">
      <protection locked="0"/>
    </xf>
    <xf numFmtId="41" fontId="21" fillId="0" borderId="0" xfId="0" applyNumberFormat="1" applyFont="1" applyFill="1" applyBorder="1" applyProtection="1">
      <protection locked="0"/>
    </xf>
    <xf numFmtId="202" fontId="21" fillId="0" borderId="19" xfId="0" applyNumberFormat="1" applyFont="1" applyFill="1" applyBorder="1" applyProtection="1">
      <protection locked="0"/>
    </xf>
    <xf numFmtId="0" fontId="68" fillId="0" borderId="0" xfId="0" applyFont="1" applyFill="1" applyProtection="1">
      <protection locked="0"/>
    </xf>
    <xf numFmtId="41" fontId="21" fillId="33" borderId="36" xfId="0" applyNumberFormat="1" applyFont="1" applyFill="1" applyBorder="1" applyAlignment="1" applyProtection="1">
      <alignment horizontal="center" vertical="center"/>
      <protection locked="0"/>
    </xf>
    <xf numFmtId="164" fontId="21" fillId="36" borderId="19" xfId="0" applyNumberFormat="1" applyFont="1" applyFill="1" applyBorder="1" applyProtection="1">
      <protection locked="0"/>
    </xf>
    <xf numFmtId="164" fontId="21" fillId="36" borderId="22" xfId="0" applyNumberFormat="1" applyFont="1" applyFill="1" applyBorder="1" applyProtection="1">
      <protection locked="0"/>
    </xf>
    <xf numFmtId="9" fontId="21" fillId="0" borderId="18" xfId="0" applyNumberFormat="1" applyFont="1" applyBorder="1" applyProtection="1">
      <protection locked="0"/>
    </xf>
    <xf numFmtId="164" fontId="21" fillId="0" borderId="19" xfId="849" applyNumberFormat="1" applyFill="1" applyBorder="1" applyProtection="1">
      <protection locked="0"/>
    </xf>
    <xf numFmtId="164" fontId="21" fillId="0" borderId="19" xfId="0" applyNumberFormat="1" applyFont="1" applyBorder="1" applyProtection="1">
      <protection locked="0"/>
    </xf>
    <xf numFmtId="164" fontId="21" fillId="0" borderId="26" xfId="0" applyNumberFormat="1" applyFont="1" applyBorder="1" applyProtection="1">
      <protection locked="0"/>
    </xf>
    <xf numFmtId="164" fontId="21" fillId="0" borderId="13" xfId="0" applyNumberFormat="1" applyFont="1" applyBorder="1" applyProtection="1">
      <protection locked="0"/>
    </xf>
    <xf numFmtId="164" fontId="21" fillId="0" borderId="40" xfId="0" applyNumberFormat="1" applyFont="1" applyBorder="1" applyProtection="1">
      <protection locked="0"/>
    </xf>
    <xf numFmtId="167" fontId="21" fillId="36" borderId="19" xfId="173" applyNumberFormat="1" applyFont="1" applyFill="1" applyBorder="1" applyProtection="1">
      <protection locked="0"/>
    </xf>
    <xf numFmtId="164" fontId="21" fillId="0" borderId="38" xfId="0" applyNumberFormat="1" applyFont="1" applyBorder="1" applyProtection="1"/>
    <xf numFmtId="164" fontId="21" fillId="0" borderId="8" xfId="0" applyNumberFormat="1" applyFont="1" applyBorder="1" applyProtection="1"/>
    <xf numFmtId="41" fontId="21" fillId="0" borderId="0" xfId="0" applyNumberFormat="1" applyFont="1" applyBorder="1" applyAlignment="1" applyProtection="1">
      <alignment vertical="center"/>
      <protection locked="0"/>
    </xf>
    <xf numFmtId="41" fontId="21" fillId="0" borderId="0" xfId="0" applyNumberFormat="1" applyFont="1" applyAlignment="1" applyProtection="1">
      <alignment horizontal="center" vertical="center"/>
      <protection locked="0"/>
    </xf>
    <xf numFmtId="41" fontId="21" fillId="0" borderId="19" xfId="0" applyNumberFormat="1" applyFont="1" applyFill="1" applyBorder="1" applyProtection="1"/>
    <xf numFmtId="41" fontId="21" fillId="0" borderId="26" xfId="0" applyNumberFormat="1" applyFont="1" applyFill="1" applyBorder="1" applyProtection="1"/>
    <xf numFmtId="41" fontId="21" fillId="0" borderId="20" xfId="0" applyNumberFormat="1" applyFont="1" applyFill="1" applyBorder="1" applyProtection="1"/>
    <xf numFmtId="41" fontId="21" fillId="0" borderId="18" xfId="0" applyNumberFormat="1" applyFont="1" applyFill="1" applyBorder="1" applyProtection="1"/>
    <xf numFmtId="41" fontId="21" fillId="0" borderId="22" xfId="0" applyNumberFormat="1" applyFont="1" applyFill="1" applyBorder="1" applyProtection="1"/>
    <xf numFmtId="0" fontId="21" fillId="0" borderId="0" xfId="0" applyFont="1" applyProtection="1"/>
    <xf numFmtId="0" fontId="0" fillId="0" borderId="0" xfId="0" applyProtection="1"/>
    <xf numFmtId="0" fontId="67" fillId="0" borderId="0" xfId="0" applyFont="1" applyProtection="1"/>
    <xf numFmtId="0" fontId="20" fillId="32" borderId="0" xfId="0" applyFont="1" applyFill="1" applyAlignment="1" applyProtection="1">
      <alignment vertical="center"/>
    </xf>
    <xf numFmtId="0" fontId="64" fillId="0" borderId="0" xfId="0" applyFont="1" applyAlignment="1" applyProtection="1">
      <alignment vertical="center"/>
    </xf>
    <xf numFmtId="0" fontId="68" fillId="34" borderId="8" xfId="0" applyFont="1" applyFill="1" applyBorder="1" applyAlignment="1" applyProtection="1">
      <alignment vertical="center"/>
    </xf>
    <xf numFmtId="0" fontId="68" fillId="0" borderId="0" xfId="0" applyFont="1" applyAlignment="1" applyProtection="1">
      <alignment vertical="center"/>
    </xf>
    <xf numFmtId="0" fontId="68" fillId="34" borderId="8" xfId="0" applyFont="1" applyFill="1" applyBorder="1" applyAlignment="1" applyProtection="1">
      <alignment horizontal="center" vertical="center"/>
    </xf>
    <xf numFmtId="0" fontId="21" fillId="0" borderId="18" xfId="0" applyFont="1" applyBorder="1" applyProtection="1"/>
    <xf numFmtId="41" fontId="21" fillId="0" borderId="18" xfId="0" applyNumberFormat="1" applyFont="1" applyBorder="1" applyProtection="1"/>
    <xf numFmtId="0" fontId="21" fillId="0" borderId="26" xfId="0" applyFont="1" applyBorder="1" applyProtection="1"/>
    <xf numFmtId="41" fontId="21" fillId="0" borderId="26" xfId="0" applyNumberFormat="1" applyFont="1" applyBorder="1" applyProtection="1"/>
    <xf numFmtId="0" fontId="68" fillId="31" borderId="8" xfId="0" applyFont="1" applyFill="1" applyBorder="1" applyAlignment="1" applyProtection="1">
      <alignment vertical="center"/>
    </xf>
    <xf numFmtId="0" fontId="21" fillId="0" borderId="0" xfId="0" applyFont="1" applyAlignment="1" applyProtection="1">
      <alignment vertical="center"/>
    </xf>
    <xf numFmtId="41" fontId="68" fillId="31" borderId="8" xfId="0" applyNumberFormat="1" applyFont="1" applyFill="1" applyBorder="1" applyAlignment="1" applyProtection="1">
      <alignment vertical="center"/>
    </xf>
    <xf numFmtId="41" fontId="21" fillId="0" borderId="18" xfId="0" applyNumberFormat="1" applyFont="1" applyBorder="1" applyAlignment="1" applyProtection="1">
      <alignment horizontal="center"/>
    </xf>
    <xf numFmtId="0" fontId="68" fillId="0" borderId="19" xfId="0" applyFont="1" applyBorder="1" applyProtection="1"/>
    <xf numFmtId="41" fontId="68" fillId="0" borderId="19" xfId="0" applyNumberFormat="1" applyFont="1" applyBorder="1" applyProtection="1"/>
    <xf numFmtId="0" fontId="21" fillId="0" borderId="19" xfId="0" applyFont="1" applyBorder="1" applyProtection="1"/>
    <xf numFmtId="41" fontId="21" fillId="0" borderId="19" xfId="0" applyNumberFormat="1" applyFont="1" applyBorder="1" applyProtection="1"/>
    <xf numFmtId="41" fontId="21" fillId="0" borderId="0" xfId="0" applyNumberFormat="1" applyFont="1" applyProtection="1"/>
    <xf numFmtId="0" fontId="69" fillId="0" borderId="0" xfId="0" applyFont="1" applyAlignment="1" applyProtection="1">
      <alignment horizontal="right"/>
    </xf>
    <xf numFmtId="41" fontId="68" fillId="0" borderId="18" xfId="0" applyNumberFormat="1" applyFont="1" applyBorder="1" applyProtection="1"/>
    <xf numFmtId="0" fontId="68" fillId="0" borderId="0" xfId="0" applyFont="1" applyBorder="1" applyProtection="1"/>
    <xf numFmtId="203" fontId="68" fillId="0" borderId="0" xfId="0" applyNumberFormat="1" applyFont="1" applyFill="1" applyBorder="1" applyProtection="1"/>
    <xf numFmtId="0" fontId="21" fillId="0" borderId="0" xfId="0" applyFont="1" applyFill="1" applyProtection="1"/>
    <xf numFmtId="41" fontId="21" fillId="0" borderId="26" xfId="0" applyNumberFormat="1" applyFont="1" applyFill="1" applyBorder="1" applyAlignment="1" applyProtection="1">
      <alignment wrapText="1"/>
    </xf>
    <xf numFmtId="0" fontId="21" fillId="0" borderId="0" xfId="0" applyFont="1" applyFill="1" applyBorder="1" applyProtection="1"/>
    <xf numFmtId="0" fontId="68" fillId="31" borderId="28" xfId="0" applyFont="1" applyFill="1" applyBorder="1" applyAlignment="1" applyProtection="1">
      <alignment vertical="center"/>
    </xf>
    <xf numFmtId="0" fontId="68" fillId="31" borderId="8" xfId="0" applyFont="1" applyFill="1" applyBorder="1" applyAlignment="1" applyProtection="1">
      <alignment vertical="center" wrapText="1"/>
    </xf>
    <xf numFmtId="164" fontId="21" fillId="0" borderId="29" xfId="0" applyNumberFormat="1" applyFont="1" applyBorder="1" applyProtection="1"/>
    <xf numFmtId="0" fontId="65" fillId="0" borderId="0" xfId="0" applyFont="1" applyAlignment="1" applyProtection="1">
      <alignment horizontal="left" vertical="top"/>
    </xf>
    <xf numFmtId="0" fontId="21" fillId="0" borderId="0" xfId="0" applyFont="1" applyAlignment="1" applyProtection="1">
      <alignment horizontal="left" vertical="top"/>
    </xf>
    <xf numFmtId="164" fontId="21" fillId="36" borderId="19" xfId="231" applyNumberFormat="1" applyFont="1" applyFill="1" applyBorder="1"/>
    <xf numFmtId="164" fontId="21" fillId="0" borderId="19" xfId="0" applyNumberFormat="1" applyFont="1" applyFill="1" applyBorder="1"/>
    <xf numFmtId="0" fontId="2" fillId="0" borderId="0" xfId="0" quotePrefix="1" applyFont="1"/>
    <xf numFmtId="204" fontId="21" fillId="0" borderId="19" xfId="173" applyNumberFormat="1" applyFont="1" applyFill="1" applyBorder="1"/>
    <xf numFmtId="41" fontId="21" fillId="0" borderId="30" xfId="0" applyNumberFormat="1" applyFont="1" applyFill="1" applyBorder="1"/>
    <xf numFmtId="41" fontId="21" fillId="0" borderId="33" xfId="0" applyNumberFormat="1" applyFont="1" applyFill="1" applyBorder="1"/>
    <xf numFmtId="41" fontId="21" fillId="0" borderId="32" xfId="0" applyNumberFormat="1" applyFont="1" applyFill="1" applyBorder="1"/>
    <xf numFmtId="201" fontId="21" fillId="0" borderId="0" xfId="0" applyNumberFormat="1" applyFont="1"/>
    <xf numFmtId="0" fontId="65" fillId="0" borderId="0" xfId="0" applyFont="1"/>
    <xf numFmtId="41" fontId="64" fillId="0" borderId="0" xfId="0" applyNumberFormat="1" applyFont="1"/>
    <xf numFmtId="41" fontId="21" fillId="0" borderId="0" xfId="0" applyNumberFormat="1" applyFont="1" applyAlignment="1">
      <alignment horizontal="center" vertical="center" wrapText="1"/>
    </xf>
    <xf numFmtId="41" fontId="21" fillId="0" borderId="0" xfId="0" applyNumberFormat="1" applyFont="1" applyAlignment="1" applyProtection="1">
      <alignment horizontal="center" vertical="center" wrapText="1"/>
      <protection locked="0"/>
    </xf>
    <xf numFmtId="41" fontId="21" fillId="0" borderId="18" xfId="0" applyNumberFormat="1" applyFont="1" applyBorder="1" applyAlignment="1">
      <alignment wrapText="1"/>
    </xf>
    <xf numFmtId="41" fontId="68" fillId="0" borderId="18" xfId="0" applyNumberFormat="1" applyFont="1" applyBorder="1" applyAlignment="1">
      <alignment wrapText="1"/>
    </xf>
    <xf numFmtId="0" fontId="68" fillId="0" borderId="19" xfId="0" applyFont="1" applyBorder="1" applyAlignment="1">
      <alignment wrapText="1"/>
    </xf>
    <xf numFmtId="41" fontId="21" fillId="0" borderId="8" xfId="0" applyNumberFormat="1" applyFont="1" applyBorder="1" applyProtection="1">
      <protection locked="0"/>
    </xf>
    <xf numFmtId="0" fontId="21" fillId="0" borderId="42" xfId="849" applyBorder="1" applyAlignment="1">
      <alignment wrapText="1"/>
    </xf>
    <xf numFmtId="41" fontId="21" fillId="0" borderId="22" xfId="0" applyNumberFormat="1" applyFont="1" applyBorder="1" applyAlignment="1">
      <alignment wrapText="1"/>
    </xf>
    <xf numFmtId="41" fontId="21" fillId="0" borderId="22" xfId="0" applyNumberFormat="1" applyFont="1" applyBorder="1" applyProtection="1">
      <protection locked="0"/>
    </xf>
    <xf numFmtId="41" fontId="21" fillId="0" borderId="20" xfId="0" applyNumberFormat="1" applyFont="1" applyBorder="1" applyProtection="1">
      <protection locked="0"/>
    </xf>
    <xf numFmtId="41" fontId="21" fillId="0" borderId="46" xfId="0" applyNumberFormat="1" applyFont="1" applyBorder="1"/>
    <xf numFmtId="41" fontId="21" fillId="0" borderId="46" xfId="0" applyNumberFormat="1" applyFont="1" applyBorder="1" applyProtection="1">
      <protection locked="0"/>
    </xf>
    <xf numFmtId="41" fontId="21" fillId="0" borderId="36" xfId="0" applyNumberFormat="1" applyFont="1" applyBorder="1"/>
    <xf numFmtId="41" fontId="21" fillId="0" borderId="21" xfId="0" applyNumberFormat="1" applyFont="1" applyFill="1" applyBorder="1" applyAlignment="1">
      <alignment horizontal="center"/>
    </xf>
    <xf numFmtId="41" fontId="21" fillId="0" borderId="19" xfId="0" applyNumberFormat="1" applyFont="1" applyFill="1" applyBorder="1" applyAlignment="1">
      <alignment horizontal="center"/>
    </xf>
    <xf numFmtId="202" fontId="21" fillId="0" borderId="19" xfId="0" applyNumberFormat="1" applyFont="1" applyFill="1" applyBorder="1" applyAlignment="1">
      <alignment horizontal="center"/>
    </xf>
    <xf numFmtId="206" fontId="21" fillId="0" borderId="0" xfId="0" applyNumberFormat="1" applyFont="1" applyFill="1"/>
    <xf numFmtId="207" fontId="21" fillId="0" borderId="0" xfId="0" applyNumberFormat="1" applyFont="1" applyFill="1"/>
    <xf numFmtId="43" fontId="21" fillId="0" borderId="0" xfId="173" applyFont="1"/>
    <xf numFmtId="0" fontId="21" fillId="0" borderId="0" xfId="0" applyFont="1" applyFill="1" applyAlignment="1" applyProtection="1">
      <alignment vertical="center"/>
    </xf>
    <xf numFmtId="0" fontId="68" fillId="0" borderId="0" xfId="0" applyFont="1" applyFill="1" applyBorder="1" applyAlignment="1" applyProtection="1">
      <alignment vertical="center"/>
    </xf>
    <xf numFmtId="41" fontId="68" fillId="0" borderId="0" xfId="0" applyNumberFormat="1" applyFont="1" applyFill="1" applyBorder="1" applyAlignment="1" applyProtection="1">
      <alignment vertical="center"/>
    </xf>
    <xf numFmtId="41" fontId="68" fillId="0" borderId="0" xfId="0" applyNumberFormat="1" applyFont="1" applyFill="1" applyBorder="1" applyAlignment="1" applyProtection="1">
      <alignment vertical="center"/>
      <protection locked="0"/>
    </xf>
    <xf numFmtId="41" fontId="21" fillId="0" borderId="16" xfId="0" applyNumberFormat="1" applyFont="1" applyFill="1" applyBorder="1" applyAlignment="1" applyProtection="1">
      <alignment wrapText="1"/>
    </xf>
    <xf numFmtId="0" fontId="65" fillId="0" borderId="0" xfId="0" applyFont="1" applyAlignment="1"/>
    <xf numFmtId="0" fontId="20" fillId="32" borderId="0" xfId="0" applyFont="1" applyFill="1" applyAlignment="1">
      <alignment horizontal="center" vertical="center"/>
    </xf>
    <xf numFmtId="9" fontId="21" fillId="0" borderId="21" xfId="0" applyNumberFormat="1" applyFont="1" applyBorder="1"/>
    <xf numFmtId="164" fontId="21" fillId="0" borderId="36" xfId="0" applyNumberFormat="1" applyFont="1" applyBorder="1"/>
    <xf numFmtId="41" fontId="21" fillId="0" borderId="50" xfId="0" applyNumberFormat="1" applyFont="1" applyBorder="1"/>
    <xf numFmtId="41" fontId="21" fillId="0" borderId="51" xfId="0" applyNumberFormat="1" applyFont="1" applyFill="1" applyBorder="1"/>
    <xf numFmtId="41" fontId="21" fillId="0" borderId="52" xfId="0" applyNumberFormat="1" applyFont="1" applyFill="1" applyBorder="1"/>
    <xf numFmtId="41" fontId="21" fillId="0" borderId="50" xfId="0" applyNumberFormat="1" applyFont="1" applyFill="1" applyBorder="1"/>
    <xf numFmtId="0" fontId="68" fillId="34" borderId="38" xfId="0" applyFont="1" applyFill="1" applyBorder="1" applyAlignment="1">
      <alignment horizontal="center" vertical="center" wrapText="1"/>
    </xf>
    <xf numFmtId="41" fontId="68" fillId="0" borderId="19" xfId="0" applyNumberFormat="1" applyFont="1" applyBorder="1"/>
    <xf numFmtId="164" fontId="21" fillId="0" borderId="18" xfId="231" applyNumberFormat="1" applyFont="1" applyBorder="1" applyProtection="1">
      <protection locked="0"/>
    </xf>
    <xf numFmtId="164" fontId="21" fillId="0" borderId="30" xfId="231" applyNumberFormat="1" applyFont="1" applyBorder="1" applyProtection="1">
      <protection locked="0"/>
    </xf>
    <xf numFmtId="164" fontId="21" fillId="0" borderId="18" xfId="231" applyNumberFormat="1" applyFont="1" applyFill="1" applyBorder="1"/>
    <xf numFmtId="164" fontId="21" fillId="0" borderId="50" xfId="231" applyNumberFormat="1" applyFont="1" applyFill="1" applyBorder="1"/>
    <xf numFmtId="164" fontId="21" fillId="0" borderId="30" xfId="231" applyNumberFormat="1" applyFont="1" applyFill="1" applyBorder="1"/>
    <xf numFmtId="164" fontId="21" fillId="36" borderId="34" xfId="0" applyNumberFormat="1" applyFont="1" applyFill="1" applyBorder="1"/>
    <xf numFmtId="0" fontId="21" fillId="0" borderId="0" xfId="0" applyNumberFormat="1" applyFont="1" applyAlignment="1">
      <alignment wrapText="1"/>
    </xf>
    <xf numFmtId="164" fontId="21" fillId="0" borderId="20" xfId="0" applyNumberFormat="1" applyFont="1" applyBorder="1"/>
    <xf numFmtId="164" fontId="21" fillId="0" borderId="22" xfId="0" applyNumberFormat="1" applyFont="1" applyFill="1" applyBorder="1"/>
    <xf numFmtId="41" fontId="21" fillId="33" borderId="40" xfId="0" applyNumberFormat="1" applyFont="1" applyFill="1" applyBorder="1" applyAlignment="1">
      <alignment horizontal="center" vertical="center"/>
    </xf>
    <xf numFmtId="9" fontId="21" fillId="0" borderId="50" xfId="0" applyNumberFormat="1" applyFont="1" applyBorder="1"/>
    <xf numFmtId="164" fontId="21" fillId="36" borderId="52" xfId="0" applyNumberFormat="1" applyFont="1" applyFill="1" applyBorder="1"/>
    <xf numFmtId="164" fontId="21" fillId="36" borderId="13" xfId="0" applyNumberFormat="1" applyFont="1" applyFill="1" applyBorder="1"/>
    <xf numFmtId="164" fontId="21" fillId="0" borderId="52" xfId="0" applyNumberFormat="1" applyFont="1" applyBorder="1"/>
    <xf numFmtId="164" fontId="21" fillId="0" borderId="53" xfId="0" applyNumberFormat="1" applyFont="1" applyBorder="1"/>
    <xf numFmtId="167" fontId="21" fillId="36" borderId="52" xfId="173" applyNumberFormat="1" applyFont="1" applyFill="1" applyBorder="1"/>
    <xf numFmtId="41" fontId="21" fillId="0" borderId="54" xfId="0" applyNumberFormat="1" applyFont="1" applyBorder="1"/>
    <xf numFmtId="41" fontId="21" fillId="33" borderId="39" xfId="0" applyNumberFormat="1" applyFont="1" applyFill="1" applyBorder="1" applyAlignment="1">
      <alignment horizontal="center" vertical="center"/>
    </xf>
    <xf numFmtId="9" fontId="21" fillId="0" borderId="27" xfId="0" applyNumberFormat="1" applyFont="1" applyBorder="1"/>
    <xf numFmtId="164" fontId="21" fillId="36" borderId="16" xfId="0" applyNumberFormat="1" applyFont="1" applyFill="1" applyBorder="1"/>
    <xf numFmtId="164" fontId="21" fillId="0" borderId="28" xfId="0" applyNumberFormat="1" applyFont="1" applyBorder="1"/>
    <xf numFmtId="164" fontId="21" fillId="0" borderId="34" xfId="0" applyNumberFormat="1" applyFont="1" applyBorder="1"/>
    <xf numFmtId="164" fontId="21" fillId="0" borderId="55" xfId="0" applyNumberFormat="1" applyFont="1" applyBorder="1"/>
    <xf numFmtId="164" fontId="21" fillId="36" borderId="34" xfId="231" applyNumberFormat="1" applyFont="1" applyFill="1" applyBorder="1"/>
    <xf numFmtId="204" fontId="21" fillId="0" borderId="34" xfId="173" applyNumberFormat="1" applyFont="1" applyFill="1" applyBorder="1"/>
    <xf numFmtId="41" fontId="21" fillId="0" borderId="35" xfId="0" applyNumberFormat="1" applyFont="1" applyFill="1" applyBorder="1"/>
    <xf numFmtId="0" fontId="10" fillId="0" borderId="22" xfId="0" applyFont="1" applyFill="1" applyBorder="1" applyAlignment="1">
      <alignment horizontal="center" vertical="center"/>
    </xf>
    <xf numFmtId="41" fontId="21" fillId="0" borderId="22" xfId="0" applyNumberFormat="1" applyFont="1" applyFill="1" applyBorder="1" applyAlignment="1">
      <alignment horizontal="center" vertical="center"/>
    </xf>
    <xf numFmtId="9" fontId="21" fillId="0" borderId="22" xfId="0" applyNumberFormat="1" applyFont="1" applyFill="1" applyBorder="1"/>
    <xf numFmtId="164" fontId="21" fillId="0" borderId="22" xfId="231" applyNumberFormat="1" applyFont="1" applyFill="1" applyBorder="1"/>
    <xf numFmtId="204" fontId="21" fillId="0" borderId="22" xfId="173" applyNumberFormat="1" applyFont="1" applyFill="1" applyBorder="1"/>
    <xf numFmtId="0" fontId="21" fillId="0" borderId="0" xfId="0" applyNumberFormat="1" applyFont="1" applyAlignment="1"/>
    <xf numFmtId="41" fontId="21" fillId="0" borderId="56" xfId="0" applyNumberFormat="1" applyFont="1" applyBorder="1" applyProtection="1">
      <protection locked="0"/>
    </xf>
    <xf numFmtId="164" fontId="21" fillId="0" borderId="22" xfId="0" applyNumberFormat="1" applyFont="1" applyBorder="1"/>
    <xf numFmtId="0" fontId="66" fillId="32" borderId="0" xfId="0" applyFont="1" applyFill="1" applyAlignment="1">
      <alignment horizontal="center" vertical="center"/>
    </xf>
    <xf numFmtId="0" fontId="10" fillId="29" borderId="48" xfId="0" applyFont="1" applyFill="1" applyBorder="1" applyAlignment="1">
      <alignment horizontal="center" vertical="center"/>
    </xf>
    <xf numFmtId="0" fontId="10" fillId="29" borderId="49" xfId="0" applyFont="1" applyFill="1" applyBorder="1" applyAlignment="1">
      <alignment horizontal="center" vertical="center"/>
    </xf>
    <xf numFmtId="0" fontId="10" fillId="29" borderId="0" xfId="0" applyFont="1" applyFill="1" applyBorder="1" applyAlignment="1">
      <alignment horizontal="center" vertical="center"/>
    </xf>
    <xf numFmtId="0" fontId="68" fillId="34" borderId="37" xfId="0" applyFont="1" applyFill="1" applyBorder="1" applyAlignment="1">
      <alignment horizontal="center" vertical="center"/>
    </xf>
    <xf numFmtId="0" fontId="68" fillId="34" borderId="36" xfId="0" applyFont="1" applyFill="1" applyBorder="1" applyAlignment="1">
      <alignment horizontal="center" vertical="center"/>
    </xf>
    <xf numFmtId="0" fontId="20" fillId="32" borderId="0" xfId="0" applyFont="1" applyFill="1" applyAlignment="1">
      <alignment horizontal="center" vertical="center"/>
    </xf>
    <xf numFmtId="0" fontId="10" fillId="29" borderId="16" xfId="0" applyFont="1" applyFill="1" applyBorder="1" applyAlignment="1">
      <alignment horizontal="center" vertical="center"/>
    </xf>
    <xf numFmtId="0" fontId="68" fillId="34" borderId="21" xfId="0" applyFont="1" applyFill="1" applyBorder="1" applyAlignment="1">
      <alignment horizontal="center" vertical="center"/>
    </xf>
    <xf numFmtId="0" fontId="68" fillId="34" borderId="19" xfId="0" applyFont="1" applyFill="1" applyBorder="1" applyAlignment="1">
      <alignment horizontal="center" vertical="center"/>
    </xf>
    <xf numFmtId="0" fontId="68" fillId="34" borderId="20" xfId="0" applyFont="1" applyFill="1" applyBorder="1" applyAlignment="1">
      <alignment horizontal="center" vertical="center"/>
    </xf>
    <xf numFmtId="0" fontId="68" fillId="34" borderId="22" xfId="0" applyFont="1" applyFill="1" applyBorder="1" applyAlignment="1">
      <alignment horizontal="center" vertical="center"/>
    </xf>
    <xf numFmtId="0" fontId="68" fillId="34" borderId="37" xfId="0" applyFont="1" applyFill="1" applyBorder="1" applyAlignment="1">
      <alignment horizontal="left" vertical="center" wrapText="1"/>
    </xf>
    <xf numFmtId="0" fontId="68" fillId="34" borderId="22" xfId="0" applyFont="1" applyFill="1" applyBorder="1" applyAlignment="1">
      <alignment horizontal="left" vertical="center" wrapText="1"/>
    </xf>
    <xf numFmtId="0" fontId="68" fillId="34" borderId="36" xfId="0" applyFont="1" applyFill="1" applyBorder="1" applyAlignment="1">
      <alignment horizontal="left" vertical="center" wrapText="1"/>
    </xf>
    <xf numFmtId="0" fontId="68" fillId="34" borderId="28" xfId="0" applyFont="1" applyFill="1" applyBorder="1" applyAlignment="1">
      <alignment horizontal="center" vertical="center"/>
    </xf>
    <xf numFmtId="0" fontId="68" fillId="34" borderId="6" xfId="0" applyFont="1" applyFill="1" applyBorder="1" applyAlignment="1">
      <alignment horizontal="center" vertical="center"/>
    </xf>
    <xf numFmtId="0" fontId="68" fillId="34" borderId="38" xfId="0" applyFont="1" applyFill="1" applyBorder="1" applyAlignment="1">
      <alignment horizontal="center" vertical="center"/>
    </xf>
  </cellXfs>
  <cellStyles count="877">
    <cellStyle name="%" xfId="1" xr:uid="{00000000-0005-0000-0000-000000000000}"/>
    <cellStyle name="% 2" xfId="854" xr:uid="{00000000-0005-0000-0000-000001000000}"/>
    <cellStyle name="%_Book2" xfId="2" xr:uid="{00000000-0005-0000-0000-000002000000}"/>
    <cellStyle name="%_Book2 2" xfId="855" xr:uid="{00000000-0005-0000-0000-000003000000}"/>
    <cellStyle name="%_Estimates-07-08-Aug-07-V18" xfId="3" xr:uid="{00000000-0005-0000-0000-000004000000}"/>
    <cellStyle name="%_Estimates-07-08-Aug-07-V18 2" xfId="856" xr:uid="{00000000-0005-0000-0000-000005000000}"/>
    <cellStyle name="%_Estimates-07-08-Aug-07-V19" xfId="4" xr:uid="{00000000-0005-0000-0000-000006000000}"/>
    <cellStyle name="%_Estimates-07-08-Aug-07-V19 2" xfId="857" xr:uid="{00000000-0005-0000-0000-000007000000}"/>
    <cellStyle name="%_Estimates-07-08-Dec-07-V03" xfId="5" xr:uid="{00000000-0005-0000-0000-000008000000}"/>
    <cellStyle name="%_Estimates-07-08-Dec-07-V03 2" xfId="858" xr:uid="{00000000-0005-0000-0000-000009000000}"/>
    <cellStyle name="%_Estimates-07-08-Dec-07-V04" xfId="6" xr:uid="{00000000-0005-0000-0000-00000A000000}"/>
    <cellStyle name="%_Estimates-07-08-Dec-07-V04 2" xfId="859" xr:uid="{00000000-0005-0000-0000-00000B000000}"/>
    <cellStyle name="%_Estimates-07-08-Jan-08-V14" xfId="7" xr:uid="{00000000-0005-0000-0000-00000C000000}"/>
    <cellStyle name="%_Estimates-07-08-Jan-08-V14 2" xfId="860" xr:uid="{00000000-0005-0000-0000-00000D000000}"/>
    <cellStyle name="%_Estimates-07-08-Oct-07-V02" xfId="8" xr:uid="{00000000-0005-0000-0000-00000E000000}"/>
    <cellStyle name="%_Estimates-07-08-Oct-07-V02 2" xfId="861" xr:uid="{00000000-0005-0000-0000-00000F000000}"/>
    <cellStyle name="%_Estimates-07-08-Sep-07-V15" xfId="9" xr:uid="{00000000-0005-0000-0000-000010000000}"/>
    <cellStyle name="%_Estimates-07-08-Sep-07-V15 2" xfId="862" xr:uid="{00000000-0005-0000-0000-000011000000}"/>
    <cellStyle name="%_Estimates-07-08-Sep-07-V16" xfId="10" xr:uid="{00000000-0005-0000-0000-000012000000}"/>
    <cellStyle name="%_Estimates-07-08-Sep-07-V16 2" xfId="863" xr:uid="{00000000-0005-0000-0000-000013000000}"/>
    <cellStyle name="%_Fx Model" xfId="11" xr:uid="{00000000-0005-0000-0000-000014000000}"/>
    <cellStyle name="%_Fx Model 2" xfId="864" xr:uid="{00000000-0005-0000-0000-000015000000}"/>
    <cellStyle name="-*                                           v-----------\[" xfId="12" xr:uid="{00000000-0005-0000-0000-000016000000}"/>
    <cellStyle name="_Feb Exp - Nidhi" xfId="13" xr:uid="{00000000-0005-0000-0000-000017000000}"/>
    <cellStyle name="£ BP" xfId="14" xr:uid="{00000000-0005-0000-0000-000018000000}"/>
    <cellStyle name="¥ JY" xfId="15" xr:uid="{00000000-0005-0000-0000-000019000000}"/>
    <cellStyle name="0000" xfId="16" xr:uid="{00000000-0005-0000-0000-00001A000000}"/>
    <cellStyle name="0000 2" xfId="865" xr:uid="{00000000-0005-0000-0000-00001B000000}"/>
    <cellStyle name="000000" xfId="17" xr:uid="{00000000-0005-0000-0000-00001C000000}"/>
    <cellStyle name="000000 2" xfId="866" xr:uid="{00000000-0005-0000-0000-00001D000000}"/>
    <cellStyle name="20% - Accent1" xfId="18" builtinId="30" customBuiltin="1"/>
    <cellStyle name="20% - Accent2" xfId="19" builtinId="34" customBuiltin="1"/>
    <cellStyle name="20% - Accent3" xfId="20" builtinId="38" customBuiltin="1"/>
    <cellStyle name="20% - Accent4" xfId="21" builtinId="42" customBuiltin="1"/>
    <cellStyle name="20% - Accent5" xfId="22" builtinId="46" customBuiltin="1"/>
    <cellStyle name="20% - Accent6" xfId="23" builtinId="50" customBuiltin="1"/>
    <cellStyle name="40% - Accent1" xfId="24" builtinId="31" customBuiltin="1"/>
    <cellStyle name="40% - Accent2" xfId="25" builtinId="35" customBuiltin="1"/>
    <cellStyle name="40% - Accent3" xfId="26" builtinId="39" customBuiltin="1"/>
    <cellStyle name="40% - Accent4" xfId="27" builtinId="43" customBuiltin="1"/>
    <cellStyle name="40% - Accent5" xfId="28" builtinId="47" customBuiltin="1"/>
    <cellStyle name="40% - Accent6" xfId="29" builtinId="51" customBuiltin="1"/>
    <cellStyle name="60% - Accent1" xfId="30" builtinId="32" customBuiltin="1"/>
    <cellStyle name="60% - Accent2" xfId="31" builtinId="36" customBuiltin="1"/>
    <cellStyle name="60% - Accent3" xfId="32" builtinId="40" customBuiltin="1"/>
    <cellStyle name="60% - Accent4" xfId="33" builtinId="44" customBuiltin="1"/>
    <cellStyle name="60% - Accent5" xfId="34" builtinId="48" customBuiltin="1"/>
    <cellStyle name="60% - Accent6" xfId="35" builtinId="52" customBuiltin="1"/>
    <cellStyle name="Accent1" xfId="36" builtinId="29" customBuiltin="1"/>
    <cellStyle name="Accent2" xfId="37" builtinId="33" customBuiltin="1"/>
    <cellStyle name="Accent3" xfId="38" builtinId="37" customBuiltin="1"/>
    <cellStyle name="Accent4" xfId="39" builtinId="41" customBuiltin="1"/>
    <cellStyle name="Accent5" xfId="40" builtinId="45" customBuiltin="1"/>
    <cellStyle name="Accent6" xfId="41" builtinId="49" customBuiltin="1"/>
    <cellStyle name="Arial 10" xfId="42" xr:uid="{00000000-0005-0000-0000-000036000000}"/>
    <cellStyle name="Arial 10 2" xfId="867" xr:uid="{00000000-0005-0000-0000-000037000000}"/>
    <cellStyle name="Arial 12" xfId="43" xr:uid="{00000000-0005-0000-0000-000038000000}"/>
    <cellStyle name="Bad" xfId="44" builtinId="27" customBuiltin="1"/>
    <cellStyle name="blank" xfId="45" xr:uid="{00000000-0005-0000-0000-00003A000000}"/>
    <cellStyle name="Blue Font" xfId="46" xr:uid="{00000000-0005-0000-0000-00003B000000}"/>
    <cellStyle name="Body_$Dollars" xfId="47" xr:uid="{00000000-0005-0000-0000-00003C000000}"/>
    <cellStyle name="Bold/Border" xfId="48" xr:uid="{00000000-0005-0000-0000-00003D000000}"/>
    <cellStyle name="British Pound" xfId="49" xr:uid="{00000000-0005-0000-0000-00003E000000}"/>
    <cellStyle name="Bullet" xfId="50" xr:uid="{00000000-0005-0000-0000-00003F000000}"/>
    <cellStyle name="c" xfId="51" xr:uid="{00000000-0005-0000-0000-000040000000}"/>
    <cellStyle name="c_Bal Sheets" xfId="52" xr:uid="{00000000-0005-0000-0000-000041000000}"/>
    <cellStyle name="c_Bal Sheets_covered amounts - July 2007" xfId="53" xr:uid="{00000000-0005-0000-0000-000042000000}"/>
    <cellStyle name="c_Bal Sheets_covered amounts - July 2007_Book2" xfId="54" xr:uid="{00000000-0005-0000-0000-000043000000}"/>
    <cellStyle name="c_Bal Sheets_covered amounts - July 2007_Estimates-07-08-Aug-07-V18" xfId="55" xr:uid="{00000000-0005-0000-0000-000044000000}"/>
    <cellStyle name="c_Bal Sheets_covered amounts - July 2007_Estimates-07-08-Aug-07-V19" xfId="56" xr:uid="{00000000-0005-0000-0000-000045000000}"/>
    <cellStyle name="c_Bal Sheets_covered amounts - July 2007_Estimates-07-08-Dec-07-V03" xfId="57" xr:uid="{00000000-0005-0000-0000-000046000000}"/>
    <cellStyle name="c_Bal Sheets_covered amounts - July 2007_Estimates-07-08-Dec-07-V04" xfId="58" xr:uid="{00000000-0005-0000-0000-000047000000}"/>
    <cellStyle name="c_Bal Sheets_covered amounts - July 2007_Estimates-07-08-Jan-08-V14" xfId="59" xr:uid="{00000000-0005-0000-0000-000048000000}"/>
    <cellStyle name="c_Bal Sheets_covered amounts - July 2007_Estimates-07-08-Oct-07-V02" xfId="60" xr:uid="{00000000-0005-0000-0000-000049000000}"/>
    <cellStyle name="c_Bal Sheets_covered amounts - July 2007_Estimates-07-08-Sep-07-V15" xfId="61" xr:uid="{00000000-0005-0000-0000-00004A000000}"/>
    <cellStyle name="c_Bal Sheets_covered amounts - July 2007_Estimates-07-08-Sep-07-V16" xfId="62" xr:uid="{00000000-0005-0000-0000-00004B000000}"/>
    <cellStyle name="c_Bal Sheets_covered amounts - July 2007_Fx Model" xfId="63" xr:uid="{00000000-0005-0000-0000-00004C000000}"/>
    <cellStyle name="c_covered amounts - July 2007" xfId="64" xr:uid="{00000000-0005-0000-0000-00004D000000}"/>
    <cellStyle name="c_covered amounts - July 2007_Book2" xfId="65" xr:uid="{00000000-0005-0000-0000-00004E000000}"/>
    <cellStyle name="c_covered amounts - July 2007_Estimates-07-08-Aug-07-V18" xfId="66" xr:uid="{00000000-0005-0000-0000-00004F000000}"/>
    <cellStyle name="c_covered amounts - July 2007_Estimates-07-08-Aug-07-V19" xfId="67" xr:uid="{00000000-0005-0000-0000-000050000000}"/>
    <cellStyle name="c_covered amounts - July 2007_Estimates-07-08-Dec-07-V03" xfId="68" xr:uid="{00000000-0005-0000-0000-000051000000}"/>
    <cellStyle name="c_covered amounts - July 2007_Estimates-07-08-Dec-07-V04" xfId="69" xr:uid="{00000000-0005-0000-0000-000052000000}"/>
    <cellStyle name="c_covered amounts - July 2007_Estimates-07-08-Jan-08-V14" xfId="70" xr:uid="{00000000-0005-0000-0000-000053000000}"/>
    <cellStyle name="c_covered amounts - July 2007_Estimates-07-08-Oct-07-V02" xfId="71" xr:uid="{00000000-0005-0000-0000-000054000000}"/>
    <cellStyle name="c_covered amounts - July 2007_Estimates-07-08-Sep-07-V15" xfId="72" xr:uid="{00000000-0005-0000-0000-000055000000}"/>
    <cellStyle name="c_covered amounts - July 2007_Estimates-07-08-Sep-07-V16" xfId="73" xr:uid="{00000000-0005-0000-0000-000056000000}"/>
    <cellStyle name="c_covered amounts - July 2007_Fx Model" xfId="74" xr:uid="{00000000-0005-0000-0000-000057000000}"/>
    <cellStyle name="c_Credit (2)" xfId="75" xr:uid="{00000000-0005-0000-0000-000058000000}"/>
    <cellStyle name="c_Credit (2)_covered amounts - July 2007" xfId="76" xr:uid="{00000000-0005-0000-0000-000059000000}"/>
    <cellStyle name="c_Credit (2)_covered amounts - July 2007_Book2" xfId="77" xr:uid="{00000000-0005-0000-0000-00005A000000}"/>
    <cellStyle name="c_Credit (2)_covered amounts - July 2007_Estimates-07-08-Aug-07-V18" xfId="78" xr:uid="{00000000-0005-0000-0000-00005B000000}"/>
    <cellStyle name="c_Credit (2)_covered amounts - July 2007_Estimates-07-08-Aug-07-V19" xfId="79" xr:uid="{00000000-0005-0000-0000-00005C000000}"/>
    <cellStyle name="c_Credit (2)_covered amounts - July 2007_Estimates-07-08-Dec-07-V03" xfId="80" xr:uid="{00000000-0005-0000-0000-00005D000000}"/>
    <cellStyle name="c_Credit (2)_covered amounts - July 2007_Estimates-07-08-Dec-07-V04" xfId="81" xr:uid="{00000000-0005-0000-0000-00005E000000}"/>
    <cellStyle name="c_Credit (2)_covered amounts - July 2007_Estimates-07-08-Jan-08-V14" xfId="82" xr:uid="{00000000-0005-0000-0000-00005F000000}"/>
    <cellStyle name="c_Credit (2)_covered amounts - July 2007_Estimates-07-08-Oct-07-V02" xfId="83" xr:uid="{00000000-0005-0000-0000-000060000000}"/>
    <cellStyle name="c_Credit (2)_covered amounts - July 2007_Estimates-07-08-Sep-07-V15" xfId="84" xr:uid="{00000000-0005-0000-0000-000061000000}"/>
    <cellStyle name="c_Credit (2)_covered amounts - July 2007_Estimates-07-08-Sep-07-V16" xfId="85" xr:uid="{00000000-0005-0000-0000-000062000000}"/>
    <cellStyle name="c_Credit (2)_covered amounts - July 2007_Fx Model" xfId="86" xr:uid="{00000000-0005-0000-0000-000063000000}"/>
    <cellStyle name="c_Earnings" xfId="87" xr:uid="{00000000-0005-0000-0000-000064000000}"/>
    <cellStyle name="c_Earnings (2)" xfId="88" xr:uid="{00000000-0005-0000-0000-000065000000}"/>
    <cellStyle name="c_Earnings (2)_covered amounts - July 2007" xfId="89" xr:uid="{00000000-0005-0000-0000-000066000000}"/>
    <cellStyle name="c_Earnings (2)_covered amounts - July 2007_Book2" xfId="90" xr:uid="{00000000-0005-0000-0000-000067000000}"/>
    <cellStyle name="c_Earnings (2)_covered amounts - July 2007_Estimates-07-08-Aug-07-V18" xfId="91" xr:uid="{00000000-0005-0000-0000-000068000000}"/>
    <cellStyle name="c_Earnings (2)_covered amounts - July 2007_Estimates-07-08-Aug-07-V19" xfId="92" xr:uid="{00000000-0005-0000-0000-000069000000}"/>
    <cellStyle name="c_Earnings (2)_covered amounts - July 2007_Estimates-07-08-Dec-07-V03" xfId="93" xr:uid="{00000000-0005-0000-0000-00006A000000}"/>
    <cellStyle name="c_Earnings (2)_covered amounts - July 2007_Estimates-07-08-Dec-07-V04" xfId="94" xr:uid="{00000000-0005-0000-0000-00006B000000}"/>
    <cellStyle name="c_Earnings (2)_covered amounts - July 2007_Estimates-07-08-Jan-08-V14" xfId="95" xr:uid="{00000000-0005-0000-0000-00006C000000}"/>
    <cellStyle name="c_Earnings (2)_covered amounts - July 2007_Estimates-07-08-Oct-07-V02" xfId="96" xr:uid="{00000000-0005-0000-0000-00006D000000}"/>
    <cellStyle name="c_Earnings (2)_covered amounts - July 2007_Estimates-07-08-Sep-07-V15" xfId="97" xr:uid="{00000000-0005-0000-0000-00006E000000}"/>
    <cellStyle name="c_Earnings (2)_covered amounts - July 2007_Estimates-07-08-Sep-07-V16" xfId="98" xr:uid="{00000000-0005-0000-0000-00006F000000}"/>
    <cellStyle name="c_Earnings (2)_covered amounts - July 2007_Fx Model" xfId="99" xr:uid="{00000000-0005-0000-0000-000070000000}"/>
    <cellStyle name="c_Earnings_covered amounts - July 2007" xfId="100" xr:uid="{00000000-0005-0000-0000-000071000000}"/>
    <cellStyle name="c_Earnings_covered amounts - July 2007_Book2" xfId="101" xr:uid="{00000000-0005-0000-0000-000072000000}"/>
    <cellStyle name="c_Earnings_covered amounts - July 2007_Estimates-07-08-Aug-07-V18" xfId="102" xr:uid="{00000000-0005-0000-0000-000073000000}"/>
    <cellStyle name="c_Earnings_covered amounts - July 2007_Estimates-07-08-Aug-07-V19" xfId="103" xr:uid="{00000000-0005-0000-0000-000074000000}"/>
    <cellStyle name="c_Earnings_covered amounts - July 2007_Estimates-07-08-Dec-07-V03" xfId="104" xr:uid="{00000000-0005-0000-0000-000075000000}"/>
    <cellStyle name="c_Earnings_covered amounts - July 2007_Estimates-07-08-Dec-07-V04" xfId="105" xr:uid="{00000000-0005-0000-0000-000076000000}"/>
    <cellStyle name="c_Earnings_covered amounts - July 2007_Estimates-07-08-Jan-08-V14" xfId="106" xr:uid="{00000000-0005-0000-0000-000077000000}"/>
    <cellStyle name="c_Earnings_covered amounts - July 2007_Estimates-07-08-Oct-07-V02" xfId="107" xr:uid="{00000000-0005-0000-0000-000078000000}"/>
    <cellStyle name="c_Earnings_covered amounts - July 2007_Estimates-07-08-Sep-07-V15" xfId="108" xr:uid="{00000000-0005-0000-0000-000079000000}"/>
    <cellStyle name="c_Earnings_covered amounts - July 2007_Estimates-07-08-Sep-07-V16" xfId="109" xr:uid="{00000000-0005-0000-0000-00007A000000}"/>
    <cellStyle name="c_Earnings_covered amounts - July 2007_Fx Model" xfId="110" xr:uid="{00000000-0005-0000-0000-00007B000000}"/>
    <cellStyle name="c_Hist Inputs (2)" xfId="111" xr:uid="{00000000-0005-0000-0000-00007C000000}"/>
    <cellStyle name="c_Hist Inputs (2)_covered amounts - July 2007" xfId="112" xr:uid="{00000000-0005-0000-0000-00007D000000}"/>
    <cellStyle name="c_Hist Inputs (2)_covered amounts - July 2007_Book2" xfId="113" xr:uid="{00000000-0005-0000-0000-00007E000000}"/>
    <cellStyle name="c_Hist Inputs (2)_covered amounts - July 2007_Estimates-07-08-Aug-07-V18" xfId="114" xr:uid="{00000000-0005-0000-0000-00007F000000}"/>
    <cellStyle name="c_Hist Inputs (2)_covered amounts - July 2007_Estimates-07-08-Aug-07-V19" xfId="115" xr:uid="{00000000-0005-0000-0000-000080000000}"/>
    <cellStyle name="c_Hist Inputs (2)_covered amounts - July 2007_Estimates-07-08-Dec-07-V03" xfId="116" xr:uid="{00000000-0005-0000-0000-000081000000}"/>
    <cellStyle name="c_Hist Inputs (2)_covered amounts - July 2007_Estimates-07-08-Dec-07-V04" xfId="117" xr:uid="{00000000-0005-0000-0000-000082000000}"/>
    <cellStyle name="c_Hist Inputs (2)_covered amounts - July 2007_Estimates-07-08-Jan-08-V14" xfId="118" xr:uid="{00000000-0005-0000-0000-000083000000}"/>
    <cellStyle name="c_Hist Inputs (2)_covered amounts - July 2007_Estimates-07-08-Oct-07-V02" xfId="119" xr:uid="{00000000-0005-0000-0000-000084000000}"/>
    <cellStyle name="c_Hist Inputs (2)_covered amounts - July 2007_Estimates-07-08-Sep-07-V15" xfId="120" xr:uid="{00000000-0005-0000-0000-000085000000}"/>
    <cellStyle name="c_Hist Inputs (2)_covered amounts - July 2007_Estimates-07-08-Sep-07-V16" xfId="121" xr:uid="{00000000-0005-0000-0000-000086000000}"/>
    <cellStyle name="c_Hist Inputs (2)_covered amounts - July 2007_Fx Model" xfId="122" xr:uid="{00000000-0005-0000-0000-000087000000}"/>
    <cellStyle name="c_LBO Summary" xfId="123" xr:uid="{00000000-0005-0000-0000-000088000000}"/>
    <cellStyle name="c_LBO Summary_covered amounts - July 2007" xfId="124" xr:uid="{00000000-0005-0000-0000-000089000000}"/>
    <cellStyle name="c_LBO Summary_covered amounts - July 2007_Book2" xfId="125" xr:uid="{00000000-0005-0000-0000-00008A000000}"/>
    <cellStyle name="c_LBO Summary_covered amounts - July 2007_Estimates-07-08-Aug-07-V18" xfId="126" xr:uid="{00000000-0005-0000-0000-00008B000000}"/>
    <cellStyle name="c_LBO Summary_covered amounts - July 2007_Estimates-07-08-Aug-07-V19" xfId="127" xr:uid="{00000000-0005-0000-0000-00008C000000}"/>
    <cellStyle name="c_LBO Summary_covered amounts - July 2007_Estimates-07-08-Dec-07-V03" xfId="128" xr:uid="{00000000-0005-0000-0000-00008D000000}"/>
    <cellStyle name="c_LBO Summary_covered amounts - July 2007_Estimates-07-08-Dec-07-V04" xfId="129" xr:uid="{00000000-0005-0000-0000-00008E000000}"/>
    <cellStyle name="c_LBO Summary_covered amounts - July 2007_Estimates-07-08-Jan-08-V14" xfId="130" xr:uid="{00000000-0005-0000-0000-00008F000000}"/>
    <cellStyle name="c_LBO Summary_covered amounts - July 2007_Estimates-07-08-Oct-07-V02" xfId="131" xr:uid="{00000000-0005-0000-0000-000090000000}"/>
    <cellStyle name="c_LBO Summary_covered amounts - July 2007_Estimates-07-08-Sep-07-V15" xfId="132" xr:uid="{00000000-0005-0000-0000-000091000000}"/>
    <cellStyle name="c_LBO Summary_covered amounts - July 2007_Estimates-07-08-Sep-07-V16" xfId="133" xr:uid="{00000000-0005-0000-0000-000092000000}"/>
    <cellStyle name="c_LBO Summary_covered amounts - July 2007_Fx Model" xfId="134" xr:uid="{00000000-0005-0000-0000-000093000000}"/>
    <cellStyle name="c_Schedules" xfId="135" xr:uid="{00000000-0005-0000-0000-000094000000}"/>
    <cellStyle name="c_Schedules_covered amounts - July 2007" xfId="136" xr:uid="{00000000-0005-0000-0000-000095000000}"/>
    <cellStyle name="c_Schedules_covered amounts - July 2007_Book2" xfId="137" xr:uid="{00000000-0005-0000-0000-000096000000}"/>
    <cellStyle name="c_Schedules_covered amounts - July 2007_Estimates-07-08-Aug-07-V18" xfId="138" xr:uid="{00000000-0005-0000-0000-000097000000}"/>
    <cellStyle name="c_Schedules_covered amounts - July 2007_Estimates-07-08-Aug-07-V19" xfId="139" xr:uid="{00000000-0005-0000-0000-000098000000}"/>
    <cellStyle name="c_Schedules_covered amounts - July 2007_Estimates-07-08-Dec-07-V03" xfId="140" xr:uid="{00000000-0005-0000-0000-000099000000}"/>
    <cellStyle name="c_Schedules_covered amounts - July 2007_Estimates-07-08-Dec-07-V04" xfId="141" xr:uid="{00000000-0005-0000-0000-00009A000000}"/>
    <cellStyle name="c_Schedules_covered amounts - July 2007_Estimates-07-08-Jan-08-V14" xfId="142" xr:uid="{00000000-0005-0000-0000-00009B000000}"/>
    <cellStyle name="c_Schedules_covered amounts - July 2007_Estimates-07-08-Oct-07-V02" xfId="143" xr:uid="{00000000-0005-0000-0000-00009C000000}"/>
    <cellStyle name="c_Schedules_covered amounts - July 2007_Estimates-07-08-Sep-07-V15" xfId="144" xr:uid="{00000000-0005-0000-0000-00009D000000}"/>
    <cellStyle name="c_Schedules_covered amounts - July 2007_Estimates-07-08-Sep-07-V16" xfId="145" xr:uid="{00000000-0005-0000-0000-00009E000000}"/>
    <cellStyle name="c_Schedules_covered amounts - July 2007_Fx Model" xfId="146" xr:uid="{00000000-0005-0000-0000-00009F000000}"/>
    <cellStyle name="c_Trans Assump (2)" xfId="147" xr:uid="{00000000-0005-0000-0000-0000A0000000}"/>
    <cellStyle name="c_Trans Assump (2)_covered amounts - July 2007" xfId="148" xr:uid="{00000000-0005-0000-0000-0000A1000000}"/>
    <cellStyle name="c_Trans Assump (2)_covered amounts - July 2007_Book2" xfId="149" xr:uid="{00000000-0005-0000-0000-0000A2000000}"/>
    <cellStyle name="c_Trans Assump (2)_covered amounts - July 2007_Estimates-07-08-Aug-07-V18" xfId="150" xr:uid="{00000000-0005-0000-0000-0000A3000000}"/>
    <cellStyle name="c_Trans Assump (2)_covered amounts - July 2007_Estimates-07-08-Aug-07-V19" xfId="151" xr:uid="{00000000-0005-0000-0000-0000A4000000}"/>
    <cellStyle name="c_Trans Assump (2)_covered amounts - July 2007_Estimates-07-08-Dec-07-V03" xfId="152" xr:uid="{00000000-0005-0000-0000-0000A5000000}"/>
    <cellStyle name="c_Trans Assump (2)_covered amounts - July 2007_Estimates-07-08-Dec-07-V04" xfId="153" xr:uid="{00000000-0005-0000-0000-0000A6000000}"/>
    <cellStyle name="c_Trans Assump (2)_covered amounts - July 2007_Estimates-07-08-Jan-08-V14" xfId="154" xr:uid="{00000000-0005-0000-0000-0000A7000000}"/>
    <cellStyle name="c_Trans Assump (2)_covered amounts - July 2007_Estimates-07-08-Oct-07-V02" xfId="155" xr:uid="{00000000-0005-0000-0000-0000A8000000}"/>
    <cellStyle name="c_Trans Assump (2)_covered amounts - July 2007_Estimates-07-08-Sep-07-V15" xfId="156" xr:uid="{00000000-0005-0000-0000-0000A9000000}"/>
    <cellStyle name="c_Trans Assump (2)_covered amounts - July 2007_Estimates-07-08-Sep-07-V16" xfId="157" xr:uid="{00000000-0005-0000-0000-0000AA000000}"/>
    <cellStyle name="c_Trans Assump (2)_covered amounts - July 2007_Fx Model" xfId="158" xr:uid="{00000000-0005-0000-0000-0000AB000000}"/>
    <cellStyle name="c_Unit Price Sen. (2)" xfId="159" xr:uid="{00000000-0005-0000-0000-0000AC000000}"/>
    <cellStyle name="c_Unit Price Sen. (2)_covered amounts - July 2007" xfId="160" xr:uid="{00000000-0005-0000-0000-0000AD000000}"/>
    <cellStyle name="c_Unit Price Sen. (2)_covered amounts - July 2007_Book2" xfId="161" xr:uid="{00000000-0005-0000-0000-0000AE000000}"/>
    <cellStyle name="c_Unit Price Sen. (2)_covered amounts - July 2007_Estimates-07-08-Aug-07-V18" xfId="162" xr:uid="{00000000-0005-0000-0000-0000AF000000}"/>
    <cellStyle name="c_Unit Price Sen. (2)_covered amounts - July 2007_Estimates-07-08-Aug-07-V19" xfId="163" xr:uid="{00000000-0005-0000-0000-0000B0000000}"/>
    <cellStyle name="c_Unit Price Sen. (2)_covered amounts - July 2007_Estimates-07-08-Dec-07-V03" xfId="164" xr:uid="{00000000-0005-0000-0000-0000B1000000}"/>
    <cellStyle name="c_Unit Price Sen. (2)_covered amounts - July 2007_Estimates-07-08-Dec-07-V04" xfId="165" xr:uid="{00000000-0005-0000-0000-0000B2000000}"/>
    <cellStyle name="c_Unit Price Sen. (2)_covered amounts - July 2007_Estimates-07-08-Jan-08-V14" xfId="166" xr:uid="{00000000-0005-0000-0000-0000B3000000}"/>
    <cellStyle name="c_Unit Price Sen. (2)_covered amounts - July 2007_Estimates-07-08-Oct-07-V02" xfId="167" xr:uid="{00000000-0005-0000-0000-0000B4000000}"/>
    <cellStyle name="c_Unit Price Sen. (2)_covered amounts - July 2007_Estimates-07-08-Sep-07-V15" xfId="168" xr:uid="{00000000-0005-0000-0000-0000B5000000}"/>
    <cellStyle name="c_Unit Price Sen. (2)_covered amounts - July 2007_Estimates-07-08-Sep-07-V16" xfId="169" xr:uid="{00000000-0005-0000-0000-0000B6000000}"/>
    <cellStyle name="c_Unit Price Sen. (2)_covered amounts - July 2007_Fx Model" xfId="170" xr:uid="{00000000-0005-0000-0000-0000B7000000}"/>
    <cellStyle name="Calculation" xfId="171" builtinId="22" customBuiltin="1"/>
    <cellStyle name="Check Cell" xfId="172" builtinId="23" customBuiltin="1"/>
    <cellStyle name="Comma" xfId="173" builtinId="3"/>
    <cellStyle name="Comma 0" xfId="174" xr:uid="{00000000-0005-0000-0000-0000BB000000}"/>
    <cellStyle name="Comma 0*" xfId="175" xr:uid="{00000000-0005-0000-0000-0000BC000000}"/>
    <cellStyle name="Comma 0* 2" xfId="868" xr:uid="{00000000-0005-0000-0000-0000BD000000}"/>
    <cellStyle name="Comma 0_1124668" xfId="176" xr:uid="{00000000-0005-0000-0000-0000BE000000}"/>
    <cellStyle name="Comma 2" xfId="177" xr:uid="{00000000-0005-0000-0000-0000BF000000}"/>
    <cellStyle name="Comma 2 2" xfId="851" xr:uid="{00000000-0005-0000-0000-0000C0000000}"/>
    <cellStyle name="Currency [0.00]" xfId="178" xr:uid="{00000000-0005-0000-0000-0000C1000000}"/>
    <cellStyle name="Currency [0.00] 2" xfId="869" xr:uid="{00000000-0005-0000-0000-0000C2000000}"/>
    <cellStyle name="Currency 0" xfId="179" xr:uid="{00000000-0005-0000-0000-0000C3000000}"/>
    <cellStyle name="Currency 2" xfId="180" xr:uid="{00000000-0005-0000-0000-0000C4000000}"/>
    <cellStyle name="Dash" xfId="181" xr:uid="{00000000-0005-0000-0000-0000C5000000}"/>
    <cellStyle name="Date" xfId="182" xr:uid="{00000000-0005-0000-0000-0000C6000000}"/>
    <cellStyle name="Date Aligned" xfId="183" xr:uid="{00000000-0005-0000-0000-0000C7000000}"/>
    <cellStyle name="Dotted Line" xfId="184" xr:uid="{00000000-0005-0000-0000-0000C8000000}"/>
    <cellStyle name="Double Accounting" xfId="185" xr:uid="{00000000-0005-0000-0000-0000C9000000}"/>
    <cellStyle name="dp*NumberGeneral" xfId="186" xr:uid="{00000000-0005-0000-0000-0000CA000000}"/>
    <cellStyle name="Euro" xfId="187" xr:uid="{00000000-0005-0000-0000-0000CB000000}"/>
    <cellStyle name="Explanatory Text" xfId="188" builtinId="53" customBuiltin="1"/>
    <cellStyle name="FOOTER - Style1" xfId="189" xr:uid="{00000000-0005-0000-0000-0000CD000000}"/>
    <cellStyle name="Footnote" xfId="190" xr:uid="{00000000-0005-0000-0000-0000CE000000}"/>
    <cellStyle name="general" xfId="191" xr:uid="{00000000-0005-0000-0000-0000CF000000}"/>
    <cellStyle name="Good" xfId="192" builtinId="26" customBuiltin="1"/>
    <cellStyle name="Grey" xfId="193" xr:uid="{00000000-0005-0000-0000-0000D1000000}"/>
    <cellStyle name="Grey 2" xfId="870" xr:uid="{00000000-0005-0000-0000-0000D2000000}"/>
    <cellStyle name="Hard Percent" xfId="194" xr:uid="{00000000-0005-0000-0000-0000D3000000}"/>
    <cellStyle name="Header" xfId="195" xr:uid="{00000000-0005-0000-0000-0000D4000000}"/>
    <cellStyle name="Header1" xfId="196" xr:uid="{00000000-0005-0000-0000-0000D5000000}"/>
    <cellStyle name="Header2" xfId="197" xr:uid="{00000000-0005-0000-0000-0000D6000000}"/>
    <cellStyle name="Heading 1" xfId="198" builtinId="16" customBuiltin="1"/>
    <cellStyle name="Heading 2" xfId="199" builtinId="17" customBuiltin="1"/>
    <cellStyle name="Heading 3" xfId="200" builtinId="18" customBuiltin="1"/>
    <cellStyle name="Heading 4" xfId="201" builtinId="19" customBuiltin="1"/>
    <cellStyle name="Hyperlink" xfId="202" builtinId="8"/>
    <cellStyle name="Input" xfId="203" builtinId="20" customBuiltin="1"/>
    <cellStyle name="Input [yellow]" xfId="204" xr:uid="{00000000-0005-0000-0000-0000DD000000}"/>
    <cellStyle name="Input [yellow] 2" xfId="871" xr:uid="{00000000-0005-0000-0000-0000DE000000}"/>
    <cellStyle name="InputBlueFont" xfId="205" xr:uid="{00000000-0005-0000-0000-0000DF000000}"/>
    <cellStyle name="Invisible" xfId="206" xr:uid="{00000000-0005-0000-0000-0000E0000000}"/>
    <cellStyle name="Invisible 2" xfId="872" xr:uid="{00000000-0005-0000-0000-0000E1000000}"/>
    <cellStyle name="Linked Cell" xfId="207" builtinId="24" customBuiltin="1"/>
    <cellStyle name="Millares [0]_pldt" xfId="208" xr:uid="{00000000-0005-0000-0000-0000E3000000}"/>
    <cellStyle name="Millares_pldt" xfId="209" xr:uid="{00000000-0005-0000-0000-0000E4000000}"/>
    <cellStyle name="Milliers [0]_EDYAN" xfId="210" xr:uid="{00000000-0005-0000-0000-0000E5000000}"/>
    <cellStyle name="Milliers_EDYAN" xfId="211" xr:uid="{00000000-0005-0000-0000-0000E6000000}"/>
    <cellStyle name="Moneda [0]_pldt" xfId="212" xr:uid="{00000000-0005-0000-0000-0000E7000000}"/>
    <cellStyle name="Moneda_pldt" xfId="213" xr:uid="{00000000-0005-0000-0000-0000E8000000}"/>
    <cellStyle name="Monétaire [0]_EDYAN" xfId="214" xr:uid="{00000000-0005-0000-0000-0000E9000000}"/>
    <cellStyle name="Monétaire_EDYAN" xfId="215" xr:uid="{00000000-0005-0000-0000-0000EA000000}"/>
    <cellStyle name="Multiple" xfId="216" xr:uid="{00000000-0005-0000-0000-0000EB000000}"/>
    <cellStyle name="Neutral" xfId="217" builtinId="28" customBuiltin="1"/>
    <cellStyle name="Normal" xfId="0" builtinId="0"/>
    <cellStyle name="Normal - Style1" xfId="218" xr:uid="{00000000-0005-0000-0000-0000EE000000}"/>
    <cellStyle name="Normal - Style1 2" xfId="873" xr:uid="{00000000-0005-0000-0000-0000EF000000}"/>
    <cellStyle name="Normal - Style2" xfId="219" xr:uid="{00000000-0005-0000-0000-0000F0000000}"/>
    <cellStyle name="Normal 2" xfId="852" xr:uid="{00000000-0005-0000-0000-0000F1000000}"/>
    <cellStyle name="Normal 2 7" xfId="849" xr:uid="{00000000-0005-0000-0000-0000F2000000}"/>
    <cellStyle name="Normal 2 7 2" xfId="853" xr:uid="{00000000-0005-0000-0000-0000F3000000}"/>
    <cellStyle name="normální_laroux" xfId="220" xr:uid="{00000000-0005-0000-0000-0000F4000000}"/>
    <cellStyle name="NormalPERET956" xfId="221" xr:uid="{00000000-0005-0000-0000-0000F5000000}"/>
    <cellStyle name="Note" xfId="222" builtinId="10" customBuiltin="1"/>
    <cellStyle name="Note 2" xfId="874" xr:uid="{00000000-0005-0000-0000-0000F7000000}"/>
    <cellStyle name="Output" xfId="223" builtinId="21" customBuiltin="1"/>
    <cellStyle name="Output Amounts" xfId="224" xr:uid="{00000000-0005-0000-0000-0000F9000000}"/>
    <cellStyle name="Output Column Headings" xfId="225" xr:uid="{00000000-0005-0000-0000-0000FA000000}"/>
    <cellStyle name="Output Line Items" xfId="226" xr:uid="{00000000-0005-0000-0000-0000FB000000}"/>
    <cellStyle name="Output Report Heading" xfId="227" xr:uid="{00000000-0005-0000-0000-0000FC000000}"/>
    <cellStyle name="Output Report Title" xfId="228" xr:uid="{00000000-0005-0000-0000-0000FD000000}"/>
    <cellStyle name="Output1_Back" xfId="229" xr:uid="{00000000-0005-0000-0000-0000FE000000}"/>
    <cellStyle name="Page Number" xfId="230" xr:uid="{00000000-0005-0000-0000-0000FF000000}"/>
    <cellStyle name="Percent" xfId="231" builtinId="5"/>
    <cellStyle name="Percent (0)" xfId="232" xr:uid="{00000000-0005-0000-0000-000001010000}"/>
    <cellStyle name="Percent (0) 2" xfId="875" xr:uid="{00000000-0005-0000-0000-000002010000}"/>
    <cellStyle name="Percent [2]" xfId="233" xr:uid="{00000000-0005-0000-0000-000003010000}"/>
    <cellStyle name="Percent [2] 2" xfId="876" xr:uid="{00000000-0005-0000-0000-000004010000}"/>
    <cellStyle name="Percent 2" xfId="850" xr:uid="{00000000-0005-0000-0000-000005010000}"/>
    <cellStyle name="Pershare" xfId="234" xr:uid="{00000000-0005-0000-0000-000006010000}"/>
    <cellStyle name="PSChar" xfId="235" xr:uid="{00000000-0005-0000-0000-000007010000}"/>
    <cellStyle name="PSDate" xfId="236" xr:uid="{00000000-0005-0000-0000-000008010000}"/>
    <cellStyle name="PSDec" xfId="237" xr:uid="{00000000-0005-0000-0000-000009010000}"/>
    <cellStyle name="PSHeading" xfId="238" xr:uid="{00000000-0005-0000-0000-00000A010000}"/>
    <cellStyle name="PSInt" xfId="239" xr:uid="{00000000-0005-0000-0000-00000B010000}"/>
    <cellStyle name="PSSpacer" xfId="240" xr:uid="{00000000-0005-0000-0000-00000C010000}"/>
    <cellStyle name="s" xfId="241" xr:uid="{00000000-0005-0000-0000-00000D010000}"/>
    <cellStyle name="s_Bal Sheets" xfId="242" xr:uid="{00000000-0005-0000-0000-00000E010000}"/>
    <cellStyle name="s_Bal Sheets_1" xfId="243" xr:uid="{00000000-0005-0000-0000-00000F010000}"/>
    <cellStyle name="s_Bal Sheets_1_covered amounts - July 2007" xfId="244" xr:uid="{00000000-0005-0000-0000-000010010000}"/>
    <cellStyle name="s_Bal Sheets_1_covered amounts - July 2007_Book2" xfId="245" xr:uid="{00000000-0005-0000-0000-000011010000}"/>
    <cellStyle name="s_Bal Sheets_1_covered amounts - July 2007_Estimates-07-08-Aug-07-V18" xfId="246" xr:uid="{00000000-0005-0000-0000-000012010000}"/>
    <cellStyle name="s_Bal Sheets_1_covered amounts - July 2007_Estimates-07-08-Aug-07-V19" xfId="247" xr:uid="{00000000-0005-0000-0000-000013010000}"/>
    <cellStyle name="s_Bal Sheets_1_covered amounts - July 2007_Estimates-07-08-Dec-07-V03" xfId="248" xr:uid="{00000000-0005-0000-0000-000014010000}"/>
    <cellStyle name="s_Bal Sheets_1_covered amounts - July 2007_Estimates-07-08-Dec-07-V04" xfId="249" xr:uid="{00000000-0005-0000-0000-000015010000}"/>
    <cellStyle name="s_Bal Sheets_1_covered amounts - July 2007_Estimates-07-08-Jan-08-V14" xfId="250" xr:uid="{00000000-0005-0000-0000-000016010000}"/>
    <cellStyle name="s_Bal Sheets_1_covered amounts - July 2007_Estimates-07-08-Oct-07-V02" xfId="251" xr:uid="{00000000-0005-0000-0000-000017010000}"/>
    <cellStyle name="s_Bal Sheets_1_covered amounts - July 2007_Estimates-07-08-Sep-07-V15" xfId="252" xr:uid="{00000000-0005-0000-0000-000018010000}"/>
    <cellStyle name="s_Bal Sheets_1_covered amounts - July 2007_Estimates-07-08-Sep-07-V16" xfId="253" xr:uid="{00000000-0005-0000-0000-000019010000}"/>
    <cellStyle name="s_Bal Sheets_1_covered amounts - July 2007_Fx Model" xfId="254" xr:uid="{00000000-0005-0000-0000-00001A010000}"/>
    <cellStyle name="s_Bal Sheets_2" xfId="255" xr:uid="{00000000-0005-0000-0000-00001B010000}"/>
    <cellStyle name="s_Bal Sheets_2_covered amounts - July 2007" xfId="256" xr:uid="{00000000-0005-0000-0000-00001C010000}"/>
    <cellStyle name="s_Bal Sheets_2_covered amounts - July 2007_Book2" xfId="257" xr:uid="{00000000-0005-0000-0000-00001D010000}"/>
    <cellStyle name="s_Bal Sheets_2_covered amounts - July 2007_Estimates-07-08-Aug-07-V18" xfId="258" xr:uid="{00000000-0005-0000-0000-00001E010000}"/>
    <cellStyle name="s_Bal Sheets_2_covered amounts - July 2007_Estimates-07-08-Aug-07-V19" xfId="259" xr:uid="{00000000-0005-0000-0000-00001F010000}"/>
    <cellStyle name="s_Bal Sheets_2_covered amounts - July 2007_Estimates-07-08-Dec-07-V03" xfId="260" xr:uid="{00000000-0005-0000-0000-000020010000}"/>
    <cellStyle name="s_Bal Sheets_2_covered amounts - July 2007_Estimates-07-08-Dec-07-V04" xfId="261" xr:uid="{00000000-0005-0000-0000-000021010000}"/>
    <cellStyle name="s_Bal Sheets_2_covered amounts - July 2007_Estimates-07-08-Jan-08-V14" xfId="262" xr:uid="{00000000-0005-0000-0000-000022010000}"/>
    <cellStyle name="s_Bal Sheets_2_covered amounts - July 2007_Estimates-07-08-Oct-07-V02" xfId="263" xr:uid="{00000000-0005-0000-0000-000023010000}"/>
    <cellStyle name="s_Bal Sheets_2_covered amounts - July 2007_Estimates-07-08-Sep-07-V15" xfId="264" xr:uid="{00000000-0005-0000-0000-000024010000}"/>
    <cellStyle name="s_Bal Sheets_2_covered amounts - July 2007_Estimates-07-08-Sep-07-V16" xfId="265" xr:uid="{00000000-0005-0000-0000-000025010000}"/>
    <cellStyle name="s_Bal Sheets_2_covered amounts - July 2007_Fx Model" xfId="266" xr:uid="{00000000-0005-0000-0000-000026010000}"/>
    <cellStyle name="s_Bal Sheets_covered amounts - July 2007" xfId="267" xr:uid="{00000000-0005-0000-0000-000027010000}"/>
    <cellStyle name="s_Bal Sheets_covered amounts - July 2007_Book2" xfId="268" xr:uid="{00000000-0005-0000-0000-000028010000}"/>
    <cellStyle name="s_Bal Sheets_covered amounts - July 2007_Estimates-07-08-Aug-07-V18" xfId="269" xr:uid="{00000000-0005-0000-0000-000029010000}"/>
    <cellStyle name="s_Bal Sheets_covered amounts - July 2007_Estimates-07-08-Aug-07-V19" xfId="270" xr:uid="{00000000-0005-0000-0000-00002A010000}"/>
    <cellStyle name="s_Bal Sheets_covered amounts - July 2007_Estimates-07-08-Dec-07-V03" xfId="271" xr:uid="{00000000-0005-0000-0000-00002B010000}"/>
    <cellStyle name="s_Bal Sheets_covered amounts - July 2007_Estimates-07-08-Dec-07-V04" xfId="272" xr:uid="{00000000-0005-0000-0000-00002C010000}"/>
    <cellStyle name="s_Bal Sheets_covered amounts - July 2007_Estimates-07-08-Jan-08-V14" xfId="273" xr:uid="{00000000-0005-0000-0000-00002D010000}"/>
    <cellStyle name="s_Bal Sheets_covered amounts - July 2007_Estimates-07-08-Oct-07-V02" xfId="274" xr:uid="{00000000-0005-0000-0000-00002E010000}"/>
    <cellStyle name="s_Bal Sheets_covered amounts - July 2007_Estimates-07-08-Sep-07-V15" xfId="275" xr:uid="{00000000-0005-0000-0000-00002F010000}"/>
    <cellStyle name="s_Bal Sheets_covered amounts - July 2007_Estimates-07-08-Sep-07-V16" xfId="276" xr:uid="{00000000-0005-0000-0000-000030010000}"/>
    <cellStyle name="s_Bal Sheets_covered amounts - July 2007_Fx Model" xfId="277" xr:uid="{00000000-0005-0000-0000-000031010000}"/>
    <cellStyle name="s_Cases" xfId="278" xr:uid="{00000000-0005-0000-0000-000032010000}"/>
    <cellStyle name="s_Cases_1" xfId="279" xr:uid="{00000000-0005-0000-0000-000033010000}"/>
    <cellStyle name="s_Cases_1_covered amounts - July 2007" xfId="280" xr:uid="{00000000-0005-0000-0000-000034010000}"/>
    <cellStyle name="s_Cases_1_covered amounts - July 2007_Book2" xfId="281" xr:uid="{00000000-0005-0000-0000-000035010000}"/>
    <cellStyle name="s_Cases_1_covered amounts - July 2007_Estimates-07-08-Aug-07-V18" xfId="282" xr:uid="{00000000-0005-0000-0000-000036010000}"/>
    <cellStyle name="s_Cases_1_covered amounts - July 2007_Estimates-07-08-Aug-07-V19" xfId="283" xr:uid="{00000000-0005-0000-0000-000037010000}"/>
    <cellStyle name="s_Cases_1_covered amounts - July 2007_Estimates-07-08-Dec-07-V03" xfId="284" xr:uid="{00000000-0005-0000-0000-000038010000}"/>
    <cellStyle name="s_Cases_1_covered amounts - July 2007_Estimates-07-08-Dec-07-V04" xfId="285" xr:uid="{00000000-0005-0000-0000-000039010000}"/>
    <cellStyle name="s_Cases_1_covered amounts - July 2007_Estimates-07-08-Jan-08-V14" xfId="286" xr:uid="{00000000-0005-0000-0000-00003A010000}"/>
    <cellStyle name="s_Cases_1_covered amounts - July 2007_Estimates-07-08-Oct-07-V02" xfId="287" xr:uid="{00000000-0005-0000-0000-00003B010000}"/>
    <cellStyle name="s_Cases_1_covered amounts - July 2007_Estimates-07-08-Sep-07-V15" xfId="288" xr:uid="{00000000-0005-0000-0000-00003C010000}"/>
    <cellStyle name="s_Cases_1_covered amounts - July 2007_Estimates-07-08-Sep-07-V16" xfId="289" xr:uid="{00000000-0005-0000-0000-00003D010000}"/>
    <cellStyle name="s_Cases_1_covered amounts - July 2007_Fx Model" xfId="290" xr:uid="{00000000-0005-0000-0000-00003E010000}"/>
    <cellStyle name="s_Cases_covered amounts - July 2007" xfId="291" xr:uid="{00000000-0005-0000-0000-00003F010000}"/>
    <cellStyle name="s_Cases_covered amounts - July 2007_Book2" xfId="292" xr:uid="{00000000-0005-0000-0000-000040010000}"/>
    <cellStyle name="s_Cases_covered amounts - July 2007_Estimates-07-08-Aug-07-V18" xfId="293" xr:uid="{00000000-0005-0000-0000-000041010000}"/>
    <cellStyle name="s_Cases_covered amounts - July 2007_Estimates-07-08-Aug-07-V19" xfId="294" xr:uid="{00000000-0005-0000-0000-000042010000}"/>
    <cellStyle name="s_Cases_covered amounts - July 2007_Estimates-07-08-Dec-07-V03" xfId="295" xr:uid="{00000000-0005-0000-0000-000043010000}"/>
    <cellStyle name="s_Cases_covered amounts - July 2007_Estimates-07-08-Dec-07-V04" xfId="296" xr:uid="{00000000-0005-0000-0000-000044010000}"/>
    <cellStyle name="s_Cases_covered amounts - July 2007_Estimates-07-08-Jan-08-V14" xfId="297" xr:uid="{00000000-0005-0000-0000-000045010000}"/>
    <cellStyle name="s_Cases_covered amounts - July 2007_Estimates-07-08-Oct-07-V02" xfId="298" xr:uid="{00000000-0005-0000-0000-000046010000}"/>
    <cellStyle name="s_Cases_covered amounts - July 2007_Estimates-07-08-Sep-07-V15" xfId="299" xr:uid="{00000000-0005-0000-0000-000047010000}"/>
    <cellStyle name="s_Cases_covered amounts - July 2007_Estimates-07-08-Sep-07-V16" xfId="300" xr:uid="{00000000-0005-0000-0000-000048010000}"/>
    <cellStyle name="s_Cases_covered amounts - July 2007_Fx Model" xfId="301" xr:uid="{00000000-0005-0000-0000-000049010000}"/>
    <cellStyle name="s_covered amounts - July 2007" xfId="302" xr:uid="{00000000-0005-0000-0000-00004A010000}"/>
    <cellStyle name="s_covered amounts - July 2007_Book2" xfId="303" xr:uid="{00000000-0005-0000-0000-00004B010000}"/>
    <cellStyle name="s_covered amounts - July 2007_Estimates-07-08-Aug-07-V18" xfId="304" xr:uid="{00000000-0005-0000-0000-00004C010000}"/>
    <cellStyle name="s_covered amounts - July 2007_Estimates-07-08-Aug-07-V19" xfId="305" xr:uid="{00000000-0005-0000-0000-00004D010000}"/>
    <cellStyle name="s_covered amounts - July 2007_Estimates-07-08-Dec-07-V03" xfId="306" xr:uid="{00000000-0005-0000-0000-00004E010000}"/>
    <cellStyle name="s_covered amounts - July 2007_Estimates-07-08-Dec-07-V04" xfId="307" xr:uid="{00000000-0005-0000-0000-00004F010000}"/>
    <cellStyle name="s_covered amounts - July 2007_Estimates-07-08-Jan-08-V14" xfId="308" xr:uid="{00000000-0005-0000-0000-000050010000}"/>
    <cellStyle name="s_covered amounts - July 2007_Estimates-07-08-Oct-07-V02" xfId="309" xr:uid="{00000000-0005-0000-0000-000051010000}"/>
    <cellStyle name="s_covered amounts - July 2007_Estimates-07-08-Sep-07-V15" xfId="310" xr:uid="{00000000-0005-0000-0000-000052010000}"/>
    <cellStyle name="s_covered amounts - July 2007_Estimates-07-08-Sep-07-V16" xfId="311" xr:uid="{00000000-0005-0000-0000-000053010000}"/>
    <cellStyle name="s_covered amounts - July 2007_Fx Model" xfId="312" xr:uid="{00000000-0005-0000-0000-000054010000}"/>
    <cellStyle name="s_Credit (2)" xfId="313" xr:uid="{00000000-0005-0000-0000-000055010000}"/>
    <cellStyle name="s_Credit (2)_1" xfId="314" xr:uid="{00000000-0005-0000-0000-000056010000}"/>
    <cellStyle name="s_Credit (2)_1_covered amounts - July 2007" xfId="315" xr:uid="{00000000-0005-0000-0000-000057010000}"/>
    <cellStyle name="s_Credit (2)_1_covered amounts - July 2007_Book2" xfId="316" xr:uid="{00000000-0005-0000-0000-000058010000}"/>
    <cellStyle name="s_Credit (2)_1_covered amounts - July 2007_Estimates-07-08-Aug-07-V18" xfId="317" xr:uid="{00000000-0005-0000-0000-000059010000}"/>
    <cellStyle name="s_Credit (2)_1_covered amounts - July 2007_Estimates-07-08-Aug-07-V19" xfId="318" xr:uid="{00000000-0005-0000-0000-00005A010000}"/>
    <cellStyle name="s_Credit (2)_1_covered amounts - July 2007_Estimates-07-08-Dec-07-V03" xfId="319" xr:uid="{00000000-0005-0000-0000-00005B010000}"/>
    <cellStyle name="s_Credit (2)_1_covered amounts - July 2007_Estimates-07-08-Dec-07-V04" xfId="320" xr:uid="{00000000-0005-0000-0000-00005C010000}"/>
    <cellStyle name="s_Credit (2)_1_covered amounts - July 2007_Estimates-07-08-Jan-08-V14" xfId="321" xr:uid="{00000000-0005-0000-0000-00005D010000}"/>
    <cellStyle name="s_Credit (2)_1_covered amounts - July 2007_Estimates-07-08-Oct-07-V02" xfId="322" xr:uid="{00000000-0005-0000-0000-00005E010000}"/>
    <cellStyle name="s_Credit (2)_1_covered amounts - July 2007_Estimates-07-08-Sep-07-V15" xfId="323" xr:uid="{00000000-0005-0000-0000-00005F010000}"/>
    <cellStyle name="s_Credit (2)_1_covered amounts - July 2007_Estimates-07-08-Sep-07-V16" xfId="324" xr:uid="{00000000-0005-0000-0000-000060010000}"/>
    <cellStyle name="s_Credit (2)_1_covered amounts - July 2007_Fx Model" xfId="325" xr:uid="{00000000-0005-0000-0000-000061010000}"/>
    <cellStyle name="s_Credit (2)_2" xfId="326" xr:uid="{00000000-0005-0000-0000-000062010000}"/>
    <cellStyle name="s_Credit (2)_2_covered amounts - July 2007" xfId="327" xr:uid="{00000000-0005-0000-0000-000063010000}"/>
    <cellStyle name="s_Credit (2)_2_covered amounts - July 2007_Book2" xfId="328" xr:uid="{00000000-0005-0000-0000-000064010000}"/>
    <cellStyle name="s_Credit (2)_2_covered amounts - July 2007_Estimates-07-08-Aug-07-V18" xfId="329" xr:uid="{00000000-0005-0000-0000-000065010000}"/>
    <cellStyle name="s_Credit (2)_2_covered amounts - July 2007_Estimates-07-08-Aug-07-V19" xfId="330" xr:uid="{00000000-0005-0000-0000-000066010000}"/>
    <cellStyle name="s_Credit (2)_2_covered amounts - July 2007_Estimates-07-08-Dec-07-V03" xfId="331" xr:uid="{00000000-0005-0000-0000-000067010000}"/>
    <cellStyle name="s_Credit (2)_2_covered amounts - July 2007_Estimates-07-08-Dec-07-V04" xfId="332" xr:uid="{00000000-0005-0000-0000-000068010000}"/>
    <cellStyle name="s_Credit (2)_2_covered amounts - July 2007_Estimates-07-08-Jan-08-V14" xfId="333" xr:uid="{00000000-0005-0000-0000-000069010000}"/>
    <cellStyle name="s_Credit (2)_2_covered amounts - July 2007_Estimates-07-08-Oct-07-V02" xfId="334" xr:uid="{00000000-0005-0000-0000-00006A010000}"/>
    <cellStyle name="s_Credit (2)_2_covered amounts - July 2007_Estimates-07-08-Sep-07-V15" xfId="335" xr:uid="{00000000-0005-0000-0000-00006B010000}"/>
    <cellStyle name="s_Credit (2)_2_covered amounts - July 2007_Estimates-07-08-Sep-07-V16" xfId="336" xr:uid="{00000000-0005-0000-0000-00006C010000}"/>
    <cellStyle name="s_Credit (2)_2_covered amounts - July 2007_Fx Model" xfId="337" xr:uid="{00000000-0005-0000-0000-00006D010000}"/>
    <cellStyle name="s_Credit (2)_covered amounts - July 2007" xfId="338" xr:uid="{00000000-0005-0000-0000-00006E010000}"/>
    <cellStyle name="s_Credit (2)_covered amounts - July 2007_Book2" xfId="339" xr:uid="{00000000-0005-0000-0000-00006F010000}"/>
    <cellStyle name="s_Credit (2)_covered amounts - July 2007_Estimates-07-08-Aug-07-V18" xfId="340" xr:uid="{00000000-0005-0000-0000-000070010000}"/>
    <cellStyle name="s_Credit (2)_covered amounts - July 2007_Estimates-07-08-Aug-07-V19" xfId="341" xr:uid="{00000000-0005-0000-0000-000071010000}"/>
    <cellStyle name="s_Credit (2)_covered amounts - July 2007_Estimates-07-08-Dec-07-V03" xfId="342" xr:uid="{00000000-0005-0000-0000-000072010000}"/>
    <cellStyle name="s_Credit (2)_covered amounts - July 2007_Estimates-07-08-Dec-07-V04" xfId="343" xr:uid="{00000000-0005-0000-0000-000073010000}"/>
    <cellStyle name="s_Credit (2)_covered amounts - July 2007_Estimates-07-08-Jan-08-V14" xfId="344" xr:uid="{00000000-0005-0000-0000-000074010000}"/>
    <cellStyle name="s_Credit (2)_covered amounts - July 2007_Estimates-07-08-Oct-07-V02" xfId="345" xr:uid="{00000000-0005-0000-0000-000075010000}"/>
    <cellStyle name="s_Credit (2)_covered amounts - July 2007_Estimates-07-08-Sep-07-V15" xfId="346" xr:uid="{00000000-0005-0000-0000-000076010000}"/>
    <cellStyle name="s_Credit (2)_covered amounts - July 2007_Estimates-07-08-Sep-07-V16" xfId="347" xr:uid="{00000000-0005-0000-0000-000077010000}"/>
    <cellStyle name="s_Credit (2)_covered amounts - July 2007_Fx Model" xfId="348" xr:uid="{00000000-0005-0000-0000-000078010000}"/>
    <cellStyle name="s_DCF Inputs" xfId="349" xr:uid="{00000000-0005-0000-0000-000079010000}"/>
    <cellStyle name="s_DCF Inputs_1" xfId="350" xr:uid="{00000000-0005-0000-0000-00007A010000}"/>
    <cellStyle name="s_DCF Inputs_1_covered amounts - July 2007" xfId="351" xr:uid="{00000000-0005-0000-0000-00007B010000}"/>
    <cellStyle name="s_DCF Inputs_1_covered amounts - July 2007_Book2" xfId="352" xr:uid="{00000000-0005-0000-0000-00007C010000}"/>
    <cellStyle name="s_DCF Inputs_1_covered amounts - July 2007_Estimates-07-08-Aug-07-V18" xfId="353" xr:uid="{00000000-0005-0000-0000-00007D010000}"/>
    <cellStyle name="s_DCF Inputs_1_covered amounts - July 2007_Estimates-07-08-Aug-07-V19" xfId="354" xr:uid="{00000000-0005-0000-0000-00007E010000}"/>
    <cellStyle name="s_DCF Inputs_1_covered amounts - July 2007_Estimates-07-08-Dec-07-V03" xfId="355" xr:uid="{00000000-0005-0000-0000-00007F010000}"/>
    <cellStyle name="s_DCF Inputs_1_covered amounts - July 2007_Estimates-07-08-Dec-07-V04" xfId="356" xr:uid="{00000000-0005-0000-0000-000080010000}"/>
    <cellStyle name="s_DCF Inputs_1_covered amounts - July 2007_Estimates-07-08-Jan-08-V14" xfId="357" xr:uid="{00000000-0005-0000-0000-000081010000}"/>
    <cellStyle name="s_DCF Inputs_1_covered amounts - July 2007_Estimates-07-08-Oct-07-V02" xfId="358" xr:uid="{00000000-0005-0000-0000-000082010000}"/>
    <cellStyle name="s_DCF Inputs_1_covered amounts - July 2007_Estimates-07-08-Sep-07-V15" xfId="359" xr:uid="{00000000-0005-0000-0000-000083010000}"/>
    <cellStyle name="s_DCF Inputs_1_covered amounts - July 2007_Estimates-07-08-Sep-07-V16" xfId="360" xr:uid="{00000000-0005-0000-0000-000084010000}"/>
    <cellStyle name="s_DCF Inputs_1_covered amounts - July 2007_Fx Model" xfId="361" xr:uid="{00000000-0005-0000-0000-000085010000}"/>
    <cellStyle name="s_DCF Inputs_2" xfId="362" xr:uid="{00000000-0005-0000-0000-000086010000}"/>
    <cellStyle name="s_DCF Inputs_2_covered amounts - July 2007" xfId="363" xr:uid="{00000000-0005-0000-0000-000087010000}"/>
    <cellStyle name="s_DCF Inputs_2_covered amounts - July 2007_Book2" xfId="364" xr:uid="{00000000-0005-0000-0000-000088010000}"/>
    <cellStyle name="s_DCF Inputs_2_covered amounts - July 2007_Estimates-07-08-Aug-07-V18" xfId="365" xr:uid="{00000000-0005-0000-0000-000089010000}"/>
    <cellStyle name="s_DCF Inputs_2_covered amounts - July 2007_Estimates-07-08-Aug-07-V19" xfId="366" xr:uid="{00000000-0005-0000-0000-00008A010000}"/>
    <cellStyle name="s_DCF Inputs_2_covered amounts - July 2007_Estimates-07-08-Dec-07-V03" xfId="367" xr:uid="{00000000-0005-0000-0000-00008B010000}"/>
    <cellStyle name="s_DCF Inputs_2_covered amounts - July 2007_Estimates-07-08-Dec-07-V04" xfId="368" xr:uid="{00000000-0005-0000-0000-00008C010000}"/>
    <cellStyle name="s_DCF Inputs_2_covered amounts - July 2007_Estimates-07-08-Jan-08-V14" xfId="369" xr:uid="{00000000-0005-0000-0000-00008D010000}"/>
    <cellStyle name="s_DCF Inputs_2_covered amounts - July 2007_Estimates-07-08-Oct-07-V02" xfId="370" xr:uid="{00000000-0005-0000-0000-00008E010000}"/>
    <cellStyle name="s_DCF Inputs_2_covered amounts - July 2007_Estimates-07-08-Sep-07-V15" xfId="371" xr:uid="{00000000-0005-0000-0000-00008F010000}"/>
    <cellStyle name="s_DCF Inputs_2_covered amounts - July 2007_Estimates-07-08-Sep-07-V16" xfId="372" xr:uid="{00000000-0005-0000-0000-000090010000}"/>
    <cellStyle name="s_DCF Inputs_2_covered amounts - July 2007_Fx Model" xfId="373" xr:uid="{00000000-0005-0000-0000-000091010000}"/>
    <cellStyle name="s_DCF Inputs_covered amounts - July 2007" xfId="374" xr:uid="{00000000-0005-0000-0000-000092010000}"/>
    <cellStyle name="s_DCF Inputs_covered amounts - July 2007_Book2" xfId="375" xr:uid="{00000000-0005-0000-0000-000093010000}"/>
    <cellStyle name="s_DCF Inputs_covered amounts - July 2007_Estimates-07-08-Aug-07-V18" xfId="376" xr:uid="{00000000-0005-0000-0000-000094010000}"/>
    <cellStyle name="s_DCF Inputs_covered amounts - July 2007_Estimates-07-08-Aug-07-V19" xfId="377" xr:uid="{00000000-0005-0000-0000-000095010000}"/>
    <cellStyle name="s_DCF Inputs_covered amounts - July 2007_Estimates-07-08-Dec-07-V03" xfId="378" xr:uid="{00000000-0005-0000-0000-000096010000}"/>
    <cellStyle name="s_DCF Inputs_covered amounts - July 2007_Estimates-07-08-Dec-07-V04" xfId="379" xr:uid="{00000000-0005-0000-0000-000097010000}"/>
    <cellStyle name="s_DCF Inputs_covered amounts - July 2007_Estimates-07-08-Jan-08-V14" xfId="380" xr:uid="{00000000-0005-0000-0000-000098010000}"/>
    <cellStyle name="s_DCF Inputs_covered amounts - July 2007_Estimates-07-08-Oct-07-V02" xfId="381" xr:uid="{00000000-0005-0000-0000-000099010000}"/>
    <cellStyle name="s_DCF Inputs_covered amounts - July 2007_Estimates-07-08-Sep-07-V15" xfId="382" xr:uid="{00000000-0005-0000-0000-00009A010000}"/>
    <cellStyle name="s_DCF Inputs_covered amounts - July 2007_Estimates-07-08-Sep-07-V16" xfId="383" xr:uid="{00000000-0005-0000-0000-00009B010000}"/>
    <cellStyle name="s_DCF Inputs_covered amounts - July 2007_Fx Model" xfId="384" xr:uid="{00000000-0005-0000-0000-00009C010000}"/>
    <cellStyle name="s_DCF Matrix" xfId="385" xr:uid="{00000000-0005-0000-0000-00009D010000}"/>
    <cellStyle name="s_DCF Matrix_1" xfId="386" xr:uid="{00000000-0005-0000-0000-00009E010000}"/>
    <cellStyle name="s_DCF Matrix_1_covered amounts - July 2007" xfId="387" xr:uid="{00000000-0005-0000-0000-00009F010000}"/>
    <cellStyle name="s_DCF Matrix_1_covered amounts - July 2007_Book2" xfId="388" xr:uid="{00000000-0005-0000-0000-0000A0010000}"/>
    <cellStyle name="s_DCF Matrix_1_covered amounts - July 2007_Estimates-07-08-Aug-07-V18" xfId="389" xr:uid="{00000000-0005-0000-0000-0000A1010000}"/>
    <cellStyle name="s_DCF Matrix_1_covered amounts - July 2007_Estimates-07-08-Aug-07-V19" xfId="390" xr:uid="{00000000-0005-0000-0000-0000A2010000}"/>
    <cellStyle name="s_DCF Matrix_1_covered amounts - July 2007_Estimates-07-08-Dec-07-V03" xfId="391" xr:uid="{00000000-0005-0000-0000-0000A3010000}"/>
    <cellStyle name="s_DCF Matrix_1_covered amounts - July 2007_Estimates-07-08-Dec-07-V04" xfId="392" xr:uid="{00000000-0005-0000-0000-0000A4010000}"/>
    <cellStyle name="s_DCF Matrix_1_covered amounts - July 2007_Estimates-07-08-Jan-08-V14" xfId="393" xr:uid="{00000000-0005-0000-0000-0000A5010000}"/>
    <cellStyle name="s_DCF Matrix_1_covered amounts - July 2007_Estimates-07-08-Oct-07-V02" xfId="394" xr:uid="{00000000-0005-0000-0000-0000A6010000}"/>
    <cellStyle name="s_DCF Matrix_1_covered amounts - July 2007_Estimates-07-08-Sep-07-V15" xfId="395" xr:uid="{00000000-0005-0000-0000-0000A7010000}"/>
    <cellStyle name="s_DCF Matrix_1_covered amounts - July 2007_Estimates-07-08-Sep-07-V16" xfId="396" xr:uid="{00000000-0005-0000-0000-0000A8010000}"/>
    <cellStyle name="s_DCF Matrix_1_covered amounts - July 2007_Fx Model" xfId="397" xr:uid="{00000000-0005-0000-0000-0000A9010000}"/>
    <cellStyle name="s_DCF Matrix_1_IPO" xfId="398" xr:uid="{00000000-0005-0000-0000-0000AA010000}"/>
    <cellStyle name="s_DCF Matrix_1_IPO_covered amounts - July 2007" xfId="399" xr:uid="{00000000-0005-0000-0000-0000AB010000}"/>
    <cellStyle name="s_DCF Matrix_1_IPO_covered amounts - July 2007_Book2" xfId="400" xr:uid="{00000000-0005-0000-0000-0000AC010000}"/>
    <cellStyle name="s_DCF Matrix_1_IPO_covered amounts - July 2007_Estimates-07-08-Aug-07-V18" xfId="401" xr:uid="{00000000-0005-0000-0000-0000AD010000}"/>
    <cellStyle name="s_DCF Matrix_1_IPO_covered amounts - July 2007_Estimates-07-08-Aug-07-V19" xfId="402" xr:uid="{00000000-0005-0000-0000-0000AE010000}"/>
    <cellStyle name="s_DCF Matrix_1_IPO_covered amounts - July 2007_Estimates-07-08-Dec-07-V03" xfId="403" xr:uid="{00000000-0005-0000-0000-0000AF010000}"/>
    <cellStyle name="s_DCF Matrix_1_IPO_covered amounts - July 2007_Estimates-07-08-Dec-07-V04" xfId="404" xr:uid="{00000000-0005-0000-0000-0000B0010000}"/>
    <cellStyle name="s_DCF Matrix_1_IPO_covered amounts - July 2007_Estimates-07-08-Jan-08-V14" xfId="405" xr:uid="{00000000-0005-0000-0000-0000B1010000}"/>
    <cellStyle name="s_DCF Matrix_1_IPO_covered amounts - July 2007_Estimates-07-08-Oct-07-V02" xfId="406" xr:uid="{00000000-0005-0000-0000-0000B2010000}"/>
    <cellStyle name="s_DCF Matrix_1_IPO_covered amounts - July 2007_Estimates-07-08-Sep-07-V15" xfId="407" xr:uid="{00000000-0005-0000-0000-0000B3010000}"/>
    <cellStyle name="s_DCF Matrix_1_IPO_covered amounts - July 2007_Estimates-07-08-Sep-07-V16" xfId="408" xr:uid="{00000000-0005-0000-0000-0000B4010000}"/>
    <cellStyle name="s_DCF Matrix_1_IPO_covered amounts - July 2007_Fx Model" xfId="409" xr:uid="{00000000-0005-0000-0000-0000B5010000}"/>
    <cellStyle name="s_DCF Matrix_2" xfId="410" xr:uid="{00000000-0005-0000-0000-0000B6010000}"/>
    <cellStyle name="s_DCF Matrix_2_covered amounts - July 2007" xfId="411" xr:uid="{00000000-0005-0000-0000-0000B7010000}"/>
    <cellStyle name="s_DCF Matrix_2_covered amounts - July 2007_Book2" xfId="412" xr:uid="{00000000-0005-0000-0000-0000B8010000}"/>
    <cellStyle name="s_DCF Matrix_2_covered amounts - July 2007_Estimates-07-08-Aug-07-V18" xfId="413" xr:uid="{00000000-0005-0000-0000-0000B9010000}"/>
    <cellStyle name="s_DCF Matrix_2_covered amounts - July 2007_Estimates-07-08-Aug-07-V19" xfId="414" xr:uid="{00000000-0005-0000-0000-0000BA010000}"/>
    <cellStyle name="s_DCF Matrix_2_covered amounts - July 2007_Estimates-07-08-Dec-07-V03" xfId="415" xr:uid="{00000000-0005-0000-0000-0000BB010000}"/>
    <cellStyle name="s_DCF Matrix_2_covered amounts - July 2007_Estimates-07-08-Dec-07-V04" xfId="416" xr:uid="{00000000-0005-0000-0000-0000BC010000}"/>
    <cellStyle name="s_DCF Matrix_2_covered amounts - July 2007_Estimates-07-08-Jan-08-V14" xfId="417" xr:uid="{00000000-0005-0000-0000-0000BD010000}"/>
    <cellStyle name="s_DCF Matrix_2_covered amounts - July 2007_Estimates-07-08-Oct-07-V02" xfId="418" xr:uid="{00000000-0005-0000-0000-0000BE010000}"/>
    <cellStyle name="s_DCF Matrix_2_covered amounts - July 2007_Estimates-07-08-Sep-07-V15" xfId="419" xr:uid="{00000000-0005-0000-0000-0000BF010000}"/>
    <cellStyle name="s_DCF Matrix_2_covered amounts - July 2007_Estimates-07-08-Sep-07-V16" xfId="420" xr:uid="{00000000-0005-0000-0000-0000C0010000}"/>
    <cellStyle name="s_DCF Matrix_2_covered amounts - July 2007_Fx Model" xfId="421" xr:uid="{00000000-0005-0000-0000-0000C1010000}"/>
    <cellStyle name="s_DCF Matrix_covered amounts - July 2007" xfId="422" xr:uid="{00000000-0005-0000-0000-0000C2010000}"/>
    <cellStyle name="s_DCF Matrix_covered amounts - July 2007_Book2" xfId="423" xr:uid="{00000000-0005-0000-0000-0000C3010000}"/>
    <cellStyle name="s_DCF Matrix_covered amounts - July 2007_Estimates-07-08-Aug-07-V18" xfId="424" xr:uid="{00000000-0005-0000-0000-0000C4010000}"/>
    <cellStyle name="s_DCF Matrix_covered amounts - July 2007_Estimates-07-08-Aug-07-V19" xfId="425" xr:uid="{00000000-0005-0000-0000-0000C5010000}"/>
    <cellStyle name="s_DCF Matrix_covered amounts - July 2007_Estimates-07-08-Dec-07-V03" xfId="426" xr:uid="{00000000-0005-0000-0000-0000C6010000}"/>
    <cellStyle name="s_DCF Matrix_covered amounts - July 2007_Estimates-07-08-Dec-07-V04" xfId="427" xr:uid="{00000000-0005-0000-0000-0000C7010000}"/>
    <cellStyle name="s_DCF Matrix_covered amounts - July 2007_Estimates-07-08-Jan-08-V14" xfId="428" xr:uid="{00000000-0005-0000-0000-0000C8010000}"/>
    <cellStyle name="s_DCF Matrix_covered amounts - July 2007_Estimates-07-08-Oct-07-V02" xfId="429" xr:uid="{00000000-0005-0000-0000-0000C9010000}"/>
    <cellStyle name="s_DCF Matrix_covered amounts - July 2007_Estimates-07-08-Sep-07-V15" xfId="430" xr:uid="{00000000-0005-0000-0000-0000CA010000}"/>
    <cellStyle name="s_DCF Matrix_covered amounts - July 2007_Estimates-07-08-Sep-07-V16" xfId="431" xr:uid="{00000000-0005-0000-0000-0000CB010000}"/>
    <cellStyle name="s_DCF Matrix_covered amounts - July 2007_Fx Model" xfId="432" xr:uid="{00000000-0005-0000-0000-0000CC010000}"/>
    <cellStyle name="s_DCF Matrix_IPO" xfId="433" xr:uid="{00000000-0005-0000-0000-0000CD010000}"/>
    <cellStyle name="s_DCF Matrix_IPO_covered amounts - July 2007" xfId="434" xr:uid="{00000000-0005-0000-0000-0000CE010000}"/>
    <cellStyle name="s_DCF Matrix_IPO_covered amounts - July 2007_Book2" xfId="435" xr:uid="{00000000-0005-0000-0000-0000CF010000}"/>
    <cellStyle name="s_DCF Matrix_IPO_covered amounts - July 2007_Estimates-07-08-Aug-07-V18" xfId="436" xr:uid="{00000000-0005-0000-0000-0000D0010000}"/>
    <cellStyle name="s_DCF Matrix_IPO_covered amounts - July 2007_Estimates-07-08-Aug-07-V19" xfId="437" xr:uid="{00000000-0005-0000-0000-0000D1010000}"/>
    <cellStyle name="s_DCF Matrix_IPO_covered amounts - July 2007_Estimates-07-08-Dec-07-V03" xfId="438" xr:uid="{00000000-0005-0000-0000-0000D2010000}"/>
    <cellStyle name="s_DCF Matrix_IPO_covered amounts - July 2007_Estimates-07-08-Dec-07-V04" xfId="439" xr:uid="{00000000-0005-0000-0000-0000D3010000}"/>
    <cellStyle name="s_DCF Matrix_IPO_covered amounts - July 2007_Estimates-07-08-Jan-08-V14" xfId="440" xr:uid="{00000000-0005-0000-0000-0000D4010000}"/>
    <cellStyle name="s_DCF Matrix_IPO_covered amounts - July 2007_Estimates-07-08-Oct-07-V02" xfId="441" xr:uid="{00000000-0005-0000-0000-0000D5010000}"/>
    <cellStyle name="s_DCF Matrix_IPO_covered amounts - July 2007_Estimates-07-08-Sep-07-V15" xfId="442" xr:uid="{00000000-0005-0000-0000-0000D6010000}"/>
    <cellStyle name="s_DCF Matrix_IPO_covered amounts - July 2007_Estimates-07-08-Sep-07-V16" xfId="443" xr:uid="{00000000-0005-0000-0000-0000D7010000}"/>
    <cellStyle name="s_DCF Matrix_IPO_covered amounts - July 2007_Fx Model" xfId="444" xr:uid="{00000000-0005-0000-0000-0000D8010000}"/>
    <cellStyle name="s_DCFLBO Code" xfId="445" xr:uid="{00000000-0005-0000-0000-0000D9010000}"/>
    <cellStyle name="s_DCFLBO Code_1" xfId="446" xr:uid="{00000000-0005-0000-0000-0000DA010000}"/>
    <cellStyle name="s_DCFLBO Code_1_covered amounts - July 2007" xfId="447" xr:uid="{00000000-0005-0000-0000-0000DB010000}"/>
    <cellStyle name="s_DCFLBO Code_1_covered amounts - July 2007_Book2" xfId="448" xr:uid="{00000000-0005-0000-0000-0000DC010000}"/>
    <cellStyle name="s_DCFLBO Code_1_covered amounts - July 2007_Estimates-07-08-Aug-07-V18" xfId="449" xr:uid="{00000000-0005-0000-0000-0000DD010000}"/>
    <cellStyle name="s_DCFLBO Code_1_covered amounts - July 2007_Estimates-07-08-Aug-07-V19" xfId="450" xr:uid="{00000000-0005-0000-0000-0000DE010000}"/>
    <cellStyle name="s_DCFLBO Code_1_covered amounts - July 2007_Estimates-07-08-Dec-07-V03" xfId="451" xr:uid="{00000000-0005-0000-0000-0000DF010000}"/>
    <cellStyle name="s_DCFLBO Code_1_covered amounts - July 2007_Estimates-07-08-Dec-07-V04" xfId="452" xr:uid="{00000000-0005-0000-0000-0000E0010000}"/>
    <cellStyle name="s_DCFLBO Code_1_covered amounts - July 2007_Estimates-07-08-Jan-08-V14" xfId="453" xr:uid="{00000000-0005-0000-0000-0000E1010000}"/>
    <cellStyle name="s_DCFLBO Code_1_covered amounts - July 2007_Estimates-07-08-Oct-07-V02" xfId="454" xr:uid="{00000000-0005-0000-0000-0000E2010000}"/>
    <cellStyle name="s_DCFLBO Code_1_covered amounts - July 2007_Estimates-07-08-Sep-07-V15" xfId="455" xr:uid="{00000000-0005-0000-0000-0000E3010000}"/>
    <cellStyle name="s_DCFLBO Code_1_covered amounts - July 2007_Estimates-07-08-Sep-07-V16" xfId="456" xr:uid="{00000000-0005-0000-0000-0000E4010000}"/>
    <cellStyle name="s_DCFLBO Code_1_covered amounts - July 2007_Fx Model" xfId="457" xr:uid="{00000000-0005-0000-0000-0000E5010000}"/>
    <cellStyle name="s_DCFLBO Code_covered amounts - July 2007" xfId="458" xr:uid="{00000000-0005-0000-0000-0000E6010000}"/>
    <cellStyle name="s_DCFLBO Code_covered amounts - July 2007_Book2" xfId="459" xr:uid="{00000000-0005-0000-0000-0000E7010000}"/>
    <cellStyle name="s_DCFLBO Code_covered amounts - July 2007_Estimates-07-08-Aug-07-V18" xfId="460" xr:uid="{00000000-0005-0000-0000-0000E8010000}"/>
    <cellStyle name="s_DCFLBO Code_covered amounts - July 2007_Estimates-07-08-Aug-07-V19" xfId="461" xr:uid="{00000000-0005-0000-0000-0000E9010000}"/>
    <cellStyle name="s_DCFLBO Code_covered amounts - July 2007_Estimates-07-08-Dec-07-V03" xfId="462" xr:uid="{00000000-0005-0000-0000-0000EA010000}"/>
    <cellStyle name="s_DCFLBO Code_covered amounts - July 2007_Estimates-07-08-Dec-07-V04" xfId="463" xr:uid="{00000000-0005-0000-0000-0000EB010000}"/>
    <cellStyle name="s_DCFLBO Code_covered amounts - July 2007_Estimates-07-08-Jan-08-V14" xfId="464" xr:uid="{00000000-0005-0000-0000-0000EC010000}"/>
    <cellStyle name="s_DCFLBO Code_covered amounts - July 2007_Estimates-07-08-Oct-07-V02" xfId="465" xr:uid="{00000000-0005-0000-0000-0000ED010000}"/>
    <cellStyle name="s_DCFLBO Code_covered amounts - July 2007_Estimates-07-08-Sep-07-V15" xfId="466" xr:uid="{00000000-0005-0000-0000-0000EE010000}"/>
    <cellStyle name="s_DCFLBO Code_covered amounts - July 2007_Estimates-07-08-Sep-07-V16" xfId="467" xr:uid="{00000000-0005-0000-0000-0000EF010000}"/>
    <cellStyle name="s_DCFLBO Code_covered amounts - July 2007_Fx Model" xfId="468" xr:uid="{00000000-0005-0000-0000-0000F0010000}"/>
    <cellStyle name="s_Earnings" xfId="469" xr:uid="{00000000-0005-0000-0000-0000F1010000}"/>
    <cellStyle name="s_Earnings (2)" xfId="470" xr:uid="{00000000-0005-0000-0000-0000F2010000}"/>
    <cellStyle name="s_Earnings (2)_1" xfId="471" xr:uid="{00000000-0005-0000-0000-0000F3010000}"/>
    <cellStyle name="s_Earnings (2)_1_covered amounts - July 2007" xfId="472" xr:uid="{00000000-0005-0000-0000-0000F4010000}"/>
    <cellStyle name="s_Earnings (2)_1_covered amounts - July 2007_Book2" xfId="473" xr:uid="{00000000-0005-0000-0000-0000F5010000}"/>
    <cellStyle name="s_Earnings (2)_1_covered amounts - July 2007_Estimates-07-08-Aug-07-V18" xfId="474" xr:uid="{00000000-0005-0000-0000-0000F6010000}"/>
    <cellStyle name="s_Earnings (2)_1_covered amounts - July 2007_Estimates-07-08-Aug-07-V19" xfId="475" xr:uid="{00000000-0005-0000-0000-0000F7010000}"/>
    <cellStyle name="s_Earnings (2)_1_covered amounts - July 2007_Estimates-07-08-Dec-07-V03" xfId="476" xr:uid="{00000000-0005-0000-0000-0000F8010000}"/>
    <cellStyle name="s_Earnings (2)_1_covered amounts - July 2007_Estimates-07-08-Dec-07-V04" xfId="477" xr:uid="{00000000-0005-0000-0000-0000F9010000}"/>
    <cellStyle name="s_Earnings (2)_1_covered amounts - July 2007_Estimates-07-08-Jan-08-V14" xfId="478" xr:uid="{00000000-0005-0000-0000-0000FA010000}"/>
    <cellStyle name="s_Earnings (2)_1_covered amounts - July 2007_Estimates-07-08-Oct-07-V02" xfId="479" xr:uid="{00000000-0005-0000-0000-0000FB010000}"/>
    <cellStyle name="s_Earnings (2)_1_covered amounts - July 2007_Estimates-07-08-Sep-07-V15" xfId="480" xr:uid="{00000000-0005-0000-0000-0000FC010000}"/>
    <cellStyle name="s_Earnings (2)_1_covered amounts - July 2007_Estimates-07-08-Sep-07-V16" xfId="481" xr:uid="{00000000-0005-0000-0000-0000FD010000}"/>
    <cellStyle name="s_Earnings (2)_1_covered amounts - July 2007_Fx Model" xfId="482" xr:uid="{00000000-0005-0000-0000-0000FE010000}"/>
    <cellStyle name="s_Earnings (2)_covered amounts - July 2007" xfId="483" xr:uid="{00000000-0005-0000-0000-0000FF010000}"/>
    <cellStyle name="s_Earnings (2)_covered amounts - July 2007_Book2" xfId="484" xr:uid="{00000000-0005-0000-0000-000000020000}"/>
    <cellStyle name="s_Earnings (2)_covered amounts - July 2007_Estimates-07-08-Aug-07-V18" xfId="485" xr:uid="{00000000-0005-0000-0000-000001020000}"/>
    <cellStyle name="s_Earnings (2)_covered amounts - July 2007_Estimates-07-08-Aug-07-V19" xfId="486" xr:uid="{00000000-0005-0000-0000-000002020000}"/>
    <cellStyle name="s_Earnings (2)_covered amounts - July 2007_Estimates-07-08-Dec-07-V03" xfId="487" xr:uid="{00000000-0005-0000-0000-000003020000}"/>
    <cellStyle name="s_Earnings (2)_covered amounts - July 2007_Estimates-07-08-Dec-07-V04" xfId="488" xr:uid="{00000000-0005-0000-0000-000004020000}"/>
    <cellStyle name="s_Earnings (2)_covered amounts - July 2007_Estimates-07-08-Jan-08-V14" xfId="489" xr:uid="{00000000-0005-0000-0000-000005020000}"/>
    <cellStyle name="s_Earnings (2)_covered amounts - July 2007_Estimates-07-08-Oct-07-V02" xfId="490" xr:uid="{00000000-0005-0000-0000-000006020000}"/>
    <cellStyle name="s_Earnings (2)_covered amounts - July 2007_Estimates-07-08-Sep-07-V15" xfId="491" xr:uid="{00000000-0005-0000-0000-000007020000}"/>
    <cellStyle name="s_Earnings (2)_covered amounts - July 2007_Estimates-07-08-Sep-07-V16" xfId="492" xr:uid="{00000000-0005-0000-0000-000008020000}"/>
    <cellStyle name="s_Earnings (2)_covered amounts - July 2007_Fx Model" xfId="493" xr:uid="{00000000-0005-0000-0000-000009020000}"/>
    <cellStyle name="s_Earnings_1" xfId="494" xr:uid="{00000000-0005-0000-0000-00000A020000}"/>
    <cellStyle name="s_Earnings_1_covered amounts - July 2007" xfId="495" xr:uid="{00000000-0005-0000-0000-00000B020000}"/>
    <cellStyle name="s_Earnings_1_covered amounts - July 2007_Book2" xfId="496" xr:uid="{00000000-0005-0000-0000-00000C020000}"/>
    <cellStyle name="s_Earnings_1_covered amounts - July 2007_Estimates-07-08-Aug-07-V18" xfId="497" xr:uid="{00000000-0005-0000-0000-00000D020000}"/>
    <cellStyle name="s_Earnings_1_covered amounts - July 2007_Estimates-07-08-Aug-07-V19" xfId="498" xr:uid="{00000000-0005-0000-0000-00000E020000}"/>
    <cellStyle name="s_Earnings_1_covered amounts - July 2007_Estimates-07-08-Dec-07-V03" xfId="499" xr:uid="{00000000-0005-0000-0000-00000F020000}"/>
    <cellStyle name="s_Earnings_1_covered amounts - July 2007_Estimates-07-08-Dec-07-V04" xfId="500" xr:uid="{00000000-0005-0000-0000-000010020000}"/>
    <cellStyle name="s_Earnings_1_covered amounts - July 2007_Estimates-07-08-Jan-08-V14" xfId="501" xr:uid="{00000000-0005-0000-0000-000011020000}"/>
    <cellStyle name="s_Earnings_1_covered amounts - July 2007_Estimates-07-08-Oct-07-V02" xfId="502" xr:uid="{00000000-0005-0000-0000-000012020000}"/>
    <cellStyle name="s_Earnings_1_covered amounts - July 2007_Estimates-07-08-Sep-07-V15" xfId="503" xr:uid="{00000000-0005-0000-0000-000013020000}"/>
    <cellStyle name="s_Earnings_1_covered amounts - July 2007_Estimates-07-08-Sep-07-V16" xfId="504" xr:uid="{00000000-0005-0000-0000-000014020000}"/>
    <cellStyle name="s_Earnings_1_covered amounts - July 2007_Fx Model" xfId="505" xr:uid="{00000000-0005-0000-0000-000015020000}"/>
    <cellStyle name="s_Earnings_2" xfId="506" xr:uid="{00000000-0005-0000-0000-000016020000}"/>
    <cellStyle name="s_Earnings_2_covered amounts - July 2007" xfId="507" xr:uid="{00000000-0005-0000-0000-000017020000}"/>
    <cellStyle name="s_Earnings_2_covered amounts - July 2007_Book2" xfId="508" xr:uid="{00000000-0005-0000-0000-000018020000}"/>
    <cellStyle name="s_Earnings_2_covered amounts - July 2007_Estimates-07-08-Aug-07-V18" xfId="509" xr:uid="{00000000-0005-0000-0000-000019020000}"/>
    <cellStyle name="s_Earnings_2_covered amounts - July 2007_Estimates-07-08-Aug-07-V19" xfId="510" xr:uid="{00000000-0005-0000-0000-00001A020000}"/>
    <cellStyle name="s_Earnings_2_covered amounts - July 2007_Estimates-07-08-Dec-07-V03" xfId="511" xr:uid="{00000000-0005-0000-0000-00001B020000}"/>
    <cellStyle name="s_Earnings_2_covered amounts - July 2007_Estimates-07-08-Dec-07-V04" xfId="512" xr:uid="{00000000-0005-0000-0000-00001C020000}"/>
    <cellStyle name="s_Earnings_2_covered amounts - July 2007_Estimates-07-08-Jan-08-V14" xfId="513" xr:uid="{00000000-0005-0000-0000-00001D020000}"/>
    <cellStyle name="s_Earnings_2_covered amounts - July 2007_Estimates-07-08-Oct-07-V02" xfId="514" xr:uid="{00000000-0005-0000-0000-00001E020000}"/>
    <cellStyle name="s_Earnings_2_covered amounts - July 2007_Estimates-07-08-Sep-07-V15" xfId="515" xr:uid="{00000000-0005-0000-0000-00001F020000}"/>
    <cellStyle name="s_Earnings_2_covered amounts - July 2007_Estimates-07-08-Sep-07-V16" xfId="516" xr:uid="{00000000-0005-0000-0000-000020020000}"/>
    <cellStyle name="s_Earnings_2_covered amounts - July 2007_Fx Model" xfId="517" xr:uid="{00000000-0005-0000-0000-000021020000}"/>
    <cellStyle name="s_Earnings_covered amounts - July 2007" xfId="518" xr:uid="{00000000-0005-0000-0000-000022020000}"/>
    <cellStyle name="s_Earnings_covered amounts - July 2007_Book2" xfId="519" xr:uid="{00000000-0005-0000-0000-000023020000}"/>
    <cellStyle name="s_Earnings_covered amounts - July 2007_Estimates-07-08-Aug-07-V18" xfId="520" xr:uid="{00000000-0005-0000-0000-000024020000}"/>
    <cellStyle name="s_Earnings_covered amounts - July 2007_Estimates-07-08-Aug-07-V19" xfId="521" xr:uid="{00000000-0005-0000-0000-000025020000}"/>
    <cellStyle name="s_Earnings_covered amounts - July 2007_Estimates-07-08-Dec-07-V03" xfId="522" xr:uid="{00000000-0005-0000-0000-000026020000}"/>
    <cellStyle name="s_Earnings_covered amounts - July 2007_Estimates-07-08-Dec-07-V04" xfId="523" xr:uid="{00000000-0005-0000-0000-000027020000}"/>
    <cellStyle name="s_Earnings_covered amounts - July 2007_Estimates-07-08-Jan-08-V14" xfId="524" xr:uid="{00000000-0005-0000-0000-000028020000}"/>
    <cellStyle name="s_Earnings_covered amounts - July 2007_Estimates-07-08-Oct-07-V02" xfId="525" xr:uid="{00000000-0005-0000-0000-000029020000}"/>
    <cellStyle name="s_Earnings_covered amounts - July 2007_Estimates-07-08-Sep-07-V15" xfId="526" xr:uid="{00000000-0005-0000-0000-00002A020000}"/>
    <cellStyle name="s_Earnings_covered amounts - July 2007_Estimates-07-08-Sep-07-V16" xfId="527" xr:uid="{00000000-0005-0000-0000-00002B020000}"/>
    <cellStyle name="s_Earnings_covered amounts - July 2007_Fx Model" xfId="528" xr:uid="{00000000-0005-0000-0000-00002C020000}"/>
    <cellStyle name="s_Hist Inputs" xfId="529" xr:uid="{00000000-0005-0000-0000-00002D020000}"/>
    <cellStyle name="s_Hist Inputs (2)" xfId="530" xr:uid="{00000000-0005-0000-0000-00002E020000}"/>
    <cellStyle name="s_Hist Inputs (2)_1" xfId="531" xr:uid="{00000000-0005-0000-0000-00002F020000}"/>
    <cellStyle name="s_Hist Inputs (2)_1_covered amounts - July 2007" xfId="532" xr:uid="{00000000-0005-0000-0000-000030020000}"/>
    <cellStyle name="s_Hist Inputs (2)_1_covered amounts - July 2007_Book2" xfId="533" xr:uid="{00000000-0005-0000-0000-000031020000}"/>
    <cellStyle name="s_Hist Inputs (2)_1_covered amounts - July 2007_Estimates-07-08-Aug-07-V18" xfId="534" xr:uid="{00000000-0005-0000-0000-000032020000}"/>
    <cellStyle name="s_Hist Inputs (2)_1_covered amounts - July 2007_Estimates-07-08-Aug-07-V19" xfId="535" xr:uid="{00000000-0005-0000-0000-000033020000}"/>
    <cellStyle name="s_Hist Inputs (2)_1_covered amounts - July 2007_Estimates-07-08-Dec-07-V03" xfId="536" xr:uid="{00000000-0005-0000-0000-000034020000}"/>
    <cellStyle name="s_Hist Inputs (2)_1_covered amounts - July 2007_Estimates-07-08-Dec-07-V04" xfId="537" xr:uid="{00000000-0005-0000-0000-000035020000}"/>
    <cellStyle name="s_Hist Inputs (2)_1_covered amounts - July 2007_Estimates-07-08-Jan-08-V14" xfId="538" xr:uid="{00000000-0005-0000-0000-000036020000}"/>
    <cellStyle name="s_Hist Inputs (2)_1_covered amounts - July 2007_Estimates-07-08-Oct-07-V02" xfId="539" xr:uid="{00000000-0005-0000-0000-000037020000}"/>
    <cellStyle name="s_Hist Inputs (2)_1_covered amounts - July 2007_Estimates-07-08-Sep-07-V15" xfId="540" xr:uid="{00000000-0005-0000-0000-000038020000}"/>
    <cellStyle name="s_Hist Inputs (2)_1_covered amounts - July 2007_Estimates-07-08-Sep-07-V16" xfId="541" xr:uid="{00000000-0005-0000-0000-000039020000}"/>
    <cellStyle name="s_Hist Inputs (2)_1_covered amounts - July 2007_Fx Model" xfId="542" xr:uid="{00000000-0005-0000-0000-00003A020000}"/>
    <cellStyle name="s_Hist Inputs (2)_covered amounts - July 2007" xfId="543" xr:uid="{00000000-0005-0000-0000-00003B020000}"/>
    <cellStyle name="s_Hist Inputs (2)_covered amounts - July 2007_Book2" xfId="544" xr:uid="{00000000-0005-0000-0000-00003C020000}"/>
    <cellStyle name="s_Hist Inputs (2)_covered amounts - July 2007_Estimates-07-08-Aug-07-V18" xfId="545" xr:uid="{00000000-0005-0000-0000-00003D020000}"/>
    <cellStyle name="s_Hist Inputs (2)_covered amounts - July 2007_Estimates-07-08-Aug-07-V19" xfId="546" xr:uid="{00000000-0005-0000-0000-00003E020000}"/>
    <cellStyle name="s_Hist Inputs (2)_covered amounts - July 2007_Estimates-07-08-Dec-07-V03" xfId="547" xr:uid="{00000000-0005-0000-0000-00003F020000}"/>
    <cellStyle name="s_Hist Inputs (2)_covered amounts - July 2007_Estimates-07-08-Dec-07-V04" xfId="548" xr:uid="{00000000-0005-0000-0000-000040020000}"/>
    <cellStyle name="s_Hist Inputs (2)_covered amounts - July 2007_Estimates-07-08-Jan-08-V14" xfId="549" xr:uid="{00000000-0005-0000-0000-000041020000}"/>
    <cellStyle name="s_Hist Inputs (2)_covered amounts - July 2007_Estimates-07-08-Oct-07-V02" xfId="550" xr:uid="{00000000-0005-0000-0000-000042020000}"/>
    <cellStyle name="s_Hist Inputs (2)_covered amounts - July 2007_Estimates-07-08-Sep-07-V15" xfId="551" xr:uid="{00000000-0005-0000-0000-000043020000}"/>
    <cellStyle name="s_Hist Inputs (2)_covered amounts - July 2007_Estimates-07-08-Sep-07-V16" xfId="552" xr:uid="{00000000-0005-0000-0000-000044020000}"/>
    <cellStyle name="s_Hist Inputs (2)_covered amounts - July 2007_Fx Model" xfId="553" xr:uid="{00000000-0005-0000-0000-000045020000}"/>
    <cellStyle name="s_Hist Inputs_1" xfId="554" xr:uid="{00000000-0005-0000-0000-000046020000}"/>
    <cellStyle name="s_Hist Inputs_1_covered amounts - July 2007" xfId="555" xr:uid="{00000000-0005-0000-0000-000047020000}"/>
    <cellStyle name="s_Hist Inputs_1_covered amounts - July 2007_Book2" xfId="556" xr:uid="{00000000-0005-0000-0000-000048020000}"/>
    <cellStyle name="s_Hist Inputs_1_covered amounts - July 2007_Estimates-07-08-Aug-07-V18" xfId="557" xr:uid="{00000000-0005-0000-0000-000049020000}"/>
    <cellStyle name="s_Hist Inputs_1_covered amounts - July 2007_Estimates-07-08-Aug-07-V19" xfId="558" xr:uid="{00000000-0005-0000-0000-00004A020000}"/>
    <cellStyle name="s_Hist Inputs_1_covered amounts - July 2007_Estimates-07-08-Dec-07-V03" xfId="559" xr:uid="{00000000-0005-0000-0000-00004B020000}"/>
    <cellStyle name="s_Hist Inputs_1_covered amounts - July 2007_Estimates-07-08-Dec-07-V04" xfId="560" xr:uid="{00000000-0005-0000-0000-00004C020000}"/>
    <cellStyle name="s_Hist Inputs_1_covered amounts - July 2007_Estimates-07-08-Jan-08-V14" xfId="561" xr:uid="{00000000-0005-0000-0000-00004D020000}"/>
    <cellStyle name="s_Hist Inputs_1_covered amounts - July 2007_Estimates-07-08-Oct-07-V02" xfId="562" xr:uid="{00000000-0005-0000-0000-00004E020000}"/>
    <cellStyle name="s_Hist Inputs_1_covered amounts - July 2007_Estimates-07-08-Sep-07-V15" xfId="563" xr:uid="{00000000-0005-0000-0000-00004F020000}"/>
    <cellStyle name="s_Hist Inputs_1_covered amounts - July 2007_Estimates-07-08-Sep-07-V16" xfId="564" xr:uid="{00000000-0005-0000-0000-000050020000}"/>
    <cellStyle name="s_Hist Inputs_1_covered amounts - July 2007_Fx Model" xfId="565" xr:uid="{00000000-0005-0000-0000-000051020000}"/>
    <cellStyle name="s_Hist Inputs_covered amounts - July 2007" xfId="566" xr:uid="{00000000-0005-0000-0000-000052020000}"/>
    <cellStyle name="s_Hist Inputs_covered amounts - July 2007_Book2" xfId="567" xr:uid="{00000000-0005-0000-0000-000053020000}"/>
    <cellStyle name="s_Hist Inputs_covered amounts - July 2007_Estimates-07-08-Aug-07-V18" xfId="568" xr:uid="{00000000-0005-0000-0000-000054020000}"/>
    <cellStyle name="s_Hist Inputs_covered amounts - July 2007_Estimates-07-08-Aug-07-V19" xfId="569" xr:uid="{00000000-0005-0000-0000-000055020000}"/>
    <cellStyle name="s_Hist Inputs_covered amounts - July 2007_Estimates-07-08-Dec-07-V03" xfId="570" xr:uid="{00000000-0005-0000-0000-000056020000}"/>
    <cellStyle name="s_Hist Inputs_covered amounts - July 2007_Estimates-07-08-Dec-07-V04" xfId="571" xr:uid="{00000000-0005-0000-0000-000057020000}"/>
    <cellStyle name="s_Hist Inputs_covered amounts - July 2007_Estimates-07-08-Jan-08-V14" xfId="572" xr:uid="{00000000-0005-0000-0000-000058020000}"/>
    <cellStyle name="s_Hist Inputs_covered amounts - July 2007_Estimates-07-08-Oct-07-V02" xfId="573" xr:uid="{00000000-0005-0000-0000-000059020000}"/>
    <cellStyle name="s_Hist Inputs_covered amounts - July 2007_Estimates-07-08-Sep-07-V15" xfId="574" xr:uid="{00000000-0005-0000-0000-00005A020000}"/>
    <cellStyle name="s_Hist Inputs_covered amounts - July 2007_Estimates-07-08-Sep-07-V16" xfId="575" xr:uid="{00000000-0005-0000-0000-00005B020000}"/>
    <cellStyle name="s_Hist Inputs_covered amounts - July 2007_Fx Model" xfId="576" xr:uid="{00000000-0005-0000-0000-00005C020000}"/>
    <cellStyle name="s_IPO" xfId="577" xr:uid="{00000000-0005-0000-0000-00005D020000}"/>
    <cellStyle name="s_IPO_covered amounts - July 2007" xfId="578" xr:uid="{00000000-0005-0000-0000-00005E020000}"/>
    <cellStyle name="s_IPO_covered amounts - July 2007_Book2" xfId="579" xr:uid="{00000000-0005-0000-0000-00005F020000}"/>
    <cellStyle name="s_IPO_covered amounts - July 2007_Estimates-07-08-Aug-07-V18" xfId="580" xr:uid="{00000000-0005-0000-0000-000060020000}"/>
    <cellStyle name="s_IPO_covered amounts - July 2007_Estimates-07-08-Aug-07-V19" xfId="581" xr:uid="{00000000-0005-0000-0000-000061020000}"/>
    <cellStyle name="s_IPO_covered amounts - July 2007_Estimates-07-08-Dec-07-V03" xfId="582" xr:uid="{00000000-0005-0000-0000-000062020000}"/>
    <cellStyle name="s_IPO_covered amounts - July 2007_Estimates-07-08-Dec-07-V04" xfId="583" xr:uid="{00000000-0005-0000-0000-000063020000}"/>
    <cellStyle name="s_IPO_covered amounts - July 2007_Estimates-07-08-Jan-08-V14" xfId="584" xr:uid="{00000000-0005-0000-0000-000064020000}"/>
    <cellStyle name="s_IPO_covered amounts - July 2007_Estimates-07-08-Oct-07-V02" xfId="585" xr:uid="{00000000-0005-0000-0000-000065020000}"/>
    <cellStyle name="s_IPO_covered amounts - July 2007_Estimates-07-08-Sep-07-V15" xfId="586" xr:uid="{00000000-0005-0000-0000-000066020000}"/>
    <cellStyle name="s_IPO_covered amounts - July 2007_Estimates-07-08-Sep-07-V16" xfId="587" xr:uid="{00000000-0005-0000-0000-000067020000}"/>
    <cellStyle name="s_IPO_covered amounts - July 2007_Fx Model" xfId="588" xr:uid="{00000000-0005-0000-0000-000068020000}"/>
    <cellStyle name="s_LBO Summary" xfId="589" xr:uid="{00000000-0005-0000-0000-000069020000}"/>
    <cellStyle name="s_LBO Summary_1" xfId="590" xr:uid="{00000000-0005-0000-0000-00006A020000}"/>
    <cellStyle name="s_LBO Summary_1_covered amounts - July 2007" xfId="591" xr:uid="{00000000-0005-0000-0000-00006B020000}"/>
    <cellStyle name="s_LBO Summary_1_covered amounts - July 2007_Book2" xfId="592" xr:uid="{00000000-0005-0000-0000-00006C020000}"/>
    <cellStyle name="s_LBO Summary_1_covered amounts - July 2007_Estimates-07-08-Aug-07-V18" xfId="593" xr:uid="{00000000-0005-0000-0000-00006D020000}"/>
    <cellStyle name="s_LBO Summary_1_covered amounts - July 2007_Estimates-07-08-Aug-07-V19" xfId="594" xr:uid="{00000000-0005-0000-0000-00006E020000}"/>
    <cellStyle name="s_LBO Summary_1_covered amounts - July 2007_Estimates-07-08-Dec-07-V03" xfId="595" xr:uid="{00000000-0005-0000-0000-00006F020000}"/>
    <cellStyle name="s_LBO Summary_1_covered amounts - July 2007_Estimates-07-08-Dec-07-V04" xfId="596" xr:uid="{00000000-0005-0000-0000-000070020000}"/>
    <cellStyle name="s_LBO Summary_1_covered amounts - July 2007_Estimates-07-08-Jan-08-V14" xfId="597" xr:uid="{00000000-0005-0000-0000-000071020000}"/>
    <cellStyle name="s_LBO Summary_1_covered amounts - July 2007_Estimates-07-08-Oct-07-V02" xfId="598" xr:uid="{00000000-0005-0000-0000-000072020000}"/>
    <cellStyle name="s_LBO Summary_1_covered amounts - July 2007_Estimates-07-08-Sep-07-V15" xfId="599" xr:uid="{00000000-0005-0000-0000-000073020000}"/>
    <cellStyle name="s_LBO Summary_1_covered amounts - July 2007_Estimates-07-08-Sep-07-V16" xfId="600" xr:uid="{00000000-0005-0000-0000-000074020000}"/>
    <cellStyle name="s_LBO Summary_1_covered amounts - July 2007_Fx Model" xfId="601" xr:uid="{00000000-0005-0000-0000-000075020000}"/>
    <cellStyle name="s_LBO Summary_2" xfId="602" xr:uid="{00000000-0005-0000-0000-000076020000}"/>
    <cellStyle name="s_LBO Summary_2_covered amounts - July 2007" xfId="603" xr:uid="{00000000-0005-0000-0000-000077020000}"/>
    <cellStyle name="s_LBO Summary_2_covered amounts - July 2007_Book2" xfId="604" xr:uid="{00000000-0005-0000-0000-000078020000}"/>
    <cellStyle name="s_LBO Summary_2_covered amounts - July 2007_Estimates-07-08-Aug-07-V18" xfId="605" xr:uid="{00000000-0005-0000-0000-000079020000}"/>
    <cellStyle name="s_LBO Summary_2_covered amounts - July 2007_Estimates-07-08-Aug-07-V19" xfId="606" xr:uid="{00000000-0005-0000-0000-00007A020000}"/>
    <cellStyle name="s_LBO Summary_2_covered amounts - July 2007_Estimates-07-08-Dec-07-V03" xfId="607" xr:uid="{00000000-0005-0000-0000-00007B020000}"/>
    <cellStyle name="s_LBO Summary_2_covered amounts - July 2007_Estimates-07-08-Dec-07-V04" xfId="608" xr:uid="{00000000-0005-0000-0000-00007C020000}"/>
    <cellStyle name="s_LBO Summary_2_covered amounts - July 2007_Estimates-07-08-Jan-08-V14" xfId="609" xr:uid="{00000000-0005-0000-0000-00007D020000}"/>
    <cellStyle name="s_LBO Summary_2_covered amounts - July 2007_Estimates-07-08-Oct-07-V02" xfId="610" xr:uid="{00000000-0005-0000-0000-00007E020000}"/>
    <cellStyle name="s_LBO Summary_2_covered amounts - July 2007_Estimates-07-08-Sep-07-V15" xfId="611" xr:uid="{00000000-0005-0000-0000-00007F020000}"/>
    <cellStyle name="s_LBO Summary_2_covered amounts - July 2007_Estimates-07-08-Sep-07-V16" xfId="612" xr:uid="{00000000-0005-0000-0000-000080020000}"/>
    <cellStyle name="s_LBO Summary_2_covered amounts - July 2007_Fx Model" xfId="613" xr:uid="{00000000-0005-0000-0000-000081020000}"/>
    <cellStyle name="s_LBO Summary_covered amounts - July 2007" xfId="614" xr:uid="{00000000-0005-0000-0000-000082020000}"/>
    <cellStyle name="s_LBO Summary_covered amounts - July 2007_Book2" xfId="615" xr:uid="{00000000-0005-0000-0000-000083020000}"/>
    <cellStyle name="s_LBO Summary_covered amounts - July 2007_Estimates-07-08-Aug-07-V18" xfId="616" xr:uid="{00000000-0005-0000-0000-000084020000}"/>
    <cellStyle name="s_LBO Summary_covered amounts - July 2007_Estimates-07-08-Aug-07-V19" xfId="617" xr:uid="{00000000-0005-0000-0000-000085020000}"/>
    <cellStyle name="s_LBO Summary_covered amounts - July 2007_Estimates-07-08-Dec-07-V03" xfId="618" xr:uid="{00000000-0005-0000-0000-000086020000}"/>
    <cellStyle name="s_LBO Summary_covered amounts - July 2007_Estimates-07-08-Dec-07-V04" xfId="619" xr:uid="{00000000-0005-0000-0000-000087020000}"/>
    <cellStyle name="s_LBO Summary_covered amounts - July 2007_Estimates-07-08-Jan-08-V14" xfId="620" xr:uid="{00000000-0005-0000-0000-000088020000}"/>
    <cellStyle name="s_LBO Summary_covered amounts - July 2007_Estimates-07-08-Oct-07-V02" xfId="621" xr:uid="{00000000-0005-0000-0000-000089020000}"/>
    <cellStyle name="s_LBO Summary_covered amounts - July 2007_Estimates-07-08-Sep-07-V15" xfId="622" xr:uid="{00000000-0005-0000-0000-00008A020000}"/>
    <cellStyle name="s_LBO Summary_covered amounts - July 2007_Estimates-07-08-Sep-07-V16" xfId="623" xr:uid="{00000000-0005-0000-0000-00008B020000}"/>
    <cellStyle name="s_LBO Summary_covered amounts - July 2007_Fx Model" xfId="624" xr:uid="{00000000-0005-0000-0000-00008C020000}"/>
    <cellStyle name="s_Schedules" xfId="625" xr:uid="{00000000-0005-0000-0000-00008D020000}"/>
    <cellStyle name="s_Schedules_1" xfId="626" xr:uid="{00000000-0005-0000-0000-00008E020000}"/>
    <cellStyle name="s_Schedules_1_covered amounts - July 2007" xfId="627" xr:uid="{00000000-0005-0000-0000-00008F020000}"/>
    <cellStyle name="s_Schedules_1_covered amounts - July 2007_Book2" xfId="628" xr:uid="{00000000-0005-0000-0000-000090020000}"/>
    <cellStyle name="s_Schedules_1_covered amounts - July 2007_Estimates-07-08-Aug-07-V18" xfId="629" xr:uid="{00000000-0005-0000-0000-000091020000}"/>
    <cellStyle name="s_Schedules_1_covered amounts - July 2007_Estimates-07-08-Aug-07-V19" xfId="630" xr:uid="{00000000-0005-0000-0000-000092020000}"/>
    <cellStyle name="s_Schedules_1_covered amounts - July 2007_Estimates-07-08-Dec-07-V03" xfId="631" xr:uid="{00000000-0005-0000-0000-000093020000}"/>
    <cellStyle name="s_Schedules_1_covered amounts - July 2007_Estimates-07-08-Dec-07-V04" xfId="632" xr:uid="{00000000-0005-0000-0000-000094020000}"/>
    <cellStyle name="s_Schedules_1_covered amounts - July 2007_Estimates-07-08-Jan-08-V14" xfId="633" xr:uid="{00000000-0005-0000-0000-000095020000}"/>
    <cellStyle name="s_Schedules_1_covered amounts - July 2007_Estimates-07-08-Oct-07-V02" xfId="634" xr:uid="{00000000-0005-0000-0000-000096020000}"/>
    <cellStyle name="s_Schedules_1_covered amounts - July 2007_Estimates-07-08-Sep-07-V15" xfId="635" xr:uid="{00000000-0005-0000-0000-000097020000}"/>
    <cellStyle name="s_Schedules_1_covered amounts - July 2007_Estimates-07-08-Sep-07-V16" xfId="636" xr:uid="{00000000-0005-0000-0000-000098020000}"/>
    <cellStyle name="s_Schedules_1_covered amounts - July 2007_Fx Model" xfId="637" xr:uid="{00000000-0005-0000-0000-000099020000}"/>
    <cellStyle name="s_Schedules_covered amounts - July 2007" xfId="638" xr:uid="{00000000-0005-0000-0000-00009A020000}"/>
    <cellStyle name="s_Schedules_covered amounts - July 2007_Book2" xfId="639" xr:uid="{00000000-0005-0000-0000-00009B020000}"/>
    <cellStyle name="s_Schedules_covered amounts - July 2007_Estimates-07-08-Aug-07-V18" xfId="640" xr:uid="{00000000-0005-0000-0000-00009C020000}"/>
    <cellStyle name="s_Schedules_covered amounts - July 2007_Estimates-07-08-Aug-07-V19" xfId="641" xr:uid="{00000000-0005-0000-0000-00009D020000}"/>
    <cellStyle name="s_Schedules_covered amounts - July 2007_Estimates-07-08-Dec-07-V03" xfId="642" xr:uid="{00000000-0005-0000-0000-00009E020000}"/>
    <cellStyle name="s_Schedules_covered amounts - July 2007_Estimates-07-08-Dec-07-V04" xfId="643" xr:uid="{00000000-0005-0000-0000-00009F020000}"/>
    <cellStyle name="s_Schedules_covered amounts - July 2007_Estimates-07-08-Jan-08-V14" xfId="644" xr:uid="{00000000-0005-0000-0000-0000A0020000}"/>
    <cellStyle name="s_Schedules_covered amounts - July 2007_Estimates-07-08-Oct-07-V02" xfId="645" xr:uid="{00000000-0005-0000-0000-0000A1020000}"/>
    <cellStyle name="s_Schedules_covered amounts - July 2007_Estimates-07-08-Sep-07-V15" xfId="646" xr:uid="{00000000-0005-0000-0000-0000A2020000}"/>
    <cellStyle name="s_Schedules_covered amounts - July 2007_Estimates-07-08-Sep-07-V16" xfId="647" xr:uid="{00000000-0005-0000-0000-0000A3020000}"/>
    <cellStyle name="s_Schedules_covered amounts - July 2007_Fx Model" xfId="648" xr:uid="{00000000-0005-0000-0000-0000A4020000}"/>
    <cellStyle name="s_Trading Val Calc" xfId="649" xr:uid="{00000000-0005-0000-0000-0000A5020000}"/>
    <cellStyle name="s_Trading Val Calc_1" xfId="650" xr:uid="{00000000-0005-0000-0000-0000A6020000}"/>
    <cellStyle name="s_Trading Val Calc_1_covered amounts - July 2007" xfId="651" xr:uid="{00000000-0005-0000-0000-0000A7020000}"/>
    <cellStyle name="s_Trading Val Calc_1_covered amounts - July 2007_Book2" xfId="652" xr:uid="{00000000-0005-0000-0000-0000A8020000}"/>
    <cellStyle name="s_Trading Val Calc_1_covered amounts - July 2007_Estimates-07-08-Aug-07-V18" xfId="653" xr:uid="{00000000-0005-0000-0000-0000A9020000}"/>
    <cellStyle name="s_Trading Val Calc_1_covered amounts - July 2007_Estimates-07-08-Aug-07-V19" xfId="654" xr:uid="{00000000-0005-0000-0000-0000AA020000}"/>
    <cellStyle name="s_Trading Val Calc_1_covered amounts - July 2007_Estimates-07-08-Dec-07-V03" xfId="655" xr:uid="{00000000-0005-0000-0000-0000AB020000}"/>
    <cellStyle name="s_Trading Val Calc_1_covered amounts - July 2007_Estimates-07-08-Dec-07-V04" xfId="656" xr:uid="{00000000-0005-0000-0000-0000AC020000}"/>
    <cellStyle name="s_Trading Val Calc_1_covered amounts - July 2007_Estimates-07-08-Jan-08-V14" xfId="657" xr:uid="{00000000-0005-0000-0000-0000AD020000}"/>
    <cellStyle name="s_Trading Val Calc_1_covered amounts - July 2007_Estimates-07-08-Oct-07-V02" xfId="658" xr:uid="{00000000-0005-0000-0000-0000AE020000}"/>
    <cellStyle name="s_Trading Val Calc_1_covered amounts - July 2007_Estimates-07-08-Sep-07-V15" xfId="659" xr:uid="{00000000-0005-0000-0000-0000AF020000}"/>
    <cellStyle name="s_Trading Val Calc_1_covered amounts - July 2007_Estimates-07-08-Sep-07-V16" xfId="660" xr:uid="{00000000-0005-0000-0000-0000B0020000}"/>
    <cellStyle name="s_Trading Val Calc_1_covered amounts - July 2007_Fx Model" xfId="661" xr:uid="{00000000-0005-0000-0000-0000B1020000}"/>
    <cellStyle name="s_Trading Val Calc_covered amounts - July 2007" xfId="662" xr:uid="{00000000-0005-0000-0000-0000B2020000}"/>
    <cellStyle name="s_Trading Val Calc_covered amounts - July 2007_Book2" xfId="663" xr:uid="{00000000-0005-0000-0000-0000B3020000}"/>
    <cellStyle name="s_Trading Val Calc_covered amounts - July 2007_Estimates-07-08-Aug-07-V18" xfId="664" xr:uid="{00000000-0005-0000-0000-0000B4020000}"/>
    <cellStyle name="s_Trading Val Calc_covered amounts - July 2007_Estimates-07-08-Aug-07-V19" xfId="665" xr:uid="{00000000-0005-0000-0000-0000B5020000}"/>
    <cellStyle name="s_Trading Val Calc_covered amounts - July 2007_Estimates-07-08-Dec-07-V03" xfId="666" xr:uid="{00000000-0005-0000-0000-0000B6020000}"/>
    <cellStyle name="s_Trading Val Calc_covered amounts - July 2007_Estimates-07-08-Dec-07-V04" xfId="667" xr:uid="{00000000-0005-0000-0000-0000B7020000}"/>
    <cellStyle name="s_Trading Val Calc_covered amounts - July 2007_Estimates-07-08-Jan-08-V14" xfId="668" xr:uid="{00000000-0005-0000-0000-0000B8020000}"/>
    <cellStyle name="s_Trading Val Calc_covered amounts - July 2007_Estimates-07-08-Oct-07-V02" xfId="669" xr:uid="{00000000-0005-0000-0000-0000B9020000}"/>
    <cellStyle name="s_Trading Val Calc_covered amounts - July 2007_Estimates-07-08-Sep-07-V15" xfId="670" xr:uid="{00000000-0005-0000-0000-0000BA020000}"/>
    <cellStyle name="s_Trading Val Calc_covered amounts - July 2007_Estimates-07-08-Sep-07-V16" xfId="671" xr:uid="{00000000-0005-0000-0000-0000BB020000}"/>
    <cellStyle name="s_Trading Val Calc_covered amounts - July 2007_Fx Model" xfId="672" xr:uid="{00000000-0005-0000-0000-0000BC020000}"/>
    <cellStyle name="s_Trans Assump" xfId="673" xr:uid="{00000000-0005-0000-0000-0000BD020000}"/>
    <cellStyle name="s_Trans Assump (2)" xfId="674" xr:uid="{00000000-0005-0000-0000-0000BE020000}"/>
    <cellStyle name="s_Trans Assump (2)_1" xfId="675" xr:uid="{00000000-0005-0000-0000-0000BF020000}"/>
    <cellStyle name="s_Trans Assump (2)_1_covered amounts - July 2007" xfId="676" xr:uid="{00000000-0005-0000-0000-0000C0020000}"/>
    <cellStyle name="s_Trans Assump (2)_1_covered amounts - July 2007_Book2" xfId="677" xr:uid="{00000000-0005-0000-0000-0000C1020000}"/>
    <cellStyle name="s_Trans Assump (2)_1_covered amounts - July 2007_Estimates-07-08-Aug-07-V18" xfId="678" xr:uid="{00000000-0005-0000-0000-0000C2020000}"/>
    <cellStyle name="s_Trans Assump (2)_1_covered amounts - July 2007_Estimates-07-08-Aug-07-V19" xfId="679" xr:uid="{00000000-0005-0000-0000-0000C3020000}"/>
    <cellStyle name="s_Trans Assump (2)_1_covered amounts - July 2007_Estimates-07-08-Dec-07-V03" xfId="680" xr:uid="{00000000-0005-0000-0000-0000C4020000}"/>
    <cellStyle name="s_Trans Assump (2)_1_covered amounts - July 2007_Estimates-07-08-Dec-07-V04" xfId="681" xr:uid="{00000000-0005-0000-0000-0000C5020000}"/>
    <cellStyle name="s_Trans Assump (2)_1_covered amounts - July 2007_Estimates-07-08-Jan-08-V14" xfId="682" xr:uid="{00000000-0005-0000-0000-0000C6020000}"/>
    <cellStyle name="s_Trans Assump (2)_1_covered amounts - July 2007_Estimates-07-08-Oct-07-V02" xfId="683" xr:uid="{00000000-0005-0000-0000-0000C7020000}"/>
    <cellStyle name="s_Trans Assump (2)_1_covered amounts - July 2007_Estimates-07-08-Sep-07-V15" xfId="684" xr:uid="{00000000-0005-0000-0000-0000C8020000}"/>
    <cellStyle name="s_Trans Assump (2)_1_covered amounts - July 2007_Estimates-07-08-Sep-07-V16" xfId="685" xr:uid="{00000000-0005-0000-0000-0000C9020000}"/>
    <cellStyle name="s_Trans Assump (2)_1_covered amounts - July 2007_Fx Model" xfId="686" xr:uid="{00000000-0005-0000-0000-0000CA020000}"/>
    <cellStyle name="s_Trans Assump (2)_covered amounts - July 2007" xfId="687" xr:uid="{00000000-0005-0000-0000-0000CB020000}"/>
    <cellStyle name="s_Trans Assump (2)_covered amounts - July 2007_Book2" xfId="688" xr:uid="{00000000-0005-0000-0000-0000CC020000}"/>
    <cellStyle name="s_Trans Assump (2)_covered amounts - July 2007_Estimates-07-08-Aug-07-V18" xfId="689" xr:uid="{00000000-0005-0000-0000-0000CD020000}"/>
    <cellStyle name="s_Trans Assump (2)_covered amounts - July 2007_Estimates-07-08-Aug-07-V19" xfId="690" xr:uid="{00000000-0005-0000-0000-0000CE020000}"/>
    <cellStyle name="s_Trans Assump (2)_covered amounts - July 2007_Estimates-07-08-Dec-07-V03" xfId="691" xr:uid="{00000000-0005-0000-0000-0000CF020000}"/>
    <cellStyle name="s_Trans Assump (2)_covered amounts - July 2007_Estimates-07-08-Dec-07-V04" xfId="692" xr:uid="{00000000-0005-0000-0000-0000D0020000}"/>
    <cellStyle name="s_Trans Assump (2)_covered amounts - July 2007_Estimates-07-08-Jan-08-V14" xfId="693" xr:uid="{00000000-0005-0000-0000-0000D1020000}"/>
    <cellStyle name="s_Trans Assump (2)_covered amounts - July 2007_Estimates-07-08-Oct-07-V02" xfId="694" xr:uid="{00000000-0005-0000-0000-0000D2020000}"/>
    <cellStyle name="s_Trans Assump (2)_covered amounts - July 2007_Estimates-07-08-Sep-07-V15" xfId="695" xr:uid="{00000000-0005-0000-0000-0000D3020000}"/>
    <cellStyle name="s_Trans Assump (2)_covered amounts - July 2007_Estimates-07-08-Sep-07-V16" xfId="696" xr:uid="{00000000-0005-0000-0000-0000D4020000}"/>
    <cellStyle name="s_Trans Assump (2)_covered amounts - July 2007_Fx Model" xfId="697" xr:uid="{00000000-0005-0000-0000-0000D5020000}"/>
    <cellStyle name="s_Trans Assump_1" xfId="698" xr:uid="{00000000-0005-0000-0000-0000D6020000}"/>
    <cellStyle name="s_Trans Assump_1_covered amounts - July 2007" xfId="699" xr:uid="{00000000-0005-0000-0000-0000D7020000}"/>
    <cellStyle name="s_Trans Assump_1_covered amounts - July 2007_Book2" xfId="700" xr:uid="{00000000-0005-0000-0000-0000D8020000}"/>
    <cellStyle name="s_Trans Assump_1_covered amounts - July 2007_Estimates-07-08-Aug-07-V18" xfId="701" xr:uid="{00000000-0005-0000-0000-0000D9020000}"/>
    <cellStyle name="s_Trans Assump_1_covered amounts - July 2007_Estimates-07-08-Aug-07-V19" xfId="702" xr:uid="{00000000-0005-0000-0000-0000DA020000}"/>
    <cellStyle name="s_Trans Assump_1_covered amounts - July 2007_Estimates-07-08-Dec-07-V03" xfId="703" xr:uid="{00000000-0005-0000-0000-0000DB020000}"/>
    <cellStyle name="s_Trans Assump_1_covered amounts - July 2007_Estimates-07-08-Dec-07-V04" xfId="704" xr:uid="{00000000-0005-0000-0000-0000DC020000}"/>
    <cellStyle name="s_Trans Assump_1_covered amounts - July 2007_Estimates-07-08-Jan-08-V14" xfId="705" xr:uid="{00000000-0005-0000-0000-0000DD020000}"/>
    <cellStyle name="s_Trans Assump_1_covered amounts - July 2007_Estimates-07-08-Oct-07-V02" xfId="706" xr:uid="{00000000-0005-0000-0000-0000DE020000}"/>
    <cellStyle name="s_Trans Assump_1_covered amounts - July 2007_Estimates-07-08-Sep-07-V15" xfId="707" xr:uid="{00000000-0005-0000-0000-0000DF020000}"/>
    <cellStyle name="s_Trans Assump_1_covered amounts - July 2007_Estimates-07-08-Sep-07-V16" xfId="708" xr:uid="{00000000-0005-0000-0000-0000E0020000}"/>
    <cellStyle name="s_Trans Assump_1_covered amounts - July 2007_Fx Model" xfId="709" xr:uid="{00000000-0005-0000-0000-0000E1020000}"/>
    <cellStyle name="s_Trans Assump_covered amounts - July 2007" xfId="710" xr:uid="{00000000-0005-0000-0000-0000E2020000}"/>
    <cellStyle name="s_Trans Assump_covered amounts - July 2007_Book2" xfId="711" xr:uid="{00000000-0005-0000-0000-0000E3020000}"/>
    <cellStyle name="s_Trans Assump_covered amounts - July 2007_Estimates-07-08-Aug-07-V18" xfId="712" xr:uid="{00000000-0005-0000-0000-0000E4020000}"/>
    <cellStyle name="s_Trans Assump_covered amounts - July 2007_Estimates-07-08-Aug-07-V19" xfId="713" xr:uid="{00000000-0005-0000-0000-0000E5020000}"/>
    <cellStyle name="s_Trans Assump_covered amounts - July 2007_Estimates-07-08-Dec-07-V03" xfId="714" xr:uid="{00000000-0005-0000-0000-0000E6020000}"/>
    <cellStyle name="s_Trans Assump_covered amounts - July 2007_Estimates-07-08-Dec-07-V04" xfId="715" xr:uid="{00000000-0005-0000-0000-0000E7020000}"/>
    <cellStyle name="s_Trans Assump_covered amounts - July 2007_Estimates-07-08-Jan-08-V14" xfId="716" xr:uid="{00000000-0005-0000-0000-0000E8020000}"/>
    <cellStyle name="s_Trans Assump_covered amounts - July 2007_Estimates-07-08-Oct-07-V02" xfId="717" xr:uid="{00000000-0005-0000-0000-0000E9020000}"/>
    <cellStyle name="s_Trans Assump_covered amounts - July 2007_Estimates-07-08-Sep-07-V15" xfId="718" xr:uid="{00000000-0005-0000-0000-0000EA020000}"/>
    <cellStyle name="s_Trans Assump_covered amounts - July 2007_Estimates-07-08-Sep-07-V16" xfId="719" xr:uid="{00000000-0005-0000-0000-0000EB020000}"/>
    <cellStyle name="s_Trans Assump_covered amounts - July 2007_Fx Model" xfId="720" xr:uid="{00000000-0005-0000-0000-0000EC020000}"/>
    <cellStyle name="s_Trans Assump_Trans Sum" xfId="721" xr:uid="{00000000-0005-0000-0000-0000ED020000}"/>
    <cellStyle name="s_Trans Assump_Trans Sum_covered amounts - July 2007" xfId="722" xr:uid="{00000000-0005-0000-0000-0000EE020000}"/>
    <cellStyle name="s_Trans Assump_Trans Sum_covered amounts - July 2007_Book2" xfId="723" xr:uid="{00000000-0005-0000-0000-0000EF020000}"/>
    <cellStyle name="s_Trans Assump_Trans Sum_covered amounts - July 2007_Estimates-07-08-Aug-07-V18" xfId="724" xr:uid="{00000000-0005-0000-0000-0000F0020000}"/>
    <cellStyle name="s_Trans Assump_Trans Sum_covered amounts - July 2007_Estimates-07-08-Aug-07-V19" xfId="725" xr:uid="{00000000-0005-0000-0000-0000F1020000}"/>
    <cellStyle name="s_Trans Assump_Trans Sum_covered amounts - July 2007_Estimates-07-08-Dec-07-V03" xfId="726" xr:uid="{00000000-0005-0000-0000-0000F2020000}"/>
    <cellStyle name="s_Trans Assump_Trans Sum_covered amounts - July 2007_Estimates-07-08-Dec-07-V04" xfId="727" xr:uid="{00000000-0005-0000-0000-0000F3020000}"/>
    <cellStyle name="s_Trans Assump_Trans Sum_covered amounts - July 2007_Estimates-07-08-Jan-08-V14" xfId="728" xr:uid="{00000000-0005-0000-0000-0000F4020000}"/>
    <cellStyle name="s_Trans Assump_Trans Sum_covered amounts - July 2007_Estimates-07-08-Oct-07-V02" xfId="729" xr:uid="{00000000-0005-0000-0000-0000F5020000}"/>
    <cellStyle name="s_Trans Assump_Trans Sum_covered amounts - July 2007_Estimates-07-08-Sep-07-V15" xfId="730" xr:uid="{00000000-0005-0000-0000-0000F6020000}"/>
    <cellStyle name="s_Trans Assump_Trans Sum_covered amounts - July 2007_Estimates-07-08-Sep-07-V16" xfId="731" xr:uid="{00000000-0005-0000-0000-0000F7020000}"/>
    <cellStyle name="s_Trans Assump_Trans Sum_covered amounts - July 2007_Fx Model" xfId="732" xr:uid="{00000000-0005-0000-0000-0000F8020000}"/>
    <cellStyle name="s_Trans Sum" xfId="733" xr:uid="{00000000-0005-0000-0000-0000F9020000}"/>
    <cellStyle name="s_Trans Sum_1" xfId="734" xr:uid="{00000000-0005-0000-0000-0000FA020000}"/>
    <cellStyle name="s_Trans Sum_1_covered amounts - July 2007" xfId="735" xr:uid="{00000000-0005-0000-0000-0000FB020000}"/>
    <cellStyle name="s_Trans Sum_1_covered amounts - July 2007_Book2" xfId="736" xr:uid="{00000000-0005-0000-0000-0000FC020000}"/>
    <cellStyle name="s_Trans Sum_1_covered amounts - July 2007_Estimates-07-08-Aug-07-V18" xfId="737" xr:uid="{00000000-0005-0000-0000-0000FD020000}"/>
    <cellStyle name="s_Trans Sum_1_covered amounts - July 2007_Estimates-07-08-Aug-07-V19" xfId="738" xr:uid="{00000000-0005-0000-0000-0000FE020000}"/>
    <cellStyle name="s_Trans Sum_1_covered amounts - July 2007_Estimates-07-08-Dec-07-V03" xfId="739" xr:uid="{00000000-0005-0000-0000-0000FF020000}"/>
    <cellStyle name="s_Trans Sum_1_covered amounts - July 2007_Estimates-07-08-Dec-07-V04" xfId="740" xr:uid="{00000000-0005-0000-0000-000000030000}"/>
    <cellStyle name="s_Trans Sum_1_covered amounts - July 2007_Estimates-07-08-Jan-08-V14" xfId="741" xr:uid="{00000000-0005-0000-0000-000001030000}"/>
    <cellStyle name="s_Trans Sum_1_covered amounts - July 2007_Estimates-07-08-Oct-07-V02" xfId="742" xr:uid="{00000000-0005-0000-0000-000002030000}"/>
    <cellStyle name="s_Trans Sum_1_covered amounts - July 2007_Estimates-07-08-Sep-07-V15" xfId="743" xr:uid="{00000000-0005-0000-0000-000003030000}"/>
    <cellStyle name="s_Trans Sum_1_covered amounts - July 2007_Estimates-07-08-Sep-07-V16" xfId="744" xr:uid="{00000000-0005-0000-0000-000004030000}"/>
    <cellStyle name="s_Trans Sum_1_covered amounts - July 2007_Fx Model" xfId="745" xr:uid="{00000000-0005-0000-0000-000005030000}"/>
    <cellStyle name="s_Trans Sum_2" xfId="746" xr:uid="{00000000-0005-0000-0000-000006030000}"/>
    <cellStyle name="s_Trans Sum_2_covered amounts - July 2007" xfId="747" xr:uid="{00000000-0005-0000-0000-000007030000}"/>
    <cellStyle name="s_Trans Sum_2_covered amounts - July 2007_Book2" xfId="748" xr:uid="{00000000-0005-0000-0000-000008030000}"/>
    <cellStyle name="s_Trans Sum_2_covered amounts - July 2007_Estimates-07-08-Aug-07-V18" xfId="749" xr:uid="{00000000-0005-0000-0000-000009030000}"/>
    <cellStyle name="s_Trans Sum_2_covered amounts - July 2007_Estimates-07-08-Aug-07-V19" xfId="750" xr:uid="{00000000-0005-0000-0000-00000A030000}"/>
    <cellStyle name="s_Trans Sum_2_covered amounts - July 2007_Estimates-07-08-Dec-07-V03" xfId="751" xr:uid="{00000000-0005-0000-0000-00000B030000}"/>
    <cellStyle name="s_Trans Sum_2_covered amounts - July 2007_Estimates-07-08-Dec-07-V04" xfId="752" xr:uid="{00000000-0005-0000-0000-00000C030000}"/>
    <cellStyle name="s_Trans Sum_2_covered amounts - July 2007_Estimates-07-08-Jan-08-V14" xfId="753" xr:uid="{00000000-0005-0000-0000-00000D030000}"/>
    <cellStyle name="s_Trans Sum_2_covered amounts - July 2007_Estimates-07-08-Oct-07-V02" xfId="754" xr:uid="{00000000-0005-0000-0000-00000E030000}"/>
    <cellStyle name="s_Trans Sum_2_covered amounts - July 2007_Estimates-07-08-Sep-07-V15" xfId="755" xr:uid="{00000000-0005-0000-0000-00000F030000}"/>
    <cellStyle name="s_Trans Sum_2_covered amounts - July 2007_Estimates-07-08-Sep-07-V16" xfId="756" xr:uid="{00000000-0005-0000-0000-000010030000}"/>
    <cellStyle name="s_Trans Sum_2_covered amounts - July 2007_Fx Model" xfId="757" xr:uid="{00000000-0005-0000-0000-000011030000}"/>
    <cellStyle name="s_Trans Sum_covered amounts - July 2007" xfId="758" xr:uid="{00000000-0005-0000-0000-000012030000}"/>
    <cellStyle name="s_Trans Sum_covered amounts - July 2007_Book2" xfId="759" xr:uid="{00000000-0005-0000-0000-000013030000}"/>
    <cellStyle name="s_Trans Sum_covered amounts - July 2007_Estimates-07-08-Aug-07-V18" xfId="760" xr:uid="{00000000-0005-0000-0000-000014030000}"/>
    <cellStyle name="s_Trans Sum_covered amounts - July 2007_Estimates-07-08-Aug-07-V19" xfId="761" xr:uid="{00000000-0005-0000-0000-000015030000}"/>
    <cellStyle name="s_Trans Sum_covered amounts - July 2007_Estimates-07-08-Dec-07-V03" xfId="762" xr:uid="{00000000-0005-0000-0000-000016030000}"/>
    <cellStyle name="s_Trans Sum_covered amounts - July 2007_Estimates-07-08-Dec-07-V04" xfId="763" xr:uid="{00000000-0005-0000-0000-000017030000}"/>
    <cellStyle name="s_Trans Sum_covered amounts - July 2007_Estimates-07-08-Jan-08-V14" xfId="764" xr:uid="{00000000-0005-0000-0000-000018030000}"/>
    <cellStyle name="s_Trans Sum_covered amounts - July 2007_Estimates-07-08-Oct-07-V02" xfId="765" xr:uid="{00000000-0005-0000-0000-000019030000}"/>
    <cellStyle name="s_Trans Sum_covered amounts - July 2007_Estimates-07-08-Sep-07-V15" xfId="766" xr:uid="{00000000-0005-0000-0000-00001A030000}"/>
    <cellStyle name="s_Trans Sum_covered amounts - July 2007_Estimates-07-08-Sep-07-V16" xfId="767" xr:uid="{00000000-0005-0000-0000-00001B030000}"/>
    <cellStyle name="s_Trans Sum_covered amounts - July 2007_Fx Model" xfId="768" xr:uid="{00000000-0005-0000-0000-00001C030000}"/>
    <cellStyle name="s_Trans Sum_Trans Assump" xfId="769" xr:uid="{00000000-0005-0000-0000-00001D030000}"/>
    <cellStyle name="s_Trans Sum_Trans Assump_covered amounts - July 2007" xfId="770" xr:uid="{00000000-0005-0000-0000-00001E030000}"/>
    <cellStyle name="s_Trans Sum_Trans Assump_covered amounts - July 2007_Book2" xfId="771" xr:uid="{00000000-0005-0000-0000-00001F030000}"/>
    <cellStyle name="s_Trans Sum_Trans Assump_covered amounts - July 2007_Estimates-07-08-Aug-07-V18" xfId="772" xr:uid="{00000000-0005-0000-0000-000020030000}"/>
    <cellStyle name="s_Trans Sum_Trans Assump_covered amounts - July 2007_Estimates-07-08-Aug-07-V19" xfId="773" xr:uid="{00000000-0005-0000-0000-000021030000}"/>
    <cellStyle name="s_Trans Sum_Trans Assump_covered amounts - July 2007_Estimates-07-08-Dec-07-V03" xfId="774" xr:uid="{00000000-0005-0000-0000-000022030000}"/>
    <cellStyle name="s_Trans Sum_Trans Assump_covered amounts - July 2007_Estimates-07-08-Dec-07-V04" xfId="775" xr:uid="{00000000-0005-0000-0000-000023030000}"/>
    <cellStyle name="s_Trans Sum_Trans Assump_covered amounts - July 2007_Estimates-07-08-Jan-08-V14" xfId="776" xr:uid="{00000000-0005-0000-0000-000024030000}"/>
    <cellStyle name="s_Trans Sum_Trans Assump_covered amounts - July 2007_Estimates-07-08-Oct-07-V02" xfId="777" xr:uid="{00000000-0005-0000-0000-000025030000}"/>
    <cellStyle name="s_Trans Sum_Trans Assump_covered amounts - July 2007_Estimates-07-08-Sep-07-V15" xfId="778" xr:uid="{00000000-0005-0000-0000-000026030000}"/>
    <cellStyle name="s_Trans Sum_Trans Assump_covered amounts - July 2007_Estimates-07-08-Sep-07-V16" xfId="779" xr:uid="{00000000-0005-0000-0000-000027030000}"/>
    <cellStyle name="s_Trans Sum_Trans Assump_covered amounts - July 2007_Fx Model" xfId="780" xr:uid="{00000000-0005-0000-0000-000028030000}"/>
    <cellStyle name="s_Unit Price Sen. (2)" xfId="781" xr:uid="{00000000-0005-0000-0000-000029030000}"/>
    <cellStyle name="s_Unit Price Sen. (2)_1" xfId="782" xr:uid="{00000000-0005-0000-0000-00002A030000}"/>
    <cellStyle name="s_Unit Price Sen. (2)_1_covered amounts - July 2007" xfId="783" xr:uid="{00000000-0005-0000-0000-00002B030000}"/>
    <cellStyle name="s_Unit Price Sen. (2)_1_covered amounts - July 2007_Book2" xfId="784" xr:uid="{00000000-0005-0000-0000-00002C030000}"/>
    <cellStyle name="s_Unit Price Sen. (2)_1_covered amounts - July 2007_Estimates-07-08-Aug-07-V18" xfId="785" xr:uid="{00000000-0005-0000-0000-00002D030000}"/>
    <cellStyle name="s_Unit Price Sen. (2)_1_covered amounts - July 2007_Estimates-07-08-Aug-07-V19" xfId="786" xr:uid="{00000000-0005-0000-0000-00002E030000}"/>
    <cellStyle name="s_Unit Price Sen. (2)_1_covered amounts - July 2007_Estimates-07-08-Dec-07-V03" xfId="787" xr:uid="{00000000-0005-0000-0000-00002F030000}"/>
    <cellStyle name="s_Unit Price Sen. (2)_1_covered amounts - July 2007_Estimates-07-08-Dec-07-V04" xfId="788" xr:uid="{00000000-0005-0000-0000-000030030000}"/>
    <cellStyle name="s_Unit Price Sen. (2)_1_covered amounts - July 2007_Estimates-07-08-Jan-08-V14" xfId="789" xr:uid="{00000000-0005-0000-0000-000031030000}"/>
    <cellStyle name="s_Unit Price Sen. (2)_1_covered amounts - July 2007_Estimates-07-08-Oct-07-V02" xfId="790" xr:uid="{00000000-0005-0000-0000-000032030000}"/>
    <cellStyle name="s_Unit Price Sen. (2)_1_covered amounts - July 2007_Estimates-07-08-Sep-07-V15" xfId="791" xr:uid="{00000000-0005-0000-0000-000033030000}"/>
    <cellStyle name="s_Unit Price Sen. (2)_1_covered amounts - July 2007_Estimates-07-08-Sep-07-V16" xfId="792" xr:uid="{00000000-0005-0000-0000-000034030000}"/>
    <cellStyle name="s_Unit Price Sen. (2)_1_covered amounts - July 2007_Fx Model" xfId="793" xr:uid="{00000000-0005-0000-0000-000035030000}"/>
    <cellStyle name="s_Unit Price Sen. (2)_2" xfId="794" xr:uid="{00000000-0005-0000-0000-000036030000}"/>
    <cellStyle name="s_Unit Price Sen. (2)_2_covered amounts - July 2007" xfId="795" xr:uid="{00000000-0005-0000-0000-000037030000}"/>
    <cellStyle name="s_Unit Price Sen. (2)_2_covered amounts - July 2007_Book2" xfId="796" xr:uid="{00000000-0005-0000-0000-000038030000}"/>
    <cellStyle name="s_Unit Price Sen. (2)_2_covered amounts - July 2007_Estimates-07-08-Aug-07-V18" xfId="797" xr:uid="{00000000-0005-0000-0000-000039030000}"/>
    <cellStyle name="s_Unit Price Sen. (2)_2_covered amounts - July 2007_Estimates-07-08-Aug-07-V19" xfId="798" xr:uid="{00000000-0005-0000-0000-00003A030000}"/>
    <cellStyle name="s_Unit Price Sen. (2)_2_covered amounts - July 2007_Estimates-07-08-Dec-07-V03" xfId="799" xr:uid="{00000000-0005-0000-0000-00003B030000}"/>
    <cellStyle name="s_Unit Price Sen. (2)_2_covered amounts - July 2007_Estimates-07-08-Dec-07-V04" xfId="800" xr:uid="{00000000-0005-0000-0000-00003C030000}"/>
    <cellStyle name="s_Unit Price Sen. (2)_2_covered amounts - July 2007_Estimates-07-08-Jan-08-V14" xfId="801" xr:uid="{00000000-0005-0000-0000-00003D030000}"/>
    <cellStyle name="s_Unit Price Sen. (2)_2_covered amounts - July 2007_Estimates-07-08-Oct-07-V02" xfId="802" xr:uid="{00000000-0005-0000-0000-00003E030000}"/>
    <cellStyle name="s_Unit Price Sen. (2)_2_covered amounts - July 2007_Estimates-07-08-Sep-07-V15" xfId="803" xr:uid="{00000000-0005-0000-0000-00003F030000}"/>
    <cellStyle name="s_Unit Price Sen. (2)_2_covered amounts - July 2007_Estimates-07-08-Sep-07-V16" xfId="804" xr:uid="{00000000-0005-0000-0000-000040030000}"/>
    <cellStyle name="s_Unit Price Sen. (2)_2_covered amounts - July 2007_Fx Model" xfId="805" xr:uid="{00000000-0005-0000-0000-000041030000}"/>
    <cellStyle name="s_Unit Price Sen. (2)_covered amounts - July 2007" xfId="806" xr:uid="{00000000-0005-0000-0000-000042030000}"/>
    <cellStyle name="s_Unit Price Sen. (2)_covered amounts - July 2007_Book2" xfId="807" xr:uid="{00000000-0005-0000-0000-000043030000}"/>
    <cellStyle name="s_Unit Price Sen. (2)_covered amounts - July 2007_Estimates-07-08-Aug-07-V18" xfId="808" xr:uid="{00000000-0005-0000-0000-000044030000}"/>
    <cellStyle name="s_Unit Price Sen. (2)_covered amounts - July 2007_Estimates-07-08-Aug-07-V19" xfId="809" xr:uid="{00000000-0005-0000-0000-000045030000}"/>
    <cellStyle name="s_Unit Price Sen. (2)_covered amounts - July 2007_Estimates-07-08-Dec-07-V03" xfId="810" xr:uid="{00000000-0005-0000-0000-000046030000}"/>
    <cellStyle name="s_Unit Price Sen. (2)_covered amounts - July 2007_Estimates-07-08-Dec-07-V04" xfId="811" xr:uid="{00000000-0005-0000-0000-000047030000}"/>
    <cellStyle name="s_Unit Price Sen. (2)_covered amounts - July 2007_Estimates-07-08-Jan-08-V14" xfId="812" xr:uid="{00000000-0005-0000-0000-000048030000}"/>
    <cellStyle name="s_Unit Price Sen. (2)_covered amounts - July 2007_Estimates-07-08-Oct-07-V02" xfId="813" xr:uid="{00000000-0005-0000-0000-000049030000}"/>
    <cellStyle name="s_Unit Price Sen. (2)_covered amounts - July 2007_Estimates-07-08-Sep-07-V15" xfId="814" xr:uid="{00000000-0005-0000-0000-00004A030000}"/>
    <cellStyle name="s_Unit Price Sen. (2)_covered amounts - July 2007_Estimates-07-08-Sep-07-V16" xfId="815" xr:uid="{00000000-0005-0000-0000-00004B030000}"/>
    <cellStyle name="s_Unit Price Sen. (2)_covered amounts - July 2007_Fx Model" xfId="816" xr:uid="{00000000-0005-0000-0000-00004C030000}"/>
    <cellStyle name="s_Val Anal" xfId="817" xr:uid="{00000000-0005-0000-0000-00004D030000}"/>
    <cellStyle name="s_Val Anal_covered amounts - July 2007" xfId="818" xr:uid="{00000000-0005-0000-0000-00004E030000}"/>
    <cellStyle name="s_Val Anal_covered amounts - July 2007_Book2" xfId="819" xr:uid="{00000000-0005-0000-0000-00004F030000}"/>
    <cellStyle name="s_Val Anal_covered amounts - July 2007_Estimates-07-08-Aug-07-V18" xfId="820" xr:uid="{00000000-0005-0000-0000-000050030000}"/>
    <cellStyle name="s_Val Anal_covered amounts - July 2007_Estimates-07-08-Aug-07-V19" xfId="821" xr:uid="{00000000-0005-0000-0000-000051030000}"/>
    <cellStyle name="s_Val Anal_covered amounts - July 2007_Estimates-07-08-Dec-07-V03" xfId="822" xr:uid="{00000000-0005-0000-0000-000052030000}"/>
    <cellStyle name="s_Val Anal_covered amounts - July 2007_Estimates-07-08-Dec-07-V04" xfId="823" xr:uid="{00000000-0005-0000-0000-000053030000}"/>
    <cellStyle name="s_Val Anal_covered amounts - July 2007_Estimates-07-08-Jan-08-V14" xfId="824" xr:uid="{00000000-0005-0000-0000-000054030000}"/>
    <cellStyle name="s_Val Anal_covered amounts - July 2007_Estimates-07-08-Oct-07-V02" xfId="825" xr:uid="{00000000-0005-0000-0000-000055030000}"/>
    <cellStyle name="s_Val Anal_covered amounts - July 2007_Estimates-07-08-Sep-07-V15" xfId="826" xr:uid="{00000000-0005-0000-0000-000056030000}"/>
    <cellStyle name="s_Val Anal_covered amounts - July 2007_Estimates-07-08-Sep-07-V16" xfId="827" xr:uid="{00000000-0005-0000-0000-000057030000}"/>
    <cellStyle name="s_Val Anal_covered amounts - July 2007_Fx Model" xfId="828" xr:uid="{00000000-0005-0000-0000-000058030000}"/>
    <cellStyle name="Shaded" xfId="829" xr:uid="{00000000-0005-0000-0000-000059030000}"/>
    <cellStyle name="Single Accounting" xfId="830" xr:uid="{00000000-0005-0000-0000-00005A030000}"/>
    <cellStyle name="Style 1" xfId="831" xr:uid="{00000000-0005-0000-0000-00005B030000}"/>
    <cellStyle name="Table Head" xfId="832" xr:uid="{00000000-0005-0000-0000-00005C030000}"/>
    <cellStyle name="Table Head Aligned" xfId="833" xr:uid="{00000000-0005-0000-0000-00005D030000}"/>
    <cellStyle name="Table Head Blue" xfId="834" xr:uid="{00000000-0005-0000-0000-00005E030000}"/>
    <cellStyle name="Table Head Green" xfId="835" xr:uid="{00000000-0005-0000-0000-00005F030000}"/>
    <cellStyle name="Table Title" xfId="836" xr:uid="{00000000-0005-0000-0000-000060030000}"/>
    <cellStyle name="Table Units" xfId="837" xr:uid="{00000000-0005-0000-0000-000061030000}"/>
    <cellStyle name="Table_Header" xfId="838" xr:uid="{00000000-0005-0000-0000-000062030000}"/>
    <cellStyle name="taples Plaza" xfId="839" xr:uid="{00000000-0005-0000-0000-000063030000}"/>
    <cellStyle name="Times 10" xfId="840" xr:uid="{00000000-0005-0000-0000-000064030000}"/>
    <cellStyle name="Times 12" xfId="841" xr:uid="{00000000-0005-0000-0000-000065030000}"/>
    <cellStyle name="Times New Roman" xfId="842" xr:uid="{00000000-0005-0000-0000-000066030000}"/>
    <cellStyle name="Title" xfId="843" builtinId="15" customBuiltin="1"/>
    <cellStyle name="Total" xfId="844" builtinId="25" customBuiltin="1"/>
    <cellStyle name="twodig" xfId="845" xr:uid="{00000000-0005-0000-0000-000069030000}"/>
    <cellStyle name="Underline_CSTFTBLE" xfId="846" xr:uid="{00000000-0005-0000-0000-00006A030000}"/>
    <cellStyle name="Warning Text" xfId="847" builtinId="11" customBuiltin="1"/>
    <cellStyle name="Yen" xfId="848" xr:uid="{00000000-0005-0000-0000-00006C030000}"/>
  </cellStyles>
  <dxfs count="0"/>
  <tableStyles count="0" defaultTableStyle="TableStyleMedium9" defaultPivotStyle="PivotStyleLight16"/>
  <colors>
    <mruColors>
      <color rgb="FFE33DC3"/>
      <color rgb="FFFFFF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1866900</xdr:colOff>
      <xdr:row>5</xdr:row>
      <xdr:rowOff>19050</xdr:rowOff>
    </xdr:to>
    <xdr:pic>
      <xdr:nvPicPr>
        <xdr:cNvPr id="10571" name="Picture 2" descr="WNS_logo 100dpi">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61925"/>
          <a:ext cx="1866900" cy="5524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1866900</xdr:colOff>
      <xdr:row>3</xdr:row>
      <xdr:rowOff>142875</xdr:rowOff>
    </xdr:to>
    <xdr:pic>
      <xdr:nvPicPr>
        <xdr:cNvPr id="9558" name="Picture 1" descr="WNS_logo 100dpi">
          <a:extLst>
            <a:ext uri="{FF2B5EF4-FFF2-40B4-BE49-F238E27FC236}">
              <a16:creationId xmlns:a16="http://schemas.microsoft.com/office/drawing/2014/main" id="{00000000-0008-0000-0900-0000562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1866900"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1866900</xdr:colOff>
      <xdr:row>3</xdr:row>
      <xdr:rowOff>38100</xdr:rowOff>
    </xdr:to>
    <xdr:pic>
      <xdr:nvPicPr>
        <xdr:cNvPr id="2406" name="Picture 2" descr="WNS_logo 100dpi">
          <a:extLst>
            <a:ext uri="{FF2B5EF4-FFF2-40B4-BE49-F238E27FC236}">
              <a16:creationId xmlns:a16="http://schemas.microsoft.com/office/drawing/2014/main" id="{00000000-0008-0000-0100-0000660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438" y="57150"/>
          <a:ext cx="1866900" cy="5524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1</xdr:col>
      <xdr:colOff>1866900</xdr:colOff>
      <xdr:row>3</xdr:row>
      <xdr:rowOff>152400</xdr:rowOff>
    </xdr:to>
    <xdr:pic>
      <xdr:nvPicPr>
        <xdr:cNvPr id="3430" name="Picture 1" descr="WNS_logo 100dpi">
          <a:extLst>
            <a:ext uri="{FF2B5EF4-FFF2-40B4-BE49-F238E27FC236}">
              <a16:creationId xmlns:a16="http://schemas.microsoft.com/office/drawing/2014/main" id="{00000000-0008-0000-0200-000066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1866900" cy="5524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1866900</xdr:colOff>
      <xdr:row>3</xdr:row>
      <xdr:rowOff>123825</xdr:rowOff>
    </xdr:to>
    <xdr:pic>
      <xdr:nvPicPr>
        <xdr:cNvPr id="4452" name="Picture 1" descr="WNS_logo 100dpi">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1866900" cy="552450"/>
        </a:xfrm>
        <a:prstGeom prst="rect">
          <a:avLst/>
        </a:prstGeom>
        <a:noFill/>
        <a:ln w="9525">
          <a:noFill/>
          <a:miter lim="800000"/>
          <a:headEnd/>
          <a:tailEnd/>
        </a:ln>
      </xdr:spPr>
    </xdr:pic>
    <xdr:clientData/>
  </xdr:twoCellAnchor>
  <xdr:twoCellAnchor editAs="oneCell">
    <xdr:from>
      <xdr:col>1</xdr:col>
      <xdr:colOff>0</xdr:colOff>
      <xdr:row>0</xdr:row>
      <xdr:rowOff>78316</xdr:rowOff>
    </xdr:from>
    <xdr:to>
      <xdr:col>1</xdr:col>
      <xdr:colOff>1866900</xdr:colOff>
      <xdr:row>3</xdr:row>
      <xdr:rowOff>144991</xdr:rowOff>
    </xdr:to>
    <xdr:pic>
      <xdr:nvPicPr>
        <xdr:cNvPr id="3" name="Picture 1" descr="WNS_logo 100dpi">
          <a:extLst>
            <a:ext uri="{FF2B5EF4-FFF2-40B4-BE49-F238E27FC236}">
              <a16:creationId xmlns:a16="http://schemas.microsoft.com/office/drawing/2014/main" id="{1D8C8B19-2DAC-4DC2-8D5B-FB85A10F8E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500" y="78316"/>
          <a:ext cx="1866900"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1866900</xdr:colOff>
      <xdr:row>3</xdr:row>
      <xdr:rowOff>123825</xdr:rowOff>
    </xdr:to>
    <xdr:pic>
      <xdr:nvPicPr>
        <xdr:cNvPr id="1377" name="Picture 1" descr="WNS_logo 100dpi">
          <a:extLst>
            <a:ext uri="{FF2B5EF4-FFF2-40B4-BE49-F238E27FC236}">
              <a16:creationId xmlns:a16="http://schemas.microsoft.com/office/drawing/2014/main" id="{00000000-0008-0000-0400-000061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1866900" cy="5524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66675</xdr:rowOff>
    </xdr:from>
    <xdr:to>
      <xdr:col>1</xdr:col>
      <xdr:colOff>1876425</xdr:colOff>
      <xdr:row>3</xdr:row>
      <xdr:rowOff>133350</xdr:rowOff>
    </xdr:to>
    <xdr:pic>
      <xdr:nvPicPr>
        <xdr:cNvPr id="5468" name="Picture 1" descr="WNS_logo 100dpi">
          <a:extLst>
            <a:ext uri="{FF2B5EF4-FFF2-40B4-BE49-F238E27FC236}">
              <a16:creationId xmlns:a16="http://schemas.microsoft.com/office/drawing/2014/main" id="{00000000-0008-0000-0500-00005C1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1866900" cy="5524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1866900</xdr:colOff>
      <xdr:row>3</xdr:row>
      <xdr:rowOff>142875</xdr:rowOff>
    </xdr:to>
    <xdr:pic>
      <xdr:nvPicPr>
        <xdr:cNvPr id="6491" name="Picture 1" descr="WNS_logo 100dpi">
          <a:extLst>
            <a:ext uri="{FF2B5EF4-FFF2-40B4-BE49-F238E27FC236}">
              <a16:creationId xmlns:a16="http://schemas.microsoft.com/office/drawing/2014/main" id="{00000000-0008-0000-0600-00005B1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1866900" cy="5524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609600</xdr:colOff>
      <xdr:row>0</xdr:row>
      <xdr:rowOff>57150</xdr:rowOff>
    </xdr:to>
    <xdr:pic>
      <xdr:nvPicPr>
        <xdr:cNvPr id="11442" name="Picture 1" descr="WNS_logo 100dpi">
          <a:extLst>
            <a:ext uri="{FF2B5EF4-FFF2-40B4-BE49-F238E27FC236}">
              <a16:creationId xmlns:a16="http://schemas.microsoft.com/office/drawing/2014/main" id="{00000000-0008-0000-0700-0000B22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7150"/>
          <a:ext cx="1866900" cy="0"/>
        </a:xfrm>
        <a:prstGeom prst="rect">
          <a:avLst/>
        </a:prstGeom>
        <a:noFill/>
        <a:ln w="9525">
          <a:noFill/>
          <a:miter lim="800000"/>
          <a:headEnd/>
          <a:tailEnd/>
        </a:ln>
      </xdr:spPr>
    </xdr:pic>
    <xdr:clientData/>
  </xdr:twoCellAnchor>
  <xdr:twoCellAnchor editAs="oneCell">
    <xdr:from>
      <xdr:col>1</xdr:col>
      <xdr:colOff>19050</xdr:colOff>
      <xdr:row>1</xdr:row>
      <xdr:rowOff>0</xdr:rowOff>
    </xdr:from>
    <xdr:to>
      <xdr:col>1</xdr:col>
      <xdr:colOff>1885950</xdr:colOff>
      <xdr:row>4</xdr:row>
      <xdr:rowOff>66676</xdr:rowOff>
    </xdr:to>
    <xdr:pic>
      <xdr:nvPicPr>
        <xdr:cNvPr id="4" name="Picture 1" descr="WNS_logo 100dpi">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61925"/>
          <a:ext cx="1866900" cy="55245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760412</xdr:colOff>
      <xdr:row>3</xdr:row>
      <xdr:rowOff>123825</xdr:rowOff>
    </xdr:to>
    <xdr:pic>
      <xdr:nvPicPr>
        <xdr:cNvPr id="7512" name="Picture 1" descr="WNS_logo 100dpi">
          <a:extLst>
            <a:ext uri="{FF2B5EF4-FFF2-40B4-BE49-F238E27FC236}">
              <a16:creationId xmlns:a16="http://schemas.microsoft.com/office/drawing/2014/main" id="{00000000-0008-0000-0800-0000581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1866900"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0"/>
  <sheetViews>
    <sheetView showGridLines="0" tabSelected="1" zoomScale="90" zoomScaleNormal="90" workbookViewId="0">
      <selection activeCell="B13" sqref="B13"/>
    </sheetView>
  </sheetViews>
  <sheetFormatPr defaultColWidth="9.109375" defaultRowHeight="10.199999999999999"/>
  <cols>
    <col min="1" max="1" width="1.88671875" style="1" customWidth="1"/>
    <col min="2" max="2" width="72.6640625" style="1" bestFit="1" customWidth="1"/>
    <col min="3" max="3" width="14.88671875" style="1" customWidth="1"/>
    <col min="4" max="16384" width="9.109375" style="1"/>
  </cols>
  <sheetData>
    <row r="1" spans="1:3" ht="12.6">
      <c r="A1" s="2"/>
    </row>
    <row r="9" spans="1:3" ht="19.5" customHeight="1">
      <c r="B9" s="340" t="s">
        <v>75</v>
      </c>
      <c r="C9" s="340"/>
    </row>
    <row r="12" spans="1:3" ht="10.8" thickBot="1"/>
    <row r="13" spans="1:3" ht="16.8" thickBot="1">
      <c r="B13" s="159" t="s">
        <v>66</v>
      </c>
      <c r="C13" s="160" t="s">
        <v>74</v>
      </c>
    </row>
    <row r="14" spans="1:3" ht="17.399999999999999" thickTop="1" thickBot="1">
      <c r="B14" s="19" t="s">
        <v>67</v>
      </c>
      <c r="C14" s="96">
        <v>1</v>
      </c>
    </row>
    <row r="15" spans="1:3" ht="16.8" thickBot="1">
      <c r="B15" s="20" t="s">
        <v>255</v>
      </c>
      <c r="C15" s="97">
        <v>2</v>
      </c>
    </row>
    <row r="16" spans="1:3" ht="16.8" thickBot="1">
      <c r="B16" s="21" t="s">
        <v>68</v>
      </c>
      <c r="C16" s="96">
        <v>3</v>
      </c>
    </row>
    <row r="17" spans="2:14" ht="16.8" thickBot="1">
      <c r="B17" s="20" t="s">
        <v>69</v>
      </c>
      <c r="C17" s="97">
        <v>4</v>
      </c>
    </row>
    <row r="18" spans="2:14" ht="16.8" thickBot="1">
      <c r="B18" s="21" t="s">
        <v>80</v>
      </c>
      <c r="C18" s="96">
        <v>5</v>
      </c>
    </row>
    <row r="19" spans="2:14" ht="16.8" thickBot="1">
      <c r="B19" s="20" t="s">
        <v>70</v>
      </c>
      <c r="C19" s="97">
        <v>6</v>
      </c>
    </row>
    <row r="20" spans="2:14" ht="16.8" thickBot="1">
      <c r="B20" s="21" t="s">
        <v>71</v>
      </c>
      <c r="C20" s="96">
        <v>7</v>
      </c>
    </row>
    <row r="21" spans="2:14" ht="16.8" thickBot="1">
      <c r="B21" s="20" t="s">
        <v>72</v>
      </c>
      <c r="C21" s="97">
        <v>8</v>
      </c>
    </row>
    <row r="22" spans="2:14" ht="16.8" thickBot="1">
      <c r="B22" s="21" t="s">
        <v>73</v>
      </c>
      <c r="C22" s="96">
        <v>9</v>
      </c>
    </row>
    <row r="24" spans="2:14">
      <c r="N24" s="104"/>
    </row>
    <row r="40" spans="1:1">
      <c r="A40" s="264" t="s">
        <v>251</v>
      </c>
    </row>
  </sheetData>
  <mergeCells count="1">
    <mergeCell ref="B9:C9"/>
  </mergeCells>
  <phoneticPr fontId="3" type="noConversion"/>
  <hyperlinks>
    <hyperlink ref="C14" location="'#1'!A1" display="'#1'!A1" xr:uid="{00000000-0004-0000-0000-000000000000}"/>
    <hyperlink ref="C15" location="'#2'!A1" display="'#2'!A1" xr:uid="{00000000-0004-0000-0000-000001000000}"/>
    <hyperlink ref="C16" location="'#3'!A1" display="'#3'!A1" xr:uid="{00000000-0004-0000-0000-000002000000}"/>
    <hyperlink ref="C17" location="'#4'!A1" display="'#4'!A1" xr:uid="{00000000-0004-0000-0000-000003000000}"/>
    <hyperlink ref="C18" location="'#5'!A1" display="'#5'!A1" xr:uid="{00000000-0004-0000-0000-000004000000}"/>
    <hyperlink ref="C19" location="'#6'!A1" display="'#6'!A1" xr:uid="{00000000-0004-0000-0000-000005000000}"/>
    <hyperlink ref="C20" location="'#7'!A1" display="'#7'!A1" xr:uid="{00000000-0004-0000-0000-000006000000}"/>
    <hyperlink ref="C21" location="'#8'!A1" display="'#8'!A1" xr:uid="{00000000-0004-0000-0000-000007000000}"/>
    <hyperlink ref="C22" location="'#9'!A1" display="'#9'!A1" xr:uid="{00000000-0004-0000-0000-000008000000}"/>
  </hyperlinks>
  <printOptions horizontalCentered="1" verticalCentered="1"/>
  <pageMargins left="0.25" right="0.25" top="0.75" bottom="0.75" header="0.3" footer="0.3"/>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AA50"/>
  <sheetViews>
    <sheetView showGridLines="0" view="pageBreakPreview" zoomScale="80" zoomScaleNormal="80" zoomScaleSheetLayoutView="80" workbookViewId="0">
      <pane xSplit="2" ySplit="9" topLeftCell="Q10" activePane="bottomRight" state="frozen"/>
      <selection activeCell="B78" sqref="B78"/>
      <selection pane="topRight" activeCell="B78" sqref="B78"/>
      <selection pane="bottomLeft" activeCell="B78" sqref="B78"/>
      <selection pane="bottomRight" activeCell="AA9" sqref="AA9"/>
    </sheetView>
  </sheetViews>
  <sheetFormatPr defaultColWidth="14.44140625" defaultRowHeight="12.6"/>
  <cols>
    <col min="1" max="1" width="1" style="2" customWidth="1"/>
    <col min="2" max="2" width="54" style="2" customWidth="1"/>
    <col min="3" max="4" width="0.44140625" style="2" customWidth="1"/>
    <col min="5" max="9" width="15.33203125" style="2" customWidth="1"/>
    <col min="10" max="10" width="0.44140625" style="2" customWidth="1"/>
    <col min="11" max="11" width="15.33203125" style="2" bestFit="1" customWidth="1"/>
    <col min="12" max="15" width="15.33203125" style="2" customWidth="1"/>
    <col min="16" max="16" width="0.44140625" style="2" customWidth="1"/>
    <col min="17" max="21" width="15.33203125" style="2" customWidth="1"/>
    <col min="22" max="22" width="0.44140625" style="2" customWidth="1"/>
    <col min="23" max="25" width="15.33203125" style="2" customWidth="1"/>
    <col min="26" max="26" width="15.33203125" style="2" hidden="1" customWidth="1"/>
    <col min="27" max="27" width="15.33203125" style="2" customWidth="1"/>
    <col min="28" max="16384" width="14.44140625" style="2"/>
  </cols>
  <sheetData>
    <row r="1" spans="2:27">
      <c r="B1" s="29"/>
      <c r="E1" s="32"/>
      <c r="F1" s="32"/>
      <c r="G1" s="32"/>
      <c r="H1" s="32"/>
      <c r="I1" s="32"/>
      <c r="K1" s="32"/>
      <c r="L1" s="32"/>
      <c r="M1" s="32"/>
      <c r="N1" s="32"/>
      <c r="O1" s="32"/>
      <c r="Q1" s="32"/>
      <c r="R1" s="32"/>
      <c r="S1" s="32"/>
      <c r="T1" s="32"/>
      <c r="U1" s="32"/>
      <c r="W1" s="32"/>
      <c r="X1" s="32"/>
      <c r="Y1" s="32"/>
      <c r="Z1" s="32"/>
      <c r="AA1" s="32"/>
    </row>
    <row r="2" spans="2:27" ht="13.2">
      <c r="E2" s="32"/>
      <c r="F2" s="32"/>
      <c r="G2" s="32"/>
      <c r="K2" s="32"/>
      <c r="L2" s="32"/>
      <c r="M2" s="32"/>
      <c r="O2" s="145"/>
      <c r="Q2" s="145"/>
      <c r="R2" s="145"/>
      <c r="S2" s="145"/>
      <c r="T2" s="145"/>
      <c r="W2" s="145"/>
      <c r="X2" s="145"/>
      <c r="Y2" s="145"/>
      <c r="Z2" s="145"/>
      <c r="AA2" s="98" t="s">
        <v>76</v>
      </c>
    </row>
    <row r="3" spans="2:27">
      <c r="E3" s="32"/>
      <c r="F3" s="32"/>
      <c r="G3" s="32"/>
      <c r="H3" s="32"/>
      <c r="I3" s="32"/>
      <c r="K3" s="32"/>
      <c r="L3" s="32"/>
      <c r="M3" s="32"/>
      <c r="N3" s="32"/>
      <c r="O3" s="32"/>
      <c r="Q3" s="32"/>
      <c r="R3" s="32"/>
      <c r="S3" s="32"/>
      <c r="T3" s="32"/>
      <c r="U3" s="32"/>
      <c r="W3" s="32"/>
      <c r="X3" s="32"/>
      <c r="Y3" s="32"/>
      <c r="Z3" s="32"/>
      <c r="AA3" s="32"/>
    </row>
    <row r="6" spans="2:27">
      <c r="B6" s="22" t="s">
        <v>47</v>
      </c>
      <c r="C6" s="22"/>
      <c r="D6" s="22"/>
      <c r="E6" s="22"/>
      <c r="F6" s="22"/>
      <c r="G6" s="22"/>
      <c r="H6" s="22"/>
      <c r="I6" s="22"/>
      <c r="J6" s="22"/>
      <c r="K6" s="22"/>
      <c r="L6" s="22"/>
      <c r="M6" s="22"/>
      <c r="N6" s="22"/>
      <c r="O6" s="22"/>
      <c r="P6" s="22"/>
      <c r="Q6" s="22"/>
      <c r="R6" s="22"/>
      <c r="S6" s="22"/>
      <c r="T6" s="22"/>
      <c r="U6" s="22"/>
      <c r="V6" s="22"/>
      <c r="W6" s="22"/>
      <c r="X6" s="22"/>
      <c r="Y6" s="22"/>
      <c r="Z6" s="22"/>
      <c r="AA6" s="22"/>
    </row>
    <row r="7" spans="2:27" s="5" customFormat="1">
      <c r="B7" s="4"/>
    </row>
    <row r="8" spans="2:27">
      <c r="B8" s="6"/>
    </row>
    <row r="9" spans="2:27" s="7" customFormat="1">
      <c r="B9" s="91" t="s">
        <v>150</v>
      </c>
      <c r="E9" s="93" t="s">
        <v>256</v>
      </c>
      <c r="F9" s="93" t="s">
        <v>257</v>
      </c>
      <c r="G9" s="93" t="s">
        <v>258</v>
      </c>
      <c r="H9" s="93" t="s">
        <v>259</v>
      </c>
      <c r="I9" s="93" t="s">
        <v>260</v>
      </c>
      <c r="K9" s="93" t="s">
        <v>293</v>
      </c>
      <c r="L9" s="93" t="s">
        <v>294</v>
      </c>
      <c r="M9" s="93" t="s">
        <v>295</v>
      </c>
      <c r="N9" s="93" t="s">
        <v>296</v>
      </c>
      <c r="O9" s="93" t="s">
        <v>297</v>
      </c>
      <c r="Q9" s="93" t="s">
        <v>318</v>
      </c>
      <c r="R9" s="93" t="s">
        <v>322</v>
      </c>
      <c r="S9" s="93" t="s">
        <v>331</v>
      </c>
      <c r="T9" s="93" t="s">
        <v>349</v>
      </c>
      <c r="U9" s="93" t="s">
        <v>321</v>
      </c>
      <c r="W9" s="93" t="s">
        <v>356</v>
      </c>
      <c r="X9" s="93" t="s">
        <v>357</v>
      </c>
      <c r="Y9" s="93" t="s">
        <v>358</v>
      </c>
      <c r="Z9" s="93" t="s">
        <v>359</v>
      </c>
      <c r="AA9" s="93" t="s">
        <v>360</v>
      </c>
    </row>
    <row r="10" spans="2:27">
      <c r="B10" s="8"/>
      <c r="E10" s="8"/>
      <c r="F10" s="8"/>
      <c r="G10" s="8"/>
      <c r="H10" s="8"/>
      <c r="I10" s="8"/>
      <c r="K10" s="8"/>
      <c r="L10" s="8"/>
      <c r="M10" s="8"/>
      <c r="N10" s="8"/>
      <c r="O10" s="8"/>
      <c r="Q10" s="8"/>
      <c r="R10" s="8"/>
      <c r="S10" s="8"/>
      <c r="T10" s="8"/>
      <c r="U10" s="8"/>
      <c r="W10" s="8"/>
      <c r="X10" s="8"/>
      <c r="Y10" s="8"/>
      <c r="Z10" s="8"/>
      <c r="AA10" s="8"/>
    </row>
    <row r="11" spans="2:27" s="3" customFormat="1">
      <c r="B11" s="16" t="s">
        <v>62</v>
      </c>
      <c r="E11" s="18">
        <v>0.29774768861819167</v>
      </c>
      <c r="F11" s="18">
        <v>0.5857018996808957</v>
      </c>
      <c r="G11" s="189">
        <v>0.62241751571705062</v>
      </c>
      <c r="H11" s="18">
        <v>0.55598408834511914</v>
      </c>
      <c r="I11" s="18">
        <v>2.0620007206844906</v>
      </c>
      <c r="K11" s="18">
        <v>0.54315361164568654</v>
      </c>
      <c r="L11" s="18">
        <v>0.66014971625708641</v>
      </c>
      <c r="M11" s="189">
        <v>0.70368939647224704</v>
      </c>
      <c r="N11" s="18">
        <v>0.79605300785820143</v>
      </c>
      <c r="O11" s="18">
        <v>2.701945188920813</v>
      </c>
      <c r="Q11" s="18">
        <v>0.67880786834041629</v>
      </c>
      <c r="R11" s="18">
        <v>0.6913563376107289</v>
      </c>
      <c r="S11" s="18">
        <v>0.72114538445794019</v>
      </c>
      <c r="T11" s="18">
        <v>0.7544275765353563</v>
      </c>
      <c r="U11" s="18">
        <v>2.8456255474501693</v>
      </c>
      <c r="W11" s="18">
        <v>0.62787603765978417</v>
      </c>
      <c r="X11" s="18">
        <v>1.2193291075993458</v>
      </c>
      <c r="Y11" s="18">
        <v>0.84109320090855566</v>
      </c>
      <c r="Z11" s="18"/>
      <c r="AA11" s="18">
        <v>2.6854350141030672</v>
      </c>
    </row>
    <row r="12" spans="2:27" s="3" customFormat="1">
      <c r="B12" s="16" t="s">
        <v>63</v>
      </c>
      <c r="E12" s="18">
        <v>0.28589461470350569</v>
      </c>
      <c r="F12" s="18">
        <v>0.56090433069653223</v>
      </c>
      <c r="G12" s="189">
        <v>0.59695023436059258</v>
      </c>
      <c r="H12" s="18">
        <v>0.53363736376481108</v>
      </c>
      <c r="I12" s="18">
        <v>1.9692825941926391</v>
      </c>
      <c r="K12" s="18">
        <v>0.52236332315038658</v>
      </c>
      <c r="L12" s="18">
        <v>0.6373951671143786</v>
      </c>
      <c r="M12" s="189">
        <v>0.67804559225412142</v>
      </c>
      <c r="N12" s="18">
        <v>0.76134712861338771</v>
      </c>
      <c r="O12" s="18">
        <v>2.5776484363884555</v>
      </c>
      <c r="Q12" s="18">
        <v>0.64848667325090625</v>
      </c>
      <c r="R12" s="18">
        <v>0.66056831528040205</v>
      </c>
      <c r="S12" s="18">
        <v>0.68936266216494235</v>
      </c>
      <c r="T12" s="18">
        <v>0.71928762267652535</v>
      </c>
      <c r="U12" s="18">
        <v>2.6987699303648571</v>
      </c>
      <c r="W12" s="18">
        <v>0.59962032066324311</v>
      </c>
      <c r="X12" s="18">
        <v>1.1643965828741063</v>
      </c>
      <c r="Y12" s="18">
        <v>0.80751807233566997</v>
      </c>
      <c r="Z12" s="18"/>
      <c r="AA12" s="18">
        <v>2.5642370885090271</v>
      </c>
    </row>
    <row r="13" spans="2:27">
      <c r="B13" s="9"/>
      <c r="E13" s="9"/>
      <c r="F13" s="9"/>
      <c r="G13" s="190"/>
      <c r="H13" s="9"/>
      <c r="I13" s="9"/>
      <c r="K13" s="9"/>
      <c r="L13" s="9"/>
      <c r="M13" s="190"/>
      <c r="N13" s="9"/>
      <c r="O13" s="9"/>
      <c r="Q13" s="9"/>
      <c r="R13" s="9"/>
      <c r="S13" s="9"/>
      <c r="T13" s="9"/>
      <c r="U13" s="9"/>
      <c r="W13" s="9"/>
      <c r="X13" s="9"/>
      <c r="Y13" s="9"/>
      <c r="Z13" s="9"/>
      <c r="AA13" s="9"/>
    </row>
    <row r="14" spans="2:27">
      <c r="G14" s="164"/>
      <c r="M14" s="164"/>
    </row>
    <row r="15" spans="2:27" ht="57" customHeight="1">
      <c r="B15" s="95" t="s">
        <v>345</v>
      </c>
      <c r="C15" s="7"/>
      <c r="D15" s="7"/>
      <c r="E15" s="93" t="str">
        <f t="shared" ref="E15" si="0">E9</f>
        <v>QE Jun-20</v>
      </c>
      <c r="F15" s="93" t="str">
        <f>F9</f>
        <v>QE Sep-20</v>
      </c>
      <c r="G15" s="180" t="str">
        <f>G9</f>
        <v>QE Dec-20</v>
      </c>
      <c r="H15" s="93" t="str">
        <f t="shared" ref="H15" si="1">H9</f>
        <v>QE Mar-21</v>
      </c>
      <c r="I15" s="93" t="str">
        <f>I9</f>
        <v>FY 2020-21</v>
      </c>
      <c r="J15" s="7"/>
      <c r="K15" s="93" t="str">
        <f t="shared" ref="K15:L15" si="2">K9</f>
        <v>QE Jun-21</v>
      </c>
      <c r="L15" s="93" t="str">
        <f t="shared" si="2"/>
        <v>QE Sep-21</v>
      </c>
      <c r="M15" s="180" t="str">
        <f>M9</f>
        <v>QE Dec-21</v>
      </c>
      <c r="N15" s="93" t="str">
        <f t="shared" ref="N15" si="3">N9</f>
        <v>QE Mar-22</v>
      </c>
      <c r="O15" s="93" t="str">
        <f>O9</f>
        <v>FY 2021-22</v>
      </c>
      <c r="P15" s="7"/>
      <c r="Q15" s="93" t="str">
        <f t="shared" ref="Q15:R15" si="4">Q9</f>
        <v>QE Jun-22</v>
      </c>
      <c r="R15" s="93" t="str">
        <f t="shared" si="4"/>
        <v>QE Sep-22</v>
      </c>
      <c r="S15" s="93" t="str">
        <f t="shared" ref="S15:U15" si="5">S9</f>
        <v>QE Dec-22</v>
      </c>
      <c r="T15" s="93" t="str">
        <f t="shared" si="5"/>
        <v>QE Mar-23</v>
      </c>
      <c r="U15" s="93" t="str">
        <f t="shared" si="5"/>
        <v>FY 2022-23</v>
      </c>
      <c r="V15" s="7"/>
      <c r="W15" s="93" t="str">
        <f t="shared" ref="W15" si="6">W9</f>
        <v>QE Jun-23</v>
      </c>
      <c r="X15" s="93" t="str">
        <f t="shared" ref="X15:AA15" si="7">X9</f>
        <v>QE Sep-23</v>
      </c>
      <c r="Y15" s="93" t="str">
        <f t="shared" si="7"/>
        <v>QE Dec-23</v>
      </c>
      <c r="Z15" s="93" t="str">
        <f t="shared" si="7"/>
        <v>QE Mar-24</v>
      </c>
      <c r="AA15" s="93" t="str">
        <f t="shared" si="7"/>
        <v>FY 2023-24</v>
      </c>
    </row>
    <row r="16" spans="2:27">
      <c r="B16" s="8"/>
      <c r="E16" s="8"/>
      <c r="F16" s="8"/>
      <c r="G16" s="191"/>
      <c r="H16" s="8"/>
      <c r="I16" s="8"/>
      <c r="K16" s="8"/>
      <c r="L16" s="8"/>
      <c r="M16" s="191"/>
      <c r="N16" s="8"/>
      <c r="O16" s="8"/>
      <c r="Q16" s="8"/>
      <c r="R16" s="8"/>
      <c r="S16" s="8"/>
      <c r="T16" s="8"/>
      <c r="U16" s="8"/>
      <c r="W16" s="8"/>
      <c r="X16" s="8"/>
      <c r="Y16" s="8"/>
      <c r="Z16" s="8"/>
      <c r="AA16" s="8"/>
    </row>
    <row r="17" spans="2:27">
      <c r="B17" s="16" t="s">
        <v>62</v>
      </c>
      <c r="E17" s="18">
        <f t="shared" ref="E17:I17" si="8">IF(E32&gt;0,E$29*1000/E32,0)</f>
        <v>0.5240247034868537</v>
      </c>
      <c r="F17" s="18">
        <f t="shared" si="8"/>
        <v>0.75853552946886926</v>
      </c>
      <c r="G17" s="189">
        <f t="shared" si="8"/>
        <v>0.82243225517913077</v>
      </c>
      <c r="H17" s="18">
        <f t="shared" si="8"/>
        <v>0.74157570248435967</v>
      </c>
      <c r="I17" s="18">
        <f t="shared" si="8"/>
        <v>2.8466952401943946</v>
      </c>
      <c r="K17" s="18">
        <f t="shared" ref="K17:O17" si="9">IF(K32&gt;0,K$29*1000/K32,0)</f>
        <v>0.79084286470008303</v>
      </c>
      <c r="L17" s="18">
        <f t="shared" si="9"/>
        <v>0.88598970176633518</v>
      </c>
      <c r="M17" s="189">
        <f t="shared" si="9"/>
        <v>0.90920688280947648</v>
      </c>
      <c r="N17" s="18">
        <f t="shared" si="9"/>
        <v>0.98946391153878899</v>
      </c>
      <c r="O17" s="18">
        <f t="shared" si="9"/>
        <v>3.5746623581965729</v>
      </c>
      <c r="Q17" s="18">
        <f t="shared" ref="Q17:S17" si="10">IF(Q32&gt;0,Q$29*1000/Q32,0)</f>
        <v>0.94158462974917168</v>
      </c>
      <c r="R17" s="18">
        <f t="shared" si="10"/>
        <v>0.97142354559066957</v>
      </c>
      <c r="S17" s="18">
        <f t="shared" si="10"/>
        <v>1.0044482711625355</v>
      </c>
      <c r="T17" s="18">
        <v>1.0552840675830608</v>
      </c>
      <c r="U17" s="18">
        <v>3.9724189516361861</v>
      </c>
      <c r="W17" s="18">
        <v>1.0268661499357474</v>
      </c>
      <c r="X17" s="18">
        <v>1.1120088407891742</v>
      </c>
      <c r="Y17" s="18">
        <v>1.208271311220978</v>
      </c>
      <c r="Z17" s="18"/>
      <c r="AA17" s="18">
        <v>3.3456153501627837</v>
      </c>
    </row>
    <row r="18" spans="2:27">
      <c r="B18" s="16" t="s">
        <v>63</v>
      </c>
      <c r="E18" s="18">
        <f t="shared" ref="E18:I18" si="11">IF(E33&gt;0,E$29*1000/E33,0)</f>
        <v>0.5031637403929774</v>
      </c>
      <c r="F18" s="18">
        <f t="shared" si="11"/>
        <v>0.72642049427888111</v>
      </c>
      <c r="G18" s="189">
        <f t="shared" si="11"/>
        <v>0.78878102732905397</v>
      </c>
      <c r="H18" s="18">
        <f t="shared" si="11"/>
        <v>0.71176947542453095</v>
      </c>
      <c r="I18" s="18">
        <f t="shared" si="11"/>
        <v>2.7186932241347299</v>
      </c>
      <c r="K18" s="18">
        <f t="shared" ref="K18:O18" si="12">IF(K33&gt;0,K$29*1000/K33,0)</f>
        <v>0.76057177571340118</v>
      </c>
      <c r="L18" s="18">
        <f t="shared" si="12"/>
        <v>0.85545072596690619</v>
      </c>
      <c r="M18" s="189">
        <f t="shared" si="12"/>
        <v>0.87607362342909578</v>
      </c>
      <c r="N18" s="18">
        <f t="shared" si="12"/>
        <v>0.94632581056815224</v>
      </c>
      <c r="O18" s="18">
        <f t="shared" si="12"/>
        <v>3.4102182664565182</v>
      </c>
      <c r="Q18" s="18">
        <f t="shared" ref="Q18:S18" si="13">IF(Q33&gt;0,Q$29*1000/Q33,0)</f>
        <v>0.89952564283479031</v>
      </c>
      <c r="R18" s="18">
        <f t="shared" si="13"/>
        <v>0.92816335083030754</v>
      </c>
      <c r="S18" s="18">
        <f t="shared" si="13"/>
        <v>0.96017966576331104</v>
      </c>
      <c r="T18" s="18">
        <v>1.0061307298788282</v>
      </c>
      <c r="U18" s="18">
        <v>3.7674123452727266</v>
      </c>
      <c r="W18" s="18">
        <v>0.98065505477426285</v>
      </c>
      <c r="X18" s="18">
        <v>1.0619112479730695</v>
      </c>
      <c r="Y18" s="18">
        <v>1.1600390052394864</v>
      </c>
      <c r="Z18" s="18"/>
      <c r="AA18" s="18">
        <v>3.1946224428141252</v>
      </c>
    </row>
    <row r="19" spans="2:27">
      <c r="B19" s="9"/>
      <c r="E19" s="9"/>
      <c r="F19" s="9"/>
      <c r="G19" s="190"/>
      <c r="H19" s="9"/>
      <c r="I19" s="9"/>
      <c r="K19" s="9"/>
      <c r="L19" s="9"/>
      <c r="M19" s="190"/>
      <c r="N19" s="9"/>
      <c r="O19" s="9"/>
      <c r="Q19" s="9"/>
      <c r="R19" s="9"/>
      <c r="S19" s="9"/>
      <c r="T19" s="9"/>
      <c r="U19" s="9"/>
      <c r="W19" s="9"/>
      <c r="X19" s="9"/>
      <c r="Y19" s="9"/>
      <c r="Z19" s="9"/>
      <c r="AA19" s="9"/>
    </row>
    <row r="20" spans="2:27">
      <c r="G20" s="164"/>
      <c r="M20" s="164"/>
    </row>
    <row r="21" spans="2:27" ht="63.75" customHeight="1">
      <c r="B21" s="95" t="s">
        <v>342</v>
      </c>
      <c r="C21" s="7"/>
      <c r="D21" s="7"/>
      <c r="E21" s="93" t="str">
        <f t="shared" ref="E21" si="14">E15</f>
        <v>QE Jun-20</v>
      </c>
      <c r="F21" s="93" t="str">
        <f>F15</f>
        <v>QE Sep-20</v>
      </c>
      <c r="G21" s="180" t="str">
        <f>G15</f>
        <v>QE Dec-20</v>
      </c>
      <c r="H21" s="93" t="str">
        <f t="shared" ref="H21" si="15">H15</f>
        <v>QE Mar-21</v>
      </c>
      <c r="I21" s="93" t="str">
        <f>I15</f>
        <v>FY 2020-21</v>
      </c>
      <c r="J21" s="7"/>
      <c r="K21" s="93" t="str">
        <f t="shared" ref="K21:L21" si="16">K15</f>
        <v>QE Jun-21</v>
      </c>
      <c r="L21" s="93" t="str">
        <f t="shared" si="16"/>
        <v>QE Sep-21</v>
      </c>
      <c r="M21" s="180" t="str">
        <f>M15</f>
        <v>QE Dec-21</v>
      </c>
      <c r="N21" s="93" t="str">
        <f t="shared" ref="N21" si="17">N15</f>
        <v>QE Mar-22</v>
      </c>
      <c r="O21" s="93" t="str">
        <f>O15</f>
        <v>FY 2021-22</v>
      </c>
      <c r="P21" s="7"/>
      <c r="Q21" s="93" t="str">
        <f t="shared" ref="Q21:R21" si="18">Q15</f>
        <v>QE Jun-22</v>
      </c>
      <c r="R21" s="93" t="str">
        <f t="shared" si="18"/>
        <v>QE Sep-22</v>
      </c>
      <c r="S21" s="93" t="str">
        <f t="shared" ref="S21:U21" si="19">S15</f>
        <v>QE Dec-22</v>
      </c>
      <c r="T21" s="93" t="str">
        <f t="shared" si="19"/>
        <v>QE Mar-23</v>
      </c>
      <c r="U21" s="93" t="str">
        <f t="shared" si="19"/>
        <v>FY 2022-23</v>
      </c>
      <c r="V21" s="7"/>
      <c r="W21" s="93" t="str">
        <f t="shared" ref="W21" si="20">W15</f>
        <v>QE Jun-23</v>
      </c>
      <c r="X21" s="93" t="str">
        <f t="shared" ref="X21:AA21" si="21">X15</f>
        <v>QE Sep-23</v>
      </c>
      <c r="Y21" s="93" t="str">
        <f t="shared" si="21"/>
        <v>QE Dec-23</v>
      </c>
      <c r="Z21" s="93" t="str">
        <f t="shared" si="21"/>
        <v>QE Mar-24</v>
      </c>
      <c r="AA21" s="93" t="str">
        <f t="shared" si="21"/>
        <v>FY 2023-24</v>
      </c>
    </row>
    <row r="22" spans="2:27">
      <c r="B22" s="8"/>
      <c r="E22" s="8"/>
      <c r="F22" s="8"/>
      <c r="G22" s="191"/>
      <c r="H22" s="8"/>
      <c r="I22" s="8"/>
      <c r="K22" s="8"/>
      <c r="L22" s="8"/>
      <c r="M22" s="191"/>
      <c r="N22" s="8"/>
      <c r="O22" s="8"/>
      <c r="Q22" s="8"/>
      <c r="R22" s="8"/>
      <c r="S22" s="8"/>
      <c r="T22" s="8"/>
      <c r="U22" s="8"/>
      <c r="W22" s="8"/>
      <c r="X22" s="8"/>
      <c r="Y22" s="8"/>
      <c r="Z22" s="8"/>
      <c r="AA22" s="8"/>
    </row>
    <row r="23" spans="2:27">
      <c r="B23" s="16" t="s">
        <v>62</v>
      </c>
      <c r="E23" s="18">
        <f t="shared" ref="E23:I23" si="22">IF(E32&gt;0,E$30*1000/E32,0)</f>
        <v>0.5240247034868537</v>
      </c>
      <c r="F23" s="18">
        <f t="shared" si="22"/>
        <v>0.75853552946886926</v>
      </c>
      <c r="G23" s="189">
        <f t="shared" si="22"/>
        <v>0.82243225517913077</v>
      </c>
      <c r="H23" s="18">
        <f t="shared" si="22"/>
        <v>0.74157570248435967</v>
      </c>
      <c r="I23" s="18">
        <f t="shared" si="22"/>
        <v>2.8466952401943946</v>
      </c>
      <c r="K23" s="18">
        <f t="shared" ref="K23:O24" si="23">IF(K32&gt;0,K$30*1000/K32,0)</f>
        <v>0.79084286470008303</v>
      </c>
      <c r="L23" s="18">
        <f t="shared" si="23"/>
        <v>0.88598970176633518</v>
      </c>
      <c r="M23" s="189">
        <f t="shared" si="23"/>
        <v>0.90920688280947648</v>
      </c>
      <c r="N23" s="18">
        <f>IF(N32&gt;0,N$30*1000/N32,0)</f>
        <v>0.98946391153878899</v>
      </c>
      <c r="O23" s="18">
        <f t="shared" si="23"/>
        <v>3.5746623581965729</v>
      </c>
      <c r="Q23" s="18">
        <v>0.94159679943774188</v>
      </c>
      <c r="R23" s="18">
        <f t="shared" ref="R23" si="24">IF(R32&gt;0,R$30*1000/R32,0)</f>
        <v>0.98438332445301746</v>
      </c>
      <c r="S23" s="18">
        <f t="shared" ref="S23" si="25">IF(S32&gt;0,S$30*1000/S32,0)</f>
        <v>1.0528484650421137</v>
      </c>
      <c r="T23" s="18">
        <v>1.0865627466244274</v>
      </c>
      <c r="U23" s="18">
        <v>4.0647884507729328</v>
      </c>
      <c r="W23" s="18">
        <v>1.054505216863983</v>
      </c>
      <c r="X23" s="18">
        <v>1.1408703339951209</v>
      </c>
      <c r="Y23" s="18">
        <v>1.2339714999281988</v>
      </c>
      <c r="Z23" s="18"/>
      <c r="AA23" s="18">
        <v>3.4278324322067766</v>
      </c>
    </row>
    <row r="24" spans="2:27">
      <c r="B24" s="16" t="s">
        <v>63</v>
      </c>
      <c r="E24" s="18">
        <f t="shared" ref="E24:I24" si="26">IF(E33&gt;0,E$30*1000/E33,0)</f>
        <v>0.5031637403929774</v>
      </c>
      <c r="F24" s="18">
        <f t="shared" si="26"/>
        <v>0.72642049427888111</v>
      </c>
      <c r="G24" s="189">
        <f t="shared" si="26"/>
        <v>0.78878102732905397</v>
      </c>
      <c r="H24" s="18">
        <f t="shared" si="26"/>
        <v>0.71176947542453095</v>
      </c>
      <c r="I24" s="18">
        <f t="shared" si="26"/>
        <v>2.7186932241347299</v>
      </c>
      <c r="K24" s="18">
        <f t="shared" si="23"/>
        <v>0.76057177571340118</v>
      </c>
      <c r="L24" s="18">
        <f t="shared" si="23"/>
        <v>0.85545072596690619</v>
      </c>
      <c r="M24" s="189">
        <f t="shared" si="23"/>
        <v>0.87607362342909578</v>
      </c>
      <c r="N24" s="18">
        <f t="shared" si="23"/>
        <v>0.94632581056815224</v>
      </c>
      <c r="O24" s="18">
        <f t="shared" si="23"/>
        <v>3.4102182664565182</v>
      </c>
      <c r="Q24" s="18">
        <v>0.89953726892403207</v>
      </c>
      <c r="R24" s="18">
        <f t="shared" ref="R24" si="27">IF(R33&gt;0,R$30*1000/R33,0)</f>
        <v>0.94054599466213118</v>
      </c>
      <c r="S24" s="18">
        <f t="shared" ref="S24" si="28">IF(S33&gt;0,S$30*1000/S33,0)</f>
        <v>1.0064467392566883</v>
      </c>
      <c r="T24" s="18">
        <v>1.0359525012295634</v>
      </c>
      <c r="U24" s="18">
        <v>3.8550148855916686</v>
      </c>
      <c r="W24" s="18">
        <v>1.007050306671615</v>
      </c>
      <c r="X24" s="18">
        <v>1.0894724895248387</v>
      </c>
      <c r="Y24" s="18">
        <v>1.1847132825028148</v>
      </c>
      <c r="Z24" s="18"/>
      <c r="AA24" s="18">
        <v>3.2731289380296169</v>
      </c>
    </row>
    <row r="25" spans="2:27">
      <c r="B25" s="9"/>
      <c r="E25" s="9"/>
      <c r="F25" s="9"/>
      <c r="G25" s="190"/>
      <c r="H25" s="9"/>
      <c r="I25" s="9"/>
      <c r="K25" s="9"/>
      <c r="L25" s="9"/>
      <c r="M25" s="190"/>
      <c r="N25" s="9"/>
      <c r="O25" s="9"/>
      <c r="Q25" s="9"/>
      <c r="R25" s="9"/>
      <c r="S25" s="9"/>
      <c r="T25" s="9"/>
      <c r="U25" s="9"/>
      <c r="W25" s="9"/>
      <c r="X25" s="9"/>
      <c r="Y25" s="9"/>
      <c r="Z25" s="9"/>
      <c r="AA25" s="9"/>
    </row>
    <row r="26" spans="2:27">
      <c r="G26" s="164"/>
      <c r="M26" s="164"/>
    </row>
    <row r="27" spans="2:27">
      <c r="B27" s="10" t="s">
        <v>45</v>
      </c>
      <c r="E27" s="11"/>
      <c r="F27" s="11"/>
      <c r="G27" s="192"/>
      <c r="H27" s="11"/>
      <c r="I27" s="11"/>
      <c r="K27" s="11"/>
      <c r="L27" s="11"/>
      <c r="M27" s="192"/>
      <c r="N27" s="11"/>
      <c r="O27" s="11"/>
      <c r="Q27" s="11"/>
      <c r="R27" s="11"/>
      <c r="S27" s="11"/>
      <c r="T27" s="11"/>
      <c r="U27" s="11"/>
      <c r="W27" s="11"/>
      <c r="X27" s="11"/>
      <c r="Y27" s="11"/>
      <c r="Z27" s="11"/>
      <c r="AA27" s="11"/>
    </row>
    <row r="28" spans="2:27">
      <c r="B28" s="26" t="s">
        <v>223</v>
      </c>
      <c r="C28" s="99">
        <v>0</v>
      </c>
      <c r="D28" s="99"/>
      <c r="E28" s="147">
        <f>'#1'!E48</f>
        <v>14819.839553585072</v>
      </c>
      <c r="F28" s="99">
        <f>'#1'!F48</f>
        <v>29229.091789122991</v>
      </c>
      <c r="G28" s="193">
        <f>'#1'!G48</f>
        <v>31042.735776269721</v>
      </c>
      <c r="H28" s="147">
        <f>'#1'!H48</f>
        <v>27525.190867476951</v>
      </c>
      <c r="I28" s="99">
        <f>'#1'!J48</f>
        <v>102616.85798645485</v>
      </c>
      <c r="J28" s="99"/>
      <c r="K28" s="147">
        <f>'#1'!L48</f>
        <v>26757.058656682842</v>
      </c>
      <c r="L28" s="99">
        <f>'#1'!M48</f>
        <v>32137.708999902796</v>
      </c>
      <c r="M28" s="193">
        <f>'#1'!N48</f>
        <v>34330.754193642992</v>
      </c>
      <c r="N28" s="147">
        <f>'#1'!O48</f>
        <v>38875.299387864652</v>
      </c>
      <c r="O28" s="99">
        <f>'#1'!Q48</f>
        <v>132100.82123809308</v>
      </c>
      <c r="P28" s="99"/>
      <c r="Q28" s="147">
        <f>'#1'!S48</f>
        <v>33063.44841350842</v>
      </c>
      <c r="R28" s="147">
        <f>'#1'!T48</f>
        <v>33165.649621112709</v>
      </c>
      <c r="S28" s="147">
        <f>'#1'!U48</f>
        <v>34675.065024111915</v>
      </c>
      <c r="T28" s="147">
        <f>'#1'!V48</f>
        <v>36404.003637469519</v>
      </c>
      <c r="U28" s="147">
        <f>'#1'!X48</f>
        <v>137308.16669620248</v>
      </c>
      <c r="V28" s="99"/>
      <c r="W28" s="147">
        <f>'#1'!Z48</f>
        <v>30135.504862969014</v>
      </c>
      <c r="X28" s="147">
        <f>'#1'!AA48</f>
        <v>57813.219642722601</v>
      </c>
      <c r="Y28" s="147">
        <f>'#1'!AB48</f>
        <v>39636.273202821525</v>
      </c>
      <c r="Z28" s="147">
        <f>'#1'!AC48</f>
        <v>0</v>
      </c>
      <c r="AA28" s="147">
        <f>SUM(W28:Z28)</f>
        <v>127584.99770851314</v>
      </c>
    </row>
    <row r="29" spans="2:27" ht="40.5" customHeight="1">
      <c r="B29" s="138" t="s">
        <v>344</v>
      </c>
      <c r="C29" s="3">
        <v>1.0493219994211693</v>
      </c>
      <c r="D29" s="3"/>
      <c r="E29" s="147">
        <f>'#1'!E71</f>
        <v>26080.20515043542</v>
      </c>
      <c r="F29" s="99">
        <f>'#1'!F71</f>
        <v>37855.55726751843</v>
      </c>
      <c r="G29" s="193">
        <f>'#1'!G71</f>
        <v>41018.513312968869</v>
      </c>
      <c r="H29" s="147">
        <f>'#1'!H71</f>
        <v>36713.426999632364</v>
      </c>
      <c r="I29" s="99">
        <f>'#1'!J71</f>
        <v>141667.7027305552</v>
      </c>
      <c r="J29" s="3"/>
      <c r="K29" s="147">
        <f>'#1'!L71</f>
        <v>38958.259785207811</v>
      </c>
      <c r="L29" s="99">
        <f>'#1'!M71</f>
        <v>43133.482790516326</v>
      </c>
      <c r="M29" s="193">
        <f>'#1'!N71</f>
        <v>44357.706003548243</v>
      </c>
      <c r="N29" s="147">
        <f>'#1'!O71</f>
        <v>48319.383171901849</v>
      </c>
      <c r="O29" s="99">
        <f>'#1'!Q71</f>
        <v>174768.83175117403</v>
      </c>
      <c r="P29" s="3"/>
      <c r="Q29" s="147">
        <f>'#1'!S71</f>
        <v>45862.68721799348</v>
      </c>
      <c r="R29" s="147">
        <f>'#1'!T71</f>
        <v>46600.642241538706</v>
      </c>
      <c r="S29" s="147">
        <f>'#1'!U71</f>
        <v>48294.0322244786</v>
      </c>
      <c r="T29" s="147">
        <f>'#1'!V71</f>
        <v>50921.458836353391</v>
      </c>
      <c r="U29" s="147">
        <f>'#1'!X71</f>
        <v>191678.82052036413</v>
      </c>
      <c r="V29" s="3"/>
      <c r="W29" s="147">
        <f>'#1'!Z71</f>
        <v>49286.088930936312</v>
      </c>
      <c r="X29" s="147">
        <f>'#1'!AA71</f>
        <v>52724.828052643032</v>
      </c>
      <c r="Y29" s="147">
        <f>'#1'!AB71</f>
        <v>56938.763171942192</v>
      </c>
      <c r="Z29" s="147">
        <f>'#1'!AC71</f>
        <v>0</v>
      </c>
      <c r="AA29" s="147">
        <f t="shared" ref="AA29:AA30" si="29">SUM(W29:Z29)</f>
        <v>158949.68015552155</v>
      </c>
    </row>
    <row r="30" spans="2:27" ht="41.4" customHeight="1">
      <c r="B30" s="138" t="s">
        <v>343</v>
      </c>
      <c r="C30" s="3">
        <v>1.0493219994211693</v>
      </c>
      <c r="D30" s="3"/>
      <c r="E30" s="99">
        <f>'#1'!E75</f>
        <v>26080.20515043542</v>
      </c>
      <c r="F30" s="99">
        <f>'#1'!F75</f>
        <v>37855.55726751843</v>
      </c>
      <c r="G30" s="194">
        <f>'#1'!G75</f>
        <v>41018.513312968869</v>
      </c>
      <c r="H30" s="99">
        <f>'#1'!H75</f>
        <v>36713.426999632364</v>
      </c>
      <c r="I30" s="99">
        <f>'#1'!J75</f>
        <v>141667.7027305552</v>
      </c>
      <c r="J30" s="3"/>
      <c r="K30" s="99">
        <f>'#1'!L75</f>
        <v>38958.259785207811</v>
      </c>
      <c r="L30" s="99">
        <f>'#1'!M75</f>
        <v>43133.482790516326</v>
      </c>
      <c r="M30" s="194">
        <f>'#1'!N75</f>
        <v>44357.706003548243</v>
      </c>
      <c r="N30" s="99">
        <f>'#1'!O75</f>
        <v>48319.383171901849</v>
      </c>
      <c r="O30" s="99">
        <f>'#1'!Q75</f>
        <v>174768.83175117403</v>
      </c>
      <c r="P30" s="3"/>
      <c r="Q30" s="99">
        <f>'#1'!S75</f>
        <v>45862.687217993487</v>
      </c>
      <c r="R30" s="99">
        <f>'#1'!T75</f>
        <v>47222.34224153871</v>
      </c>
      <c r="S30" s="99">
        <f>'#1'!U75</f>
        <v>50621.1212244786</v>
      </c>
      <c r="T30" s="99">
        <f>'#1'!V75</f>
        <v>52430.771816490167</v>
      </c>
      <c r="U30" s="99">
        <f>'#1'!X75</f>
        <v>196136.92250050089</v>
      </c>
      <c r="V30" s="3"/>
      <c r="W30" s="99">
        <f>'#1'!Z75</f>
        <v>50612.694667077958</v>
      </c>
      <c r="X30" s="99">
        <f>'#1'!AA75</f>
        <v>54093.247896568966</v>
      </c>
      <c r="Y30" s="99">
        <f>'#1'!AB75</f>
        <v>58149.86810519587</v>
      </c>
      <c r="Z30" s="99">
        <f>'#1'!AC75</f>
        <v>0</v>
      </c>
      <c r="AA30" s="147">
        <f t="shared" si="29"/>
        <v>162855.81066884281</v>
      </c>
    </row>
    <row r="31" spans="2:27" ht="13.2">
      <c r="B31" s="13" t="s">
        <v>46</v>
      </c>
      <c r="E31" s="153"/>
      <c r="F31" s="14"/>
      <c r="G31" s="195"/>
      <c r="H31" s="153"/>
      <c r="I31" s="99"/>
      <c r="K31" s="153"/>
      <c r="L31" s="14"/>
      <c r="M31" s="195"/>
      <c r="N31" s="153"/>
      <c r="O31" s="99"/>
      <c r="Q31" s="153"/>
      <c r="R31" s="153"/>
      <c r="S31" s="153"/>
      <c r="T31" s="153"/>
      <c r="U31" s="153"/>
      <c r="W31" s="153"/>
      <c r="X31" s="153"/>
      <c r="Y31" s="153"/>
      <c r="Z31" s="153"/>
      <c r="AA31" s="153"/>
    </row>
    <row r="32" spans="2:27">
      <c r="B32" s="35" t="s">
        <v>312</v>
      </c>
      <c r="C32" s="2">
        <v>0</v>
      </c>
      <c r="E32" s="147">
        <v>49769037.560439557</v>
      </c>
      <c r="F32" s="99">
        <v>49906109.597826086</v>
      </c>
      <c r="G32" s="193">
        <v>49874640.804347821</v>
      </c>
      <c r="H32" s="147">
        <v>49507321.877777778</v>
      </c>
      <c r="I32" s="99">
        <v>49765672.394520544</v>
      </c>
      <c r="K32" s="147">
        <v>49261694.73626373</v>
      </c>
      <c r="L32" s="99">
        <v>48683955.021739125</v>
      </c>
      <c r="M32" s="193">
        <v>48787252.760869563</v>
      </c>
      <c r="N32" s="147">
        <v>48833901.477777779</v>
      </c>
      <c r="O32" s="99">
        <v>48891004.02739726</v>
      </c>
      <c r="Q32" s="147">
        <v>48707982.021978021</v>
      </c>
      <c r="R32" s="147">
        <v>47971497.554347828</v>
      </c>
      <c r="S32" s="147">
        <v>48080158.641304351</v>
      </c>
      <c r="T32" s="147">
        <v>48253731.5</v>
      </c>
      <c r="U32" s="147">
        <v>48252094.709589042</v>
      </c>
      <c r="W32" s="147">
        <v>47997486.296703301</v>
      </c>
      <c r="X32" s="147">
        <v>47413341.858695649</v>
      </c>
      <c r="Y32" s="147">
        <v>47124359.554347828</v>
      </c>
      <c r="Z32" s="147"/>
      <c r="AA32" s="147">
        <v>47509962.847272724</v>
      </c>
    </row>
    <row r="33" spans="2:27">
      <c r="B33" s="36" t="s">
        <v>313</v>
      </c>
      <c r="C33" s="2">
        <v>0</v>
      </c>
      <c r="E33" s="135">
        <v>51832441.523044653</v>
      </c>
      <c r="F33" s="135">
        <v>52112457.682100102</v>
      </c>
      <c r="G33" s="196">
        <v>52002408.642946824</v>
      </c>
      <c r="H33" s="135">
        <v>51580502.209278986</v>
      </c>
      <c r="I33" s="135">
        <v>52108748.9654679</v>
      </c>
      <c r="K33" s="135">
        <v>51222331.710463136</v>
      </c>
      <c r="L33" s="135">
        <v>50421937.209490404</v>
      </c>
      <c r="M33" s="196">
        <v>50632395.288794234</v>
      </c>
      <c r="N33" s="135">
        <v>51059986.563075997</v>
      </c>
      <c r="O33" s="135">
        <v>51248576.512016758</v>
      </c>
      <c r="Q33" s="135">
        <v>50985413.90488939</v>
      </c>
      <c r="R33" s="135">
        <v>50207371.579422034</v>
      </c>
      <c r="S33" s="135">
        <v>50296870.415482551</v>
      </c>
      <c r="T33" s="135">
        <v>50611111.002954364</v>
      </c>
      <c r="U33" s="135">
        <v>50877769.119440503</v>
      </c>
      <c r="W33" s="135">
        <v>50259256.524645053</v>
      </c>
      <c r="X33" s="135">
        <v>49650152.419862188</v>
      </c>
      <c r="Y33" s="135">
        <v>49083704.472011082</v>
      </c>
      <c r="Z33" s="135"/>
      <c r="AA33" s="135">
        <v>49755507.523286834</v>
      </c>
    </row>
    <row r="34" spans="2:27">
      <c r="G34" s="164"/>
      <c r="M34" s="164"/>
    </row>
    <row r="35" spans="2:27">
      <c r="G35" s="164"/>
      <c r="M35" s="164"/>
    </row>
    <row r="36" spans="2:27">
      <c r="G36" s="164"/>
      <c r="M36" s="164"/>
    </row>
    <row r="37" spans="2:27">
      <c r="B37" s="22" t="s">
        <v>64</v>
      </c>
      <c r="E37" s="22"/>
      <c r="F37" s="22"/>
      <c r="G37" s="165"/>
      <c r="H37" s="22"/>
      <c r="I37" s="22"/>
      <c r="K37" s="22"/>
      <c r="L37" s="22"/>
      <c r="M37" s="165"/>
      <c r="N37" s="22"/>
      <c r="O37" s="22"/>
      <c r="Q37" s="22"/>
      <c r="R37" s="22"/>
      <c r="S37" s="22"/>
      <c r="T37" s="22"/>
      <c r="U37" s="22"/>
      <c r="W37" s="22"/>
      <c r="X37" s="22"/>
      <c r="Y37" s="22"/>
      <c r="Z37" s="22"/>
      <c r="AA37" s="22"/>
    </row>
    <row r="38" spans="2:27">
      <c r="G38" s="164"/>
      <c r="M38" s="164"/>
    </row>
    <row r="39" spans="2:27" ht="15" customHeight="1">
      <c r="B39" s="95"/>
      <c r="E39" s="93" t="str">
        <f t="shared" ref="E39" si="30">E9</f>
        <v>QE Jun-20</v>
      </c>
      <c r="F39" s="93" t="str">
        <f>F9</f>
        <v>QE Sep-20</v>
      </c>
      <c r="G39" s="93" t="str">
        <f>G9</f>
        <v>QE Dec-20</v>
      </c>
      <c r="H39" s="93" t="str">
        <f>H9</f>
        <v>QE Mar-21</v>
      </c>
      <c r="I39" s="93" t="s">
        <v>260</v>
      </c>
      <c r="K39" s="93" t="str">
        <f>K9</f>
        <v>QE Jun-21</v>
      </c>
      <c r="L39" s="93" t="str">
        <f>L9</f>
        <v>QE Sep-21</v>
      </c>
      <c r="M39" s="93" t="str">
        <f>M9</f>
        <v>QE Dec-21</v>
      </c>
      <c r="N39" s="93" t="str">
        <f>N9</f>
        <v>QE Mar-22</v>
      </c>
      <c r="O39" s="93" t="s">
        <v>297</v>
      </c>
      <c r="Q39" s="93" t="str">
        <f>Q9</f>
        <v>QE Jun-22</v>
      </c>
      <c r="R39" s="93" t="str">
        <f>R9</f>
        <v>QE Sep-22</v>
      </c>
      <c r="S39" s="93" t="str">
        <f>S9</f>
        <v>QE Dec-22</v>
      </c>
      <c r="T39" s="93" t="str">
        <f>T9</f>
        <v>QE Mar-23</v>
      </c>
      <c r="U39" s="93" t="str">
        <f>U9</f>
        <v>FY 2022-23</v>
      </c>
      <c r="W39" s="93" t="str">
        <f>W9</f>
        <v>QE Jun-23</v>
      </c>
      <c r="X39" s="93" t="str">
        <f>X9</f>
        <v>QE Sep-23</v>
      </c>
      <c r="Y39" s="93" t="str">
        <f>Y9</f>
        <v>QE Dec-23</v>
      </c>
      <c r="Z39" s="93" t="str">
        <f>Z9</f>
        <v>QE Mar-24</v>
      </c>
      <c r="AA39" s="93" t="str">
        <f>AA9</f>
        <v>FY 2023-24</v>
      </c>
    </row>
    <row r="40" spans="2:27">
      <c r="B40" s="8"/>
      <c r="E40" s="8"/>
      <c r="F40" s="8"/>
      <c r="G40" s="191"/>
      <c r="H40" s="8"/>
      <c r="I40" s="89"/>
      <c r="K40" s="8"/>
      <c r="L40" s="8"/>
      <c r="M40" s="191"/>
      <c r="N40" s="8"/>
      <c r="O40" s="89"/>
      <c r="Q40" s="8"/>
      <c r="R40" s="8"/>
      <c r="S40" s="8"/>
      <c r="T40" s="8"/>
      <c r="U40" s="8"/>
      <c r="W40" s="8"/>
      <c r="X40" s="8"/>
      <c r="Y40" s="8"/>
      <c r="Z40" s="8"/>
      <c r="AA40" s="8"/>
    </row>
    <row r="41" spans="2:27" s="29" customFormat="1">
      <c r="B41" s="115" t="s">
        <v>48</v>
      </c>
      <c r="E41" s="197">
        <v>39</v>
      </c>
      <c r="F41" s="116">
        <v>34</v>
      </c>
      <c r="G41" s="197">
        <v>34</v>
      </c>
      <c r="H41" s="197">
        <v>30</v>
      </c>
      <c r="I41" s="197">
        <v>30</v>
      </c>
      <c r="K41" s="197">
        <v>32</v>
      </c>
      <c r="L41" s="116">
        <v>31</v>
      </c>
      <c r="M41" s="197">
        <v>30</v>
      </c>
      <c r="N41" s="197">
        <v>30</v>
      </c>
      <c r="O41" s="197">
        <v>30</v>
      </c>
      <c r="Q41" s="197">
        <v>29</v>
      </c>
      <c r="R41" s="197">
        <v>30</v>
      </c>
      <c r="S41" s="197">
        <v>34</v>
      </c>
      <c r="T41" s="197">
        <v>32</v>
      </c>
      <c r="U41" s="197">
        <v>32</v>
      </c>
      <c r="W41" s="197">
        <v>34</v>
      </c>
      <c r="X41" s="197">
        <v>34.9</v>
      </c>
      <c r="Y41" s="197">
        <v>35.160557152219994</v>
      </c>
      <c r="Z41" s="197"/>
      <c r="AA41" s="197">
        <v>35.160557152219994</v>
      </c>
    </row>
    <row r="42" spans="2:27">
      <c r="B42" s="9"/>
      <c r="E42" s="9"/>
      <c r="F42" s="9"/>
      <c r="G42" s="9"/>
      <c r="H42" s="9"/>
      <c r="I42" s="36"/>
      <c r="K42" s="9"/>
      <c r="L42" s="9"/>
      <c r="M42" s="9"/>
      <c r="N42" s="9"/>
      <c r="O42" s="36"/>
      <c r="Q42" s="9"/>
      <c r="R42" s="9"/>
      <c r="S42" s="9"/>
      <c r="T42" s="9"/>
      <c r="U42" s="9"/>
      <c r="W42" s="9"/>
      <c r="X42" s="9"/>
      <c r="Y42" s="9"/>
      <c r="Z42" s="9"/>
      <c r="AA42" s="9"/>
    </row>
    <row r="43" spans="2:27">
      <c r="B43" s="5"/>
      <c r="E43" s="5"/>
      <c r="F43" s="5"/>
      <c r="G43" s="5"/>
      <c r="H43" s="5"/>
      <c r="I43" s="32"/>
      <c r="K43" s="5"/>
      <c r="L43" s="5"/>
      <c r="M43" s="5"/>
      <c r="N43" s="5"/>
      <c r="O43" s="32"/>
      <c r="Q43" s="5"/>
      <c r="R43" s="5"/>
      <c r="S43" s="5"/>
      <c r="T43" s="5"/>
      <c r="U43" s="5"/>
      <c r="W43" s="5"/>
      <c r="X43" s="5"/>
      <c r="Y43" s="5"/>
      <c r="Z43" s="5"/>
      <c r="AA43" s="5"/>
    </row>
    <row r="44" spans="2:27">
      <c r="B44" s="260" t="s">
        <v>353</v>
      </c>
      <c r="E44" s="5"/>
      <c r="F44" s="5"/>
      <c r="G44" s="5"/>
      <c r="H44" s="5"/>
      <c r="I44" s="32"/>
      <c r="K44" s="5"/>
      <c r="L44" s="5"/>
      <c r="M44" s="5"/>
      <c r="N44" s="5"/>
      <c r="O44" s="32"/>
      <c r="Q44" s="5"/>
      <c r="R44" s="5"/>
      <c r="S44" s="5"/>
      <c r="T44" s="5"/>
      <c r="U44" s="5"/>
      <c r="W44" s="5"/>
      <c r="X44" s="5"/>
      <c r="Y44" s="5"/>
      <c r="Z44" s="5"/>
      <c r="AA44" s="5"/>
    </row>
    <row r="45" spans="2:27">
      <c r="B45" s="260" t="s">
        <v>354</v>
      </c>
      <c r="E45" s="5"/>
      <c r="F45" s="5"/>
      <c r="G45" s="5"/>
      <c r="H45" s="5"/>
      <c r="I45" s="32"/>
      <c r="K45" s="5"/>
      <c r="L45" s="5"/>
      <c r="M45" s="5"/>
      <c r="N45" s="5"/>
      <c r="O45" s="32"/>
      <c r="Q45" s="5"/>
      <c r="R45" s="5"/>
      <c r="S45" s="5"/>
      <c r="T45" s="5"/>
      <c r="U45" s="5"/>
      <c r="W45" s="5"/>
      <c r="X45" s="5"/>
      <c r="Y45" s="5"/>
      <c r="Z45" s="5"/>
      <c r="AA45" s="5"/>
    </row>
    <row r="46" spans="2:27">
      <c r="B46" s="2" t="s">
        <v>355</v>
      </c>
      <c r="E46" s="5"/>
      <c r="F46" s="5"/>
      <c r="G46" s="5"/>
      <c r="H46" s="5"/>
      <c r="I46" s="32"/>
      <c r="K46" s="5"/>
      <c r="L46" s="5"/>
      <c r="M46" s="5"/>
      <c r="N46" s="5"/>
      <c r="O46" s="32"/>
      <c r="Q46" s="5"/>
      <c r="R46" s="5"/>
      <c r="S46" s="5"/>
      <c r="T46" s="5"/>
      <c r="U46" s="5"/>
      <c r="W46" s="5"/>
      <c r="X46" s="5"/>
      <c r="Y46" s="5"/>
      <c r="Z46" s="5"/>
      <c r="AA46" s="5"/>
    </row>
    <row r="47" spans="2:27">
      <c r="B47" s="154"/>
      <c r="E47" s="5"/>
      <c r="F47" s="5"/>
      <c r="G47" s="5"/>
      <c r="H47" s="5"/>
      <c r="I47" s="32"/>
      <c r="K47" s="5"/>
      <c r="L47" s="5"/>
      <c r="M47" s="5"/>
      <c r="N47" s="5"/>
      <c r="O47" s="32"/>
      <c r="Q47" s="5"/>
      <c r="R47" s="5"/>
      <c r="S47" s="5"/>
      <c r="T47" s="5"/>
      <c r="U47" s="5"/>
      <c r="W47" s="5"/>
      <c r="X47" s="5"/>
      <c r="Y47" s="5"/>
      <c r="Z47" s="5"/>
      <c r="AA47" s="5"/>
    </row>
    <row r="48" spans="2:27">
      <c r="E48" s="5"/>
      <c r="F48" s="5"/>
      <c r="G48" s="5"/>
      <c r="H48" s="5"/>
      <c r="I48" s="5"/>
      <c r="K48" s="5"/>
      <c r="L48" s="5"/>
      <c r="M48" s="5"/>
      <c r="N48" s="5"/>
      <c r="O48" s="5"/>
      <c r="Q48" s="5"/>
      <c r="R48" s="5"/>
      <c r="S48" s="5"/>
      <c r="T48" s="5"/>
      <c r="U48" s="5"/>
      <c r="W48" s="5"/>
      <c r="X48" s="5"/>
      <c r="Y48" s="5"/>
      <c r="Z48" s="5"/>
      <c r="AA48" s="5"/>
    </row>
    <row r="49" spans="2:27">
      <c r="B49" s="260"/>
      <c r="E49" s="5"/>
      <c r="F49" s="5"/>
      <c r="G49" s="5"/>
      <c r="H49" s="5"/>
      <c r="I49" s="5"/>
      <c r="K49" s="5"/>
      <c r="L49" s="5"/>
      <c r="M49" s="5"/>
      <c r="N49" s="5"/>
      <c r="O49" s="5"/>
      <c r="Q49" s="5"/>
      <c r="R49" s="5"/>
      <c r="S49" s="5"/>
      <c r="T49" s="5"/>
      <c r="U49" s="5"/>
      <c r="W49" s="5"/>
      <c r="X49" s="5"/>
      <c r="Y49" s="5"/>
      <c r="Z49" s="5"/>
      <c r="AA49" s="5"/>
    </row>
    <row r="50" spans="2:27">
      <c r="B50" s="260"/>
    </row>
  </sheetData>
  <phoneticPr fontId="21" type="noConversion"/>
  <printOptions horizontalCentered="1" verticalCentered="1"/>
  <pageMargins left="0" right="0" top="0" bottom="0" header="0.3" footer="0.3"/>
  <pageSetup paperSize="9" scale="4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E85"/>
  <sheetViews>
    <sheetView showGridLines="0" view="pageBreakPreview" zoomScale="80" zoomScaleNormal="100" zoomScaleSheetLayoutView="80" workbookViewId="0">
      <pane xSplit="2" ySplit="7" topLeftCell="R8" activePane="bottomRight" state="frozen"/>
      <selection activeCell="B78" sqref="B78"/>
      <selection pane="topRight" activeCell="B78" sqref="B78"/>
      <selection pane="bottomLeft" activeCell="B78" sqref="B78"/>
      <selection pane="bottomRight" activeCell="AB7" sqref="AB7"/>
    </sheetView>
  </sheetViews>
  <sheetFormatPr defaultColWidth="14.44140625" defaultRowHeight="15" customHeight="1"/>
  <cols>
    <col min="1" max="1" width="1" style="229" customWidth="1"/>
    <col min="2" max="2" width="49.44140625" style="229" customWidth="1"/>
    <col min="3" max="4" width="0.88671875" style="229" customWidth="1"/>
    <col min="5" max="8" width="14.44140625" style="229" customWidth="1"/>
    <col min="9" max="9" width="0.88671875" style="229" customWidth="1"/>
    <col min="10" max="10" width="14.44140625" style="229" customWidth="1"/>
    <col min="11" max="11" width="0.88671875" style="229" customWidth="1"/>
    <col min="12" max="12" width="14.44140625" style="229"/>
    <col min="13" max="15" width="14.44140625" style="229" customWidth="1"/>
    <col min="16" max="16" width="0.88671875" style="229" customWidth="1"/>
    <col min="17" max="17" width="14.44140625" style="229" customWidth="1"/>
    <col min="18" max="18" width="0.88671875" style="229" customWidth="1"/>
    <col min="19" max="22" width="14.44140625" style="229" customWidth="1"/>
    <col min="23" max="23" width="0.88671875" style="229" customWidth="1"/>
    <col min="24" max="24" width="14.44140625" style="229" customWidth="1"/>
    <col min="25" max="25" width="0.88671875" style="229" customWidth="1"/>
    <col min="26" max="28" width="14.44140625" style="229" customWidth="1"/>
    <col min="29" max="29" width="14.44140625" style="229" hidden="1" customWidth="1"/>
    <col min="30" max="30" width="0.88671875" style="229" customWidth="1"/>
    <col min="31" max="31" width="14.44140625" style="229" customWidth="1"/>
    <col min="32" max="16384" width="14.44140625" style="229"/>
  </cols>
  <sheetData>
    <row r="1" spans="2:31" ht="15" customHeight="1">
      <c r="D1" s="230"/>
      <c r="K1" s="230"/>
      <c r="R1" s="230"/>
      <c r="Y1" s="230"/>
    </row>
    <row r="2" spans="2:31" ht="15" customHeight="1">
      <c r="D2" s="230"/>
      <c r="K2" s="230"/>
      <c r="Q2" s="145"/>
      <c r="R2" s="230"/>
      <c r="S2" s="145"/>
      <c r="Y2" s="230"/>
      <c r="Z2" s="145"/>
      <c r="AE2" s="98" t="s">
        <v>76</v>
      </c>
    </row>
    <row r="3" spans="2:31" ht="15" customHeight="1">
      <c r="D3" s="230"/>
      <c r="K3" s="230"/>
      <c r="R3" s="230"/>
      <c r="Y3" s="230"/>
    </row>
    <row r="4" spans="2:31" ht="15" customHeight="1">
      <c r="B4" s="231"/>
    </row>
    <row r="5" spans="2:31" ht="15" customHeight="1">
      <c r="B5" s="232" t="s">
        <v>56</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row>
    <row r="6" spans="2:31" ht="15" customHeight="1">
      <c r="B6" s="233" t="s">
        <v>155</v>
      </c>
    </row>
    <row r="7" spans="2:31" s="235" customFormat="1" ht="15" customHeight="1">
      <c r="B7" s="234" t="s">
        <v>0</v>
      </c>
      <c r="E7" s="236" t="s">
        <v>256</v>
      </c>
      <c r="F7" s="236" t="s">
        <v>257</v>
      </c>
      <c r="G7" s="236" t="s">
        <v>258</v>
      </c>
      <c r="H7" s="236" t="s">
        <v>259</v>
      </c>
      <c r="J7" s="236" t="s">
        <v>260</v>
      </c>
      <c r="L7" s="236" t="s">
        <v>293</v>
      </c>
      <c r="M7" s="236" t="s">
        <v>294</v>
      </c>
      <c r="N7" s="236" t="s">
        <v>295</v>
      </c>
      <c r="O7" s="236" t="s">
        <v>296</v>
      </c>
      <c r="Q7" s="236" t="s">
        <v>297</v>
      </c>
      <c r="S7" s="236" t="s">
        <v>318</v>
      </c>
      <c r="T7" s="236" t="s">
        <v>322</v>
      </c>
      <c r="U7" s="236" t="s">
        <v>331</v>
      </c>
      <c r="V7" s="236" t="s">
        <v>349</v>
      </c>
      <c r="X7" s="236" t="s">
        <v>321</v>
      </c>
      <c r="Z7" s="236" t="s">
        <v>356</v>
      </c>
      <c r="AA7" s="236" t="s">
        <v>357</v>
      </c>
      <c r="AB7" s="236" t="s">
        <v>358</v>
      </c>
      <c r="AC7" s="236" t="s">
        <v>359</v>
      </c>
      <c r="AE7" s="236" t="s">
        <v>360</v>
      </c>
    </row>
    <row r="8" spans="2:31" ht="15" customHeight="1">
      <c r="B8" s="237" t="s">
        <v>0</v>
      </c>
      <c r="E8" s="238">
        <v>207801</v>
      </c>
      <c r="F8" s="238">
        <v>222580</v>
      </c>
      <c r="G8" s="167">
        <v>238370</v>
      </c>
      <c r="H8" s="238">
        <v>243892</v>
      </c>
      <c r="J8" s="238">
        <f>SUM(E8:H8)</f>
        <v>912643</v>
      </c>
      <c r="L8" s="238">
        <v>253250</v>
      </c>
      <c r="M8" s="238">
        <v>273616</v>
      </c>
      <c r="N8" s="167">
        <v>284113</v>
      </c>
      <c r="O8" s="238">
        <v>298821</v>
      </c>
      <c r="Q8" s="238">
        <f>SUM(L8:O8)</f>
        <v>1109800</v>
      </c>
      <c r="S8" s="238">
        <v>295348</v>
      </c>
      <c r="T8" s="238">
        <v>307099</v>
      </c>
      <c r="U8" s="238">
        <v>306927</v>
      </c>
      <c r="V8" s="238">
        <v>314888</v>
      </c>
      <c r="X8" s="238">
        <f>SUM(S8:V8)</f>
        <v>1224262</v>
      </c>
      <c r="Z8" s="238">
        <v>326501</v>
      </c>
      <c r="AA8" s="238">
        <v>333890</v>
      </c>
      <c r="AB8" s="238">
        <v>326203</v>
      </c>
      <c r="AC8" s="238"/>
      <c r="AE8" s="238">
        <f>SUM(Z8:AC8)</f>
        <v>986594</v>
      </c>
    </row>
    <row r="9" spans="2:31" ht="15" customHeight="1">
      <c r="B9" s="239" t="s">
        <v>1</v>
      </c>
      <c r="E9" s="238">
        <v>140421</v>
      </c>
      <c r="F9" s="238">
        <v>137917</v>
      </c>
      <c r="G9" s="167">
        <v>150334</v>
      </c>
      <c r="H9" s="238">
        <v>158533</v>
      </c>
      <c r="J9" s="238">
        <f>SUM(E9:H9)</f>
        <v>587205</v>
      </c>
      <c r="L9" s="238">
        <v>170159</v>
      </c>
      <c r="M9" s="238">
        <v>180824</v>
      </c>
      <c r="N9" s="167">
        <v>187498</v>
      </c>
      <c r="O9" s="238">
        <v>196684</v>
      </c>
      <c r="Q9" s="238">
        <f>SUM(L9:O9)</f>
        <v>735165</v>
      </c>
      <c r="S9" s="238">
        <v>198396</v>
      </c>
      <c r="T9" s="238">
        <v>203016</v>
      </c>
      <c r="U9" s="238">
        <v>198059</v>
      </c>
      <c r="V9" s="238">
        <v>202055</v>
      </c>
      <c r="X9" s="238">
        <f>SUM(S9:V9)</f>
        <v>801526</v>
      </c>
      <c r="Z9" s="238">
        <v>210965</v>
      </c>
      <c r="AA9" s="238">
        <v>210217</v>
      </c>
      <c r="AB9" s="238">
        <v>208917</v>
      </c>
      <c r="AC9" s="238"/>
      <c r="AE9" s="238">
        <f>SUM(Z9:AC9)</f>
        <v>630099</v>
      </c>
    </row>
    <row r="10" spans="2:31" s="242" customFormat="1" ht="15" customHeight="1">
      <c r="B10" s="241" t="s">
        <v>2</v>
      </c>
      <c r="E10" s="243">
        <f t="shared" ref="E10:H10" si="0">E8-E9</f>
        <v>67380</v>
      </c>
      <c r="F10" s="243">
        <f t="shared" si="0"/>
        <v>84663</v>
      </c>
      <c r="G10" s="168">
        <f t="shared" si="0"/>
        <v>88036</v>
      </c>
      <c r="H10" s="243">
        <f t="shared" si="0"/>
        <v>85359</v>
      </c>
      <c r="J10" s="243">
        <f t="shared" ref="J10" si="1">J8-J9</f>
        <v>325438</v>
      </c>
      <c r="L10" s="243">
        <f t="shared" ref="L10:O10" si="2">L8-L9</f>
        <v>83091</v>
      </c>
      <c r="M10" s="243">
        <f t="shared" si="2"/>
        <v>92792</v>
      </c>
      <c r="N10" s="168">
        <f t="shared" si="2"/>
        <v>96615</v>
      </c>
      <c r="O10" s="243">
        <f t="shared" si="2"/>
        <v>102137</v>
      </c>
      <c r="Q10" s="243">
        <f t="shared" ref="Q10" si="3">Q8-Q9</f>
        <v>374635</v>
      </c>
      <c r="S10" s="243">
        <f>S8-S9</f>
        <v>96952</v>
      </c>
      <c r="T10" s="243">
        <f>T8-T9</f>
        <v>104083</v>
      </c>
      <c r="U10" s="243">
        <f>U8-U9</f>
        <v>108868</v>
      </c>
      <c r="V10" s="243">
        <f>V8-V9</f>
        <v>112833</v>
      </c>
      <c r="X10" s="243">
        <f t="shared" ref="X10" si="4">X8-X9</f>
        <v>422736</v>
      </c>
      <c r="Z10" s="243">
        <f>Z8-Z9</f>
        <v>115536</v>
      </c>
      <c r="AA10" s="243">
        <f>AA8-AA9</f>
        <v>123673</v>
      </c>
      <c r="AB10" s="243">
        <f>AB8-AB9</f>
        <v>117286</v>
      </c>
      <c r="AC10" s="243">
        <f>AC8-AC9</f>
        <v>0</v>
      </c>
      <c r="AE10" s="243">
        <f t="shared" ref="AE10" si="5">AE8-AE9</f>
        <v>356495</v>
      </c>
    </row>
    <row r="11" spans="2:31" ht="15" customHeight="1">
      <c r="B11" s="237"/>
      <c r="E11" s="244"/>
      <c r="F11" s="244"/>
      <c r="G11" s="169"/>
      <c r="H11" s="244"/>
      <c r="J11" s="244"/>
      <c r="L11" s="244"/>
      <c r="M11" s="244"/>
      <c r="N11" s="169"/>
      <c r="O11" s="244"/>
      <c r="Q11" s="244"/>
      <c r="S11" s="244"/>
      <c r="T11" s="244"/>
      <c r="U11" s="244"/>
      <c r="V11" s="244"/>
      <c r="X11" s="244"/>
      <c r="Z11" s="244"/>
      <c r="AA11" s="244"/>
      <c r="AB11" s="244"/>
      <c r="AC11" s="244"/>
      <c r="AE11" s="244"/>
    </row>
    <row r="12" spans="2:31" ht="15" customHeight="1">
      <c r="B12" s="245" t="s">
        <v>3</v>
      </c>
      <c r="E12" s="246"/>
      <c r="F12" s="246"/>
      <c r="G12" s="170"/>
      <c r="H12" s="246"/>
      <c r="J12" s="246"/>
      <c r="L12" s="246"/>
      <c r="M12" s="246"/>
      <c r="N12" s="170"/>
      <c r="O12" s="246"/>
      <c r="Q12" s="246"/>
      <c r="S12" s="246"/>
      <c r="T12" s="246"/>
      <c r="U12" s="246"/>
      <c r="V12" s="246"/>
      <c r="X12" s="246"/>
      <c r="Z12" s="246"/>
      <c r="AA12" s="246"/>
      <c r="AB12" s="246"/>
      <c r="AC12" s="246"/>
      <c r="AE12" s="246"/>
    </row>
    <row r="13" spans="2:31" ht="15" customHeight="1">
      <c r="B13" s="247" t="s">
        <v>152</v>
      </c>
      <c r="E13" s="238">
        <v>12425</v>
      </c>
      <c r="F13" s="238">
        <v>12109</v>
      </c>
      <c r="G13" s="167">
        <v>12202</v>
      </c>
      <c r="H13" s="238">
        <v>12877</v>
      </c>
      <c r="J13" s="238">
        <f t="shared" ref="J13:J17" si="6">SUM(E13:H13)</f>
        <v>49613</v>
      </c>
      <c r="L13" s="238">
        <v>11854</v>
      </c>
      <c r="M13" s="238">
        <v>13989</v>
      </c>
      <c r="N13" s="167">
        <v>14220</v>
      </c>
      <c r="O13" s="238">
        <v>13797</v>
      </c>
      <c r="Q13" s="238">
        <f t="shared" ref="Q13:Q17" si="7">SUM(L13:O13)</f>
        <v>53860</v>
      </c>
      <c r="S13" s="238">
        <v>14238</v>
      </c>
      <c r="T13" s="238">
        <v>15953</v>
      </c>
      <c r="U13" s="238">
        <v>16165</v>
      </c>
      <c r="V13" s="238">
        <v>17124</v>
      </c>
      <c r="X13" s="238">
        <f>SUM(S13:V13)</f>
        <v>63480</v>
      </c>
      <c r="Z13" s="238">
        <v>19970</v>
      </c>
      <c r="AA13" s="238">
        <v>18754</v>
      </c>
      <c r="AB13" s="238">
        <v>20336</v>
      </c>
      <c r="AC13" s="238"/>
      <c r="AE13" s="238">
        <f>SUM(Z13:AC13)</f>
        <v>59060</v>
      </c>
    </row>
    <row r="14" spans="2:31" ht="15" customHeight="1">
      <c r="B14" s="247" t="s">
        <v>153</v>
      </c>
      <c r="E14" s="238">
        <v>31888</v>
      </c>
      <c r="F14" s="238">
        <v>28611</v>
      </c>
      <c r="G14" s="167">
        <v>31328</v>
      </c>
      <c r="H14" s="238">
        <v>34468</v>
      </c>
      <c r="J14" s="238">
        <f t="shared" si="6"/>
        <v>126295</v>
      </c>
      <c r="L14" s="238">
        <v>36296</v>
      </c>
      <c r="M14" s="238">
        <v>36164</v>
      </c>
      <c r="N14" s="167">
        <v>37100</v>
      </c>
      <c r="O14" s="238">
        <v>41564</v>
      </c>
      <c r="Q14" s="238">
        <f t="shared" si="7"/>
        <v>151124</v>
      </c>
      <c r="S14" s="238">
        <v>40380</v>
      </c>
      <c r="T14" s="238">
        <v>43146</v>
      </c>
      <c r="U14" s="238">
        <v>42150</v>
      </c>
      <c r="V14" s="238">
        <v>43653</v>
      </c>
      <c r="X14" s="238">
        <f>SUM(S14:V14)</f>
        <v>169329</v>
      </c>
      <c r="Z14" s="238">
        <v>46965</v>
      </c>
      <c r="AA14" s="238">
        <v>46502</v>
      </c>
      <c r="AB14" s="238">
        <v>45551</v>
      </c>
      <c r="AC14" s="238"/>
      <c r="AE14" s="238">
        <f>SUM(Z14:AC14)</f>
        <v>139018</v>
      </c>
    </row>
    <row r="15" spans="2:31" ht="15" customHeight="1">
      <c r="B15" s="247" t="s">
        <v>277</v>
      </c>
      <c r="E15" s="238">
        <v>-616</v>
      </c>
      <c r="F15" s="238">
        <v>1404</v>
      </c>
      <c r="G15" s="167">
        <v>-76</v>
      </c>
      <c r="H15" s="238">
        <v>42</v>
      </c>
      <c r="J15" s="238">
        <f t="shared" si="6"/>
        <v>754</v>
      </c>
      <c r="L15" s="238">
        <v>-1121</v>
      </c>
      <c r="M15" s="238">
        <v>-1449</v>
      </c>
      <c r="N15" s="167">
        <v>-767</v>
      </c>
      <c r="O15" s="238">
        <v>-2622</v>
      </c>
      <c r="Q15" s="238">
        <f t="shared" si="7"/>
        <v>-5959</v>
      </c>
      <c r="S15" s="238">
        <v>-1921</v>
      </c>
      <c r="T15" s="238">
        <v>-1565</v>
      </c>
      <c r="U15" s="238">
        <v>128</v>
      </c>
      <c r="V15" s="238">
        <v>2316</v>
      </c>
      <c r="X15" s="238">
        <f>SUM(S15:V15)</f>
        <v>-1042</v>
      </c>
      <c r="Z15" s="238">
        <v>-905</v>
      </c>
      <c r="AA15" s="238">
        <v>-17</v>
      </c>
      <c r="AB15" s="238">
        <v>493</v>
      </c>
      <c r="AC15" s="238"/>
      <c r="AE15" s="238">
        <f>SUM(Z15:AC15)</f>
        <v>-429</v>
      </c>
    </row>
    <row r="16" spans="2:31" ht="15" customHeight="1">
      <c r="B16" s="239" t="s">
        <v>228</v>
      </c>
      <c r="E16" s="238">
        <v>0</v>
      </c>
      <c r="F16" s="238">
        <v>0</v>
      </c>
      <c r="G16" s="167">
        <v>0</v>
      </c>
      <c r="H16" s="238">
        <v>0</v>
      </c>
      <c r="J16" s="238">
        <f t="shared" si="6"/>
        <v>0</v>
      </c>
      <c r="L16" s="238">
        <v>0</v>
      </c>
      <c r="M16" s="238">
        <v>0</v>
      </c>
      <c r="N16" s="167">
        <v>0</v>
      </c>
      <c r="O16" s="238">
        <v>0</v>
      </c>
      <c r="Q16" s="238">
        <f t="shared" si="7"/>
        <v>0</v>
      </c>
      <c r="S16" s="238">
        <v>0</v>
      </c>
      <c r="T16" s="238">
        <v>0</v>
      </c>
      <c r="U16" s="238">
        <v>0</v>
      </c>
      <c r="V16" s="238">
        <v>0</v>
      </c>
      <c r="X16" s="238">
        <f>SUM(S16:V16)</f>
        <v>0</v>
      </c>
      <c r="Z16" s="238">
        <v>0</v>
      </c>
      <c r="AA16" s="238">
        <v>0</v>
      </c>
      <c r="AB16" s="238">
        <v>0</v>
      </c>
      <c r="AC16" s="238"/>
      <c r="AE16" s="238">
        <f>SUM(Z16:AC16)</f>
        <v>0</v>
      </c>
    </row>
    <row r="17" spans="2:31" ht="15" customHeight="1">
      <c r="B17" s="239" t="s">
        <v>154</v>
      </c>
      <c r="E17" s="238">
        <v>3720</v>
      </c>
      <c r="F17" s="238">
        <v>3329</v>
      </c>
      <c r="G17" s="167">
        <v>3347</v>
      </c>
      <c r="H17" s="238">
        <v>3326</v>
      </c>
      <c r="J17" s="238">
        <f t="shared" si="6"/>
        <v>13722</v>
      </c>
      <c r="L17" s="238">
        <v>2873</v>
      </c>
      <c r="M17" s="238">
        <v>2823</v>
      </c>
      <c r="N17" s="167">
        <v>2898</v>
      </c>
      <c r="O17" s="238">
        <v>2956</v>
      </c>
      <c r="Q17" s="238">
        <f t="shared" si="7"/>
        <v>11550</v>
      </c>
      <c r="S17" s="238">
        <v>2986</v>
      </c>
      <c r="T17" s="238">
        <v>5273</v>
      </c>
      <c r="U17" s="238">
        <v>6482</v>
      </c>
      <c r="V17" s="238">
        <v>8905</v>
      </c>
      <c r="X17" s="238">
        <f>SUM(S17:V17)</f>
        <v>23646</v>
      </c>
      <c r="Z17" s="238">
        <v>8725</v>
      </c>
      <c r="AA17" s="238">
        <v>8688</v>
      </c>
      <c r="AB17" s="238">
        <v>8628</v>
      </c>
      <c r="AC17" s="238"/>
      <c r="AE17" s="238">
        <f>SUM(Z17:AC17)</f>
        <v>26041</v>
      </c>
    </row>
    <row r="18" spans="2:31" s="242" customFormat="1" ht="15" customHeight="1">
      <c r="B18" s="241" t="s">
        <v>160</v>
      </c>
      <c r="E18" s="243">
        <f>E10-E13-E14-E15-E17-E16</f>
        <v>19963</v>
      </c>
      <c r="F18" s="243">
        <f>F10-F13-F14-F15-F17-F16</f>
        <v>39210</v>
      </c>
      <c r="G18" s="168">
        <f>G10-G13-G14-G15-G17-G16</f>
        <v>41235</v>
      </c>
      <c r="H18" s="243">
        <f>H10-H13-H14-H15-H17-H16</f>
        <v>34646</v>
      </c>
      <c r="J18" s="243">
        <f>J10-J13-J14-J15-J17-J16</f>
        <v>135054</v>
      </c>
      <c r="L18" s="243">
        <f>L10-L13-L14-L15-L17-L16</f>
        <v>33189</v>
      </c>
      <c r="M18" s="243">
        <f>M10-M13-M14-M15-M17-M16</f>
        <v>41265</v>
      </c>
      <c r="N18" s="168">
        <f>N10-N13-N14-N15-N17-N16</f>
        <v>43164</v>
      </c>
      <c r="O18" s="243">
        <f>O10-O13-O14-O15-O17-O16</f>
        <v>46442</v>
      </c>
      <c r="Q18" s="243">
        <f>Q10-Q13-Q14-Q15-Q17-Q16</f>
        <v>164060</v>
      </c>
      <c r="S18" s="243">
        <f>S10-S13-S14-S15-S17-S16</f>
        <v>41269</v>
      </c>
      <c r="T18" s="243">
        <f>T10-T13-T14-T15-T17-T16</f>
        <v>41276</v>
      </c>
      <c r="U18" s="243">
        <f>U10-U13-U14-U15-U17-U16</f>
        <v>43943</v>
      </c>
      <c r="V18" s="243">
        <f>V10-V13-V14-V15-V17-V16</f>
        <v>40835</v>
      </c>
      <c r="X18" s="243">
        <f>X10-X13-X14-X15-X17-X16</f>
        <v>167323</v>
      </c>
      <c r="Z18" s="243">
        <f>Z10-Z13-Z14-Z15-Z17-Z16</f>
        <v>40781</v>
      </c>
      <c r="AA18" s="243">
        <f>AA10-AA13-AA14-AA15-AA17-AA16</f>
        <v>49746</v>
      </c>
      <c r="AB18" s="243">
        <f>AB10-AB13-AB14-AB15-AB17-AB16</f>
        <v>42278</v>
      </c>
      <c r="AC18" s="243">
        <f>AC10-AC13-AC14-AC15-AC17-AC16</f>
        <v>0</v>
      </c>
      <c r="AE18" s="243">
        <f>AE10-AE13-AE14-AE15-AE17-AE16</f>
        <v>132805</v>
      </c>
    </row>
    <row r="19" spans="2:31" ht="15" customHeight="1">
      <c r="B19" s="237"/>
      <c r="E19" s="238"/>
      <c r="F19" s="238"/>
      <c r="G19" s="167"/>
      <c r="H19" s="238"/>
      <c r="J19" s="238"/>
      <c r="L19" s="238"/>
      <c r="M19" s="238"/>
      <c r="N19" s="167"/>
      <c r="O19" s="238"/>
      <c r="Q19" s="238"/>
      <c r="S19" s="238"/>
      <c r="T19" s="238"/>
      <c r="U19" s="238"/>
      <c r="V19" s="238"/>
      <c r="X19" s="238"/>
      <c r="Z19" s="238"/>
      <c r="AA19" s="238"/>
      <c r="AB19" s="238"/>
      <c r="AC19" s="238"/>
      <c r="AE19" s="238"/>
    </row>
    <row r="20" spans="2:31" ht="15" customHeight="1">
      <c r="B20" s="247" t="s">
        <v>96</v>
      </c>
      <c r="E20" s="238">
        <v>3715</v>
      </c>
      <c r="F20" s="238">
        <v>3718</v>
      </c>
      <c r="G20" s="167">
        <v>3657</v>
      </c>
      <c r="H20" s="238">
        <v>3737</v>
      </c>
      <c r="J20" s="238">
        <f t="shared" ref="J20:J21" si="8">SUM(E20:H20)</f>
        <v>14827</v>
      </c>
      <c r="L20" s="238">
        <v>3559</v>
      </c>
      <c r="M20" s="238">
        <v>3410</v>
      </c>
      <c r="N20" s="167">
        <v>3293</v>
      </c>
      <c r="O20" s="238">
        <v>3125</v>
      </c>
      <c r="Q20" s="238">
        <f t="shared" ref="Q20:Q21" si="9">SUM(L20:O20)</f>
        <v>13387</v>
      </c>
      <c r="S20" s="238">
        <v>3246</v>
      </c>
      <c r="T20" s="238">
        <v>4000</v>
      </c>
      <c r="U20" s="238">
        <v>4973</v>
      </c>
      <c r="V20" s="238">
        <v>6600</v>
      </c>
      <c r="X20" s="238">
        <f>SUM(S20:V20)</f>
        <v>18819</v>
      </c>
      <c r="Z20" s="238">
        <v>7134</v>
      </c>
      <c r="AA20" s="238">
        <v>7504</v>
      </c>
      <c r="AB20" s="238">
        <v>7114</v>
      </c>
      <c r="AC20" s="238"/>
      <c r="AE20" s="238">
        <f>SUM(Z20:AC20)</f>
        <v>21752</v>
      </c>
    </row>
    <row r="21" spans="2:31" ht="15" customHeight="1">
      <c r="B21" s="239" t="s">
        <v>311</v>
      </c>
      <c r="E21" s="238">
        <v>-3207</v>
      </c>
      <c r="F21" s="238">
        <v>-3028</v>
      </c>
      <c r="G21" s="167">
        <v>-2647</v>
      </c>
      <c r="H21" s="238">
        <v>-3582</v>
      </c>
      <c r="J21" s="238">
        <f t="shared" si="8"/>
        <v>-12464</v>
      </c>
      <c r="L21" s="238">
        <v>-4016</v>
      </c>
      <c r="M21" s="238">
        <v>-2507</v>
      </c>
      <c r="N21" s="167">
        <v>-3283</v>
      </c>
      <c r="O21" s="238">
        <v>-4061</v>
      </c>
      <c r="Q21" s="238">
        <f t="shared" si="9"/>
        <v>-13867</v>
      </c>
      <c r="S21" s="238">
        <v>-3412</v>
      </c>
      <c r="T21" s="238">
        <v>-3138</v>
      </c>
      <c r="U21" s="238">
        <v>-3605</v>
      </c>
      <c r="V21" s="238">
        <v>-5850</v>
      </c>
      <c r="X21" s="238">
        <f>SUM(S21:V21)</f>
        <v>-16005</v>
      </c>
      <c r="Z21" s="238">
        <v>-4791</v>
      </c>
      <c r="AA21" s="238">
        <v>-25613</v>
      </c>
      <c r="AB21" s="238">
        <v>-4110</v>
      </c>
      <c r="AC21" s="238"/>
      <c r="AE21" s="238">
        <f>SUM(Z21:AC21)</f>
        <v>-34514</v>
      </c>
    </row>
    <row r="22" spans="2:31" s="242" customFormat="1" ht="15" customHeight="1">
      <c r="B22" s="241" t="s">
        <v>151</v>
      </c>
      <c r="E22" s="243">
        <f>E18-E20-E21</f>
        <v>19455</v>
      </c>
      <c r="F22" s="243">
        <f>F18-F20-F21</f>
        <v>38520</v>
      </c>
      <c r="G22" s="168">
        <f>G18-G20-G21</f>
        <v>40225</v>
      </c>
      <c r="H22" s="243">
        <f>H18-H20-H21</f>
        <v>34491</v>
      </c>
      <c r="J22" s="243">
        <f>J18-J20-J21</f>
        <v>132691</v>
      </c>
      <c r="L22" s="243">
        <f>L18-L20-L21</f>
        <v>33646</v>
      </c>
      <c r="M22" s="243">
        <f>M18-M20-M21</f>
        <v>40362</v>
      </c>
      <c r="N22" s="168">
        <f>N18-N20-N21</f>
        <v>43154</v>
      </c>
      <c r="O22" s="243">
        <f>O18-O20-O21</f>
        <v>47378</v>
      </c>
      <c r="Q22" s="243">
        <f>Q18-Q20-Q21</f>
        <v>164540</v>
      </c>
      <c r="S22" s="243">
        <f>S18-S20-S21</f>
        <v>41435</v>
      </c>
      <c r="T22" s="243">
        <f>T18-T20-T21</f>
        <v>40414</v>
      </c>
      <c r="U22" s="243">
        <f>U18-U20-U21</f>
        <v>42575</v>
      </c>
      <c r="V22" s="243">
        <f>V18-V20-V21</f>
        <v>40085</v>
      </c>
      <c r="X22" s="243">
        <f>X18-X20-X21</f>
        <v>164509</v>
      </c>
      <c r="Z22" s="243">
        <f>Z18-Z20-Z21</f>
        <v>38438</v>
      </c>
      <c r="AA22" s="243">
        <f>AA18-AA20-AA21</f>
        <v>67855</v>
      </c>
      <c r="AB22" s="243">
        <f>AB18-AB20-AB21</f>
        <v>39274</v>
      </c>
      <c r="AC22" s="243">
        <f>AC18-AC20-AC21</f>
        <v>0</v>
      </c>
      <c r="AE22" s="243">
        <f>AE18-AE20-AE21</f>
        <v>145567</v>
      </c>
    </row>
    <row r="23" spans="2:31" s="242" customFormat="1" ht="15" customHeight="1">
      <c r="B23" s="237"/>
      <c r="C23" s="229"/>
      <c r="D23" s="229"/>
      <c r="E23" s="238"/>
      <c r="F23" s="238"/>
      <c r="G23" s="167"/>
      <c r="H23" s="238"/>
      <c r="I23" s="229"/>
      <c r="J23" s="238"/>
      <c r="K23" s="229"/>
      <c r="L23" s="238"/>
      <c r="M23" s="238"/>
      <c r="N23" s="167"/>
      <c r="O23" s="238"/>
      <c r="P23" s="229"/>
      <c r="Q23" s="238"/>
      <c r="R23" s="229"/>
      <c r="S23" s="238"/>
      <c r="T23" s="238"/>
      <c r="U23" s="238"/>
      <c r="V23" s="238"/>
      <c r="W23" s="229"/>
      <c r="X23" s="238"/>
      <c r="Y23" s="229"/>
      <c r="Z23" s="238"/>
      <c r="AA23" s="238"/>
      <c r="AB23" s="238"/>
      <c r="AC23" s="238"/>
      <c r="AD23" s="229"/>
      <c r="AE23" s="238"/>
    </row>
    <row r="24" spans="2:31" s="242" customFormat="1" ht="15" customHeight="1">
      <c r="B24" s="239" t="s">
        <v>254</v>
      </c>
      <c r="C24" s="229"/>
      <c r="D24" s="229"/>
      <c r="E24" s="238">
        <v>4635</v>
      </c>
      <c r="F24" s="238">
        <v>9291</v>
      </c>
      <c r="G24" s="167">
        <v>9182</v>
      </c>
      <c r="H24" s="238">
        <v>6966</v>
      </c>
      <c r="I24" s="229"/>
      <c r="J24" s="238">
        <f>SUM(E24:H24)</f>
        <v>30074</v>
      </c>
      <c r="K24" s="229"/>
      <c r="L24" s="238">
        <v>6889</v>
      </c>
      <c r="M24" s="238">
        <v>8224</v>
      </c>
      <c r="N24" s="167">
        <v>8823</v>
      </c>
      <c r="O24" s="238">
        <v>8503</v>
      </c>
      <c r="P24" s="229"/>
      <c r="Q24" s="238">
        <f>SUM(L24:O24)</f>
        <v>32439</v>
      </c>
      <c r="R24" s="229"/>
      <c r="S24" s="238">
        <v>8372</v>
      </c>
      <c r="T24" s="238">
        <v>7248</v>
      </c>
      <c r="U24" s="238">
        <v>7900</v>
      </c>
      <c r="V24" s="238">
        <v>3681</v>
      </c>
      <c r="W24" s="229"/>
      <c r="X24" s="238">
        <f>SUM(S24:V24)</f>
        <v>27201</v>
      </c>
      <c r="Y24" s="229"/>
      <c r="Z24" s="238">
        <v>8302</v>
      </c>
      <c r="AA24" s="238">
        <v>10042</v>
      </c>
      <c r="AB24" s="238">
        <v>-362</v>
      </c>
      <c r="AC24" s="238"/>
      <c r="AD24" s="229"/>
      <c r="AE24" s="238">
        <f>SUM(Z24:AC24)</f>
        <v>17982</v>
      </c>
    </row>
    <row r="25" spans="2:31" s="242" customFormat="1" ht="15" customHeight="1">
      <c r="B25" s="241" t="s">
        <v>276</v>
      </c>
      <c r="E25" s="243">
        <f t="shared" ref="E25:H25" si="10">E22-E24</f>
        <v>14820</v>
      </c>
      <c r="F25" s="243">
        <f t="shared" si="10"/>
        <v>29229</v>
      </c>
      <c r="G25" s="168">
        <f t="shared" si="10"/>
        <v>31043</v>
      </c>
      <c r="H25" s="243">
        <f t="shared" si="10"/>
        <v>27525</v>
      </c>
      <c r="J25" s="243">
        <f t="shared" ref="J25" si="11">J22-J24</f>
        <v>102617</v>
      </c>
      <c r="L25" s="243">
        <f t="shared" ref="L25:M25" si="12">L22-L24</f>
        <v>26757</v>
      </c>
      <c r="M25" s="243">
        <f t="shared" si="12"/>
        <v>32138</v>
      </c>
      <c r="N25" s="168">
        <f t="shared" ref="N25:O25" si="13">N22-N24</f>
        <v>34331</v>
      </c>
      <c r="O25" s="243">
        <f t="shared" si="13"/>
        <v>38875</v>
      </c>
      <c r="Q25" s="243">
        <f t="shared" ref="Q25" si="14">Q22-Q24</f>
        <v>132101</v>
      </c>
      <c r="S25" s="243">
        <f>S22-S24</f>
        <v>33063</v>
      </c>
      <c r="T25" s="243">
        <f>T22-T24</f>
        <v>33166</v>
      </c>
      <c r="U25" s="243">
        <f>U22-U24</f>
        <v>34675</v>
      </c>
      <c r="V25" s="243">
        <f>V22-V24</f>
        <v>36404</v>
      </c>
      <c r="X25" s="243">
        <f t="shared" ref="X25" si="15">X22-X24</f>
        <v>137308</v>
      </c>
      <c r="Z25" s="243">
        <f>Z22-Z24</f>
        <v>30136</v>
      </c>
      <c r="AA25" s="243">
        <f>AA22-AA24</f>
        <v>57813</v>
      </c>
      <c r="AB25" s="243">
        <f>AB22-AB24</f>
        <v>39636</v>
      </c>
      <c r="AC25" s="243">
        <f>AC22-AC24</f>
        <v>0</v>
      </c>
      <c r="AE25" s="243">
        <f t="shared" ref="AE25" si="16">AE22-AE24</f>
        <v>127585</v>
      </c>
    </row>
    <row r="26" spans="2:31" ht="15" customHeight="1">
      <c r="E26" s="249"/>
      <c r="F26" s="249"/>
      <c r="G26" s="171"/>
      <c r="H26" s="249"/>
      <c r="J26" s="249"/>
      <c r="L26" s="249"/>
      <c r="M26" s="249"/>
      <c r="N26" s="171"/>
      <c r="O26" s="249"/>
      <c r="Q26" s="249"/>
      <c r="S26" s="249"/>
      <c r="T26" s="249"/>
      <c r="U26" s="249"/>
      <c r="V26" s="249"/>
      <c r="X26" s="249"/>
      <c r="Z26" s="249"/>
      <c r="AA26" s="249"/>
      <c r="AB26" s="249"/>
      <c r="AC26" s="249"/>
      <c r="AE26" s="249"/>
    </row>
    <row r="27" spans="2:31" ht="15" customHeight="1">
      <c r="G27" s="164"/>
      <c r="N27" s="164"/>
    </row>
    <row r="28" spans="2:31" ht="15" customHeight="1">
      <c r="B28" s="233" t="s">
        <v>156</v>
      </c>
      <c r="E28" s="249"/>
      <c r="F28" s="249"/>
      <c r="G28" s="171"/>
      <c r="H28" s="249"/>
      <c r="J28" s="249"/>
      <c r="L28" s="249"/>
      <c r="M28" s="249"/>
      <c r="N28" s="171"/>
      <c r="O28" s="249"/>
      <c r="Q28" s="249"/>
      <c r="S28" s="249"/>
      <c r="T28" s="249"/>
      <c r="U28" s="249"/>
      <c r="V28" s="249"/>
      <c r="X28" s="249"/>
      <c r="Z28" s="249"/>
      <c r="AA28" s="249"/>
      <c r="AB28" s="249"/>
      <c r="AC28" s="249"/>
      <c r="AE28" s="249"/>
    </row>
    <row r="29" spans="2:31" ht="15" hidden="1" customHeight="1">
      <c r="B29" s="250"/>
      <c r="G29" s="164"/>
      <c r="N29" s="164"/>
    </row>
    <row r="30" spans="2:31" s="235" customFormat="1" ht="15" customHeight="1">
      <c r="B30" s="234" t="s">
        <v>11</v>
      </c>
      <c r="E30" s="236" t="str">
        <f>E7</f>
        <v>QE Jun-20</v>
      </c>
      <c r="F30" s="236" t="str">
        <f>F7</f>
        <v>QE Sep-20</v>
      </c>
      <c r="G30" s="166" t="str">
        <f>G7</f>
        <v>QE Dec-20</v>
      </c>
      <c r="H30" s="236" t="str">
        <f>H7</f>
        <v>QE Mar-21</v>
      </c>
      <c r="J30" s="236" t="str">
        <f>J7</f>
        <v>FY 2020-21</v>
      </c>
      <c r="L30" s="236" t="str">
        <f>L7</f>
        <v>QE Jun-21</v>
      </c>
      <c r="M30" s="236" t="str">
        <f>M7</f>
        <v>QE Sep-21</v>
      </c>
      <c r="N30" s="166" t="str">
        <f>N7</f>
        <v>QE Dec-21</v>
      </c>
      <c r="O30" s="236" t="str">
        <f>O7</f>
        <v>QE Mar-22</v>
      </c>
      <c r="Q30" s="236" t="str">
        <f>Q7</f>
        <v>FY 2021-22</v>
      </c>
      <c r="S30" s="236" t="str">
        <f>S7</f>
        <v>QE Jun-22</v>
      </c>
      <c r="T30" s="236" t="str">
        <f>T7</f>
        <v>QE Sep-22</v>
      </c>
      <c r="U30" s="236" t="str">
        <f>U7</f>
        <v>QE Dec-22</v>
      </c>
      <c r="V30" s="236" t="str">
        <f>V7</f>
        <v>QE Mar-23</v>
      </c>
      <c r="X30" s="236" t="str">
        <f>X7</f>
        <v>FY 2022-23</v>
      </c>
      <c r="Z30" s="236" t="str">
        <f>Z7</f>
        <v>QE Jun-23</v>
      </c>
      <c r="AA30" s="236" t="str">
        <f>AA7</f>
        <v>QE Sep-23</v>
      </c>
      <c r="AB30" s="236" t="str">
        <f>AB7</f>
        <v>QE Dec-23</v>
      </c>
      <c r="AC30" s="236" t="str">
        <f>AC7</f>
        <v>QE Mar-24</v>
      </c>
      <c r="AE30" s="236" t="str">
        <f>AE7</f>
        <v>FY 2023-24</v>
      </c>
    </row>
    <row r="31" spans="2:31" ht="15" customHeight="1">
      <c r="B31" s="237" t="s">
        <v>11</v>
      </c>
      <c r="E31" s="238">
        <v>201421.3973721487</v>
      </c>
      <c r="F31" s="238">
        <v>214404.09152242192</v>
      </c>
      <c r="G31" s="181">
        <v>224527.0621504483</v>
      </c>
      <c r="H31" s="227">
        <v>228348.53632928405</v>
      </c>
      <c r="I31" s="254"/>
      <c r="J31" s="227">
        <f t="shared" ref="J31:J32" si="17">SUM(E31:H31)</f>
        <v>868701.08737430302</v>
      </c>
      <c r="L31" s="238">
        <v>236260.61971750093</v>
      </c>
      <c r="M31" s="238">
        <v>254409.23792709</v>
      </c>
      <c r="N31" s="181">
        <v>261150.81358513006</v>
      </c>
      <c r="O31" s="227">
        <v>275025.42061359057</v>
      </c>
      <c r="P31" s="254"/>
      <c r="Q31" s="227">
        <f t="shared" ref="Q31:Q32" si="18">SUM(L31:O31)</f>
        <v>1026846.0918433114</v>
      </c>
      <c r="S31" s="227">
        <v>274818.62456056289</v>
      </c>
      <c r="T31" s="227">
        <v>289295.6487896429</v>
      </c>
      <c r="U31" s="227">
        <v>292940.38159400946</v>
      </c>
      <c r="V31" s="227">
        <v>304966.55633359641</v>
      </c>
      <c r="W31" s="254"/>
      <c r="X31" s="227">
        <f>SUM(S31:V31)</f>
        <v>1162021.2112778116</v>
      </c>
      <c r="Z31" s="227">
        <v>317487.47297693696</v>
      </c>
      <c r="AA31" s="227">
        <v>324976.04208199948</v>
      </c>
      <c r="AB31" s="227">
        <v>315909.74793535762</v>
      </c>
      <c r="AC31" s="227"/>
      <c r="AD31" s="254"/>
      <c r="AE31" s="227">
        <f>SUM(Z31:AC31)</f>
        <v>958373.26299429405</v>
      </c>
    </row>
    <row r="32" spans="2:31" ht="15" customHeight="1">
      <c r="B32" s="239" t="s">
        <v>39</v>
      </c>
      <c r="E32" s="238">
        <v>134041.55781856363</v>
      </c>
      <c r="F32" s="238">
        <v>129740.99973329893</v>
      </c>
      <c r="G32" s="181">
        <v>136491.32637417858</v>
      </c>
      <c r="H32" s="227">
        <v>142989.3454618071</v>
      </c>
      <c r="I32" s="254"/>
      <c r="J32" s="227">
        <f t="shared" si="17"/>
        <v>543263.22938784817</v>
      </c>
      <c r="L32" s="238">
        <v>153169.56106081809</v>
      </c>
      <c r="M32" s="238">
        <v>161617.5289271872</v>
      </c>
      <c r="N32" s="181">
        <v>164536.05939148707</v>
      </c>
      <c r="O32" s="227">
        <v>172888.12122572592</v>
      </c>
      <c r="P32" s="254"/>
      <c r="Q32" s="227">
        <f t="shared" si="18"/>
        <v>652211.27060521836</v>
      </c>
      <c r="S32" s="227">
        <v>177866.17614705447</v>
      </c>
      <c r="T32" s="227">
        <v>185212.99916853019</v>
      </c>
      <c r="U32" s="227">
        <v>184072.31656989755</v>
      </c>
      <c r="V32" s="227">
        <v>192133.55269612689</v>
      </c>
      <c r="W32" s="254"/>
      <c r="X32" s="227">
        <f>SUM(S32:V32)</f>
        <v>739285.04458160908</v>
      </c>
      <c r="Z32" s="227">
        <v>201951.96811396795</v>
      </c>
      <c r="AA32" s="227">
        <v>201302.82243927688</v>
      </c>
      <c r="AB32" s="227">
        <v>198623.47473253609</v>
      </c>
      <c r="AC32" s="227"/>
      <c r="AD32" s="254"/>
      <c r="AE32" s="227">
        <f>SUM(Z32:AC32)</f>
        <v>601878.26528578089</v>
      </c>
    </row>
    <row r="33" spans="2:31" s="242" customFormat="1" ht="15" customHeight="1">
      <c r="B33" s="241" t="s">
        <v>2</v>
      </c>
      <c r="E33" s="243">
        <f>E31-E32</f>
        <v>67379.839553585072</v>
      </c>
      <c r="F33" s="243">
        <f>F31-F32</f>
        <v>84663.091789122991</v>
      </c>
      <c r="G33" s="168">
        <f>G31-G32</f>
        <v>88035.735776269721</v>
      </c>
      <c r="H33" s="243">
        <f>H31-H32</f>
        <v>85359.190867476951</v>
      </c>
      <c r="J33" s="243">
        <f>J31-J32</f>
        <v>325437.85798645485</v>
      </c>
      <c r="L33" s="243">
        <f>L31-L32</f>
        <v>83091.058656682842</v>
      </c>
      <c r="M33" s="243">
        <f>M31-M32</f>
        <v>92791.708999902796</v>
      </c>
      <c r="N33" s="168">
        <f>N31-N32</f>
        <v>96614.754193642992</v>
      </c>
      <c r="O33" s="243">
        <f>O31-O32</f>
        <v>102137.29938786465</v>
      </c>
      <c r="Q33" s="243">
        <f>Q31-Q32</f>
        <v>374634.82123809308</v>
      </c>
      <c r="S33" s="243">
        <f>S31-S32</f>
        <v>96952.44841350842</v>
      </c>
      <c r="T33" s="243">
        <f>T31-T32</f>
        <v>104082.64962111271</v>
      </c>
      <c r="U33" s="243">
        <f>U31-U32</f>
        <v>108868.06502411191</v>
      </c>
      <c r="V33" s="243">
        <f>V31-V32</f>
        <v>112833.00363746952</v>
      </c>
      <c r="X33" s="243">
        <f>X31-X32</f>
        <v>422736.16669620248</v>
      </c>
      <c r="Z33" s="243">
        <f>Z31-Z32</f>
        <v>115535.50486296901</v>
      </c>
      <c r="AA33" s="243">
        <f>AA31-AA32</f>
        <v>123673.2196427226</v>
      </c>
      <c r="AB33" s="243">
        <f>AB31-AB32</f>
        <v>117286.27320282153</v>
      </c>
      <c r="AC33" s="243">
        <f>AC31-AC32</f>
        <v>0</v>
      </c>
      <c r="AE33" s="243">
        <f>AE31-AE32</f>
        <v>356494.99770851317</v>
      </c>
    </row>
    <row r="34" spans="2:31" ht="15" customHeight="1">
      <c r="B34" s="237"/>
      <c r="E34" s="238"/>
      <c r="F34" s="238"/>
      <c r="G34" s="167"/>
      <c r="H34" s="238"/>
      <c r="J34" s="238"/>
      <c r="L34" s="238"/>
      <c r="M34" s="238"/>
      <c r="N34" s="167"/>
      <c r="O34" s="238"/>
      <c r="Q34" s="238"/>
      <c r="S34" s="238"/>
      <c r="T34" s="238"/>
      <c r="U34" s="238"/>
      <c r="V34" s="238"/>
      <c r="X34" s="238"/>
      <c r="Z34" s="238"/>
      <c r="AA34" s="238"/>
      <c r="AB34" s="238"/>
      <c r="AC34" s="238"/>
      <c r="AE34" s="238"/>
    </row>
    <row r="35" spans="2:31" ht="15" customHeight="1">
      <c r="B35" s="245" t="s">
        <v>3</v>
      </c>
      <c r="E35" s="246"/>
      <c r="F35" s="246"/>
      <c r="G35" s="170"/>
      <c r="H35" s="246"/>
      <c r="J35" s="246"/>
      <c r="L35" s="246"/>
      <c r="M35" s="246"/>
      <c r="N35" s="170"/>
      <c r="O35" s="246"/>
      <c r="Q35" s="246"/>
      <c r="S35" s="246"/>
      <c r="T35" s="246"/>
      <c r="U35" s="246"/>
      <c r="V35" s="246"/>
      <c r="X35" s="246"/>
      <c r="Z35" s="246"/>
      <c r="AA35" s="246"/>
      <c r="AB35" s="246"/>
      <c r="AC35" s="246"/>
      <c r="AE35" s="246"/>
    </row>
    <row r="36" spans="2:31" ht="15" customHeight="1">
      <c r="B36" s="247" t="s">
        <v>152</v>
      </c>
      <c r="E36" s="248">
        <f>E13</f>
        <v>12425</v>
      </c>
      <c r="F36" s="248">
        <f>F13</f>
        <v>12109</v>
      </c>
      <c r="G36" s="172">
        <f>G13</f>
        <v>12202</v>
      </c>
      <c r="H36" s="248">
        <f>H13</f>
        <v>12877</v>
      </c>
      <c r="J36" s="238">
        <f t="shared" ref="J36:J40" si="19">SUM(E36:H36)</f>
        <v>49613</v>
      </c>
      <c r="L36" s="248">
        <f>L13</f>
        <v>11854</v>
      </c>
      <c r="M36" s="248">
        <f>M13</f>
        <v>13989</v>
      </c>
      <c r="N36" s="172">
        <f>N13</f>
        <v>14220</v>
      </c>
      <c r="O36" s="248">
        <f>O13</f>
        <v>13797</v>
      </c>
      <c r="Q36" s="238">
        <f t="shared" ref="Q36:Q40" si="20">SUM(L36:O36)</f>
        <v>53860</v>
      </c>
      <c r="S36" s="248">
        <f>S13</f>
        <v>14238</v>
      </c>
      <c r="T36" s="248">
        <f>T13</f>
        <v>15953</v>
      </c>
      <c r="U36" s="248">
        <f>U13</f>
        <v>16165</v>
      </c>
      <c r="V36" s="248">
        <f>V13</f>
        <v>17124</v>
      </c>
      <c r="X36" s="238">
        <f>SUM(S36:V36)</f>
        <v>63480</v>
      </c>
      <c r="Z36" s="248">
        <f>Z13</f>
        <v>19970</v>
      </c>
      <c r="AA36" s="248">
        <f>AA13</f>
        <v>18754</v>
      </c>
      <c r="AB36" s="248">
        <f>AB13</f>
        <v>20336</v>
      </c>
      <c r="AC36" s="248">
        <f>AC13</f>
        <v>0</v>
      </c>
      <c r="AE36" s="238">
        <f>SUM(Z36:AC36)</f>
        <v>59060</v>
      </c>
    </row>
    <row r="37" spans="2:31" ht="15" customHeight="1">
      <c r="B37" s="247" t="s">
        <v>153</v>
      </c>
      <c r="E37" s="248">
        <f t="shared" ref="E37:H40" si="21">E14</f>
        <v>31888</v>
      </c>
      <c r="F37" s="248">
        <f t="shared" si="21"/>
        <v>28611</v>
      </c>
      <c r="G37" s="172">
        <f t="shared" si="21"/>
        <v>31328</v>
      </c>
      <c r="H37" s="248">
        <f t="shared" si="21"/>
        <v>34468</v>
      </c>
      <c r="J37" s="238">
        <f t="shared" si="19"/>
        <v>126295</v>
      </c>
      <c r="L37" s="248">
        <f t="shared" ref="L37:M40" si="22">L14</f>
        <v>36296</v>
      </c>
      <c r="M37" s="248">
        <f t="shared" si="22"/>
        <v>36164</v>
      </c>
      <c r="N37" s="172">
        <f t="shared" ref="N37:O40" si="23">N14</f>
        <v>37100</v>
      </c>
      <c r="O37" s="248">
        <f t="shared" si="23"/>
        <v>41564</v>
      </c>
      <c r="Q37" s="238">
        <f t="shared" si="20"/>
        <v>151124</v>
      </c>
      <c r="S37" s="248">
        <f t="shared" ref="S37:V40" si="24">S14</f>
        <v>40380</v>
      </c>
      <c r="T37" s="248">
        <f t="shared" si="24"/>
        <v>43146</v>
      </c>
      <c r="U37" s="248">
        <f t="shared" si="24"/>
        <v>42150</v>
      </c>
      <c r="V37" s="248">
        <f t="shared" si="24"/>
        <v>43653</v>
      </c>
      <c r="X37" s="238">
        <f>SUM(S37:V37)</f>
        <v>169329</v>
      </c>
      <c r="Z37" s="248">
        <f t="shared" ref="Z37:Z40" si="25">Z14</f>
        <v>46965</v>
      </c>
      <c r="AA37" s="248">
        <f t="shared" ref="AA37:AC40" si="26">AA14</f>
        <v>46502</v>
      </c>
      <c r="AB37" s="248">
        <f t="shared" si="26"/>
        <v>45551</v>
      </c>
      <c r="AC37" s="248">
        <f t="shared" si="26"/>
        <v>0</v>
      </c>
      <c r="AE37" s="238">
        <f>SUM(Z37:AC37)</f>
        <v>139018</v>
      </c>
    </row>
    <row r="38" spans="2:31" ht="15" customHeight="1">
      <c r="B38" s="247" t="s">
        <v>277</v>
      </c>
      <c r="E38" s="248">
        <f t="shared" si="21"/>
        <v>-616</v>
      </c>
      <c r="F38" s="248">
        <f t="shared" si="21"/>
        <v>1404</v>
      </c>
      <c r="G38" s="172">
        <f t="shared" si="21"/>
        <v>-76</v>
      </c>
      <c r="H38" s="248">
        <f t="shared" si="21"/>
        <v>42</v>
      </c>
      <c r="J38" s="238">
        <f t="shared" si="19"/>
        <v>754</v>
      </c>
      <c r="L38" s="248">
        <f t="shared" si="22"/>
        <v>-1121</v>
      </c>
      <c r="M38" s="248">
        <f t="shared" si="22"/>
        <v>-1449</v>
      </c>
      <c r="N38" s="172">
        <f t="shared" ref="N38" si="27">N15</f>
        <v>-767</v>
      </c>
      <c r="O38" s="248">
        <f t="shared" si="23"/>
        <v>-2622</v>
      </c>
      <c r="Q38" s="238">
        <f t="shared" si="20"/>
        <v>-5959</v>
      </c>
      <c r="S38" s="248">
        <f t="shared" si="24"/>
        <v>-1921</v>
      </c>
      <c r="T38" s="248">
        <f t="shared" si="24"/>
        <v>-1565</v>
      </c>
      <c r="U38" s="248">
        <f t="shared" si="24"/>
        <v>128</v>
      </c>
      <c r="V38" s="248">
        <f t="shared" si="24"/>
        <v>2316</v>
      </c>
      <c r="X38" s="238">
        <f>SUM(S38:V38)</f>
        <v>-1042</v>
      </c>
      <c r="Z38" s="248">
        <f t="shared" si="25"/>
        <v>-905</v>
      </c>
      <c r="AA38" s="248">
        <f t="shared" ref="AA38:AC38" si="28">AA15</f>
        <v>-17</v>
      </c>
      <c r="AB38" s="248">
        <f t="shared" si="26"/>
        <v>493</v>
      </c>
      <c r="AC38" s="248">
        <f t="shared" si="28"/>
        <v>0</v>
      </c>
      <c r="AE38" s="238">
        <f>SUM(Z38:AC38)</f>
        <v>-429</v>
      </c>
    </row>
    <row r="39" spans="2:31" ht="15" customHeight="1">
      <c r="B39" s="239" t="s">
        <v>228</v>
      </c>
      <c r="E39" s="248">
        <f t="shared" si="21"/>
        <v>0</v>
      </c>
      <c r="F39" s="240">
        <f t="shared" si="21"/>
        <v>0</v>
      </c>
      <c r="G39" s="173">
        <f t="shared" si="21"/>
        <v>0</v>
      </c>
      <c r="H39" s="248">
        <f t="shared" si="21"/>
        <v>0</v>
      </c>
      <c r="J39" s="238">
        <f t="shared" si="19"/>
        <v>0</v>
      </c>
      <c r="L39" s="248">
        <f t="shared" si="22"/>
        <v>0</v>
      </c>
      <c r="M39" s="240">
        <f t="shared" si="22"/>
        <v>0</v>
      </c>
      <c r="N39" s="173">
        <f t="shared" ref="N39" si="29">N16</f>
        <v>0</v>
      </c>
      <c r="O39" s="248">
        <f t="shared" si="23"/>
        <v>0</v>
      </c>
      <c r="Q39" s="238">
        <f t="shared" si="20"/>
        <v>0</v>
      </c>
      <c r="S39" s="248">
        <f t="shared" si="24"/>
        <v>0</v>
      </c>
      <c r="T39" s="248">
        <f t="shared" si="24"/>
        <v>0</v>
      </c>
      <c r="U39" s="248">
        <f t="shared" si="24"/>
        <v>0</v>
      </c>
      <c r="V39" s="248">
        <f t="shared" si="24"/>
        <v>0</v>
      </c>
      <c r="X39" s="238">
        <f>SUM(S39:V39)</f>
        <v>0</v>
      </c>
      <c r="Z39" s="248">
        <f t="shared" si="25"/>
        <v>0</v>
      </c>
      <c r="AA39" s="248">
        <f t="shared" ref="AA39:AC39" si="30">AA16</f>
        <v>0</v>
      </c>
      <c r="AB39" s="248">
        <f t="shared" si="26"/>
        <v>0</v>
      </c>
      <c r="AC39" s="248">
        <f t="shared" si="30"/>
        <v>0</v>
      </c>
      <c r="AE39" s="238">
        <f>SUM(Z39:AC39)</f>
        <v>0</v>
      </c>
    </row>
    <row r="40" spans="2:31" ht="15" customHeight="1">
      <c r="B40" s="239" t="s">
        <v>154</v>
      </c>
      <c r="E40" s="240">
        <f t="shared" si="21"/>
        <v>3720</v>
      </c>
      <c r="F40" s="240">
        <f t="shared" si="21"/>
        <v>3329</v>
      </c>
      <c r="G40" s="248">
        <f t="shared" si="21"/>
        <v>3347</v>
      </c>
      <c r="H40" s="248">
        <f t="shared" si="21"/>
        <v>3326</v>
      </c>
      <c r="J40" s="238">
        <f t="shared" si="19"/>
        <v>13722</v>
      </c>
      <c r="L40" s="240">
        <f t="shared" si="22"/>
        <v>2873</v>
      </c>
      <c r="M40" s="240">
        <f t="shared" si="22"/>
        <v>2823</v>
      </c>
      <c r="N40" s="248">
        <f t="shared" ref="N40" si="31">N17</f>
        <v>2898</v>
      </c>
      <c r="O40" s="248">
        <f t="shared" si="23"/>
        <v>2956</v>
      </c>
      <c r="Q40" s="238">
        <f t="shared" si="20"/>
        <v>11550</v>
      </c>
      <c r="S40" s="248">
        <f t="shared" si="24"/>
        <v>2986</v>
      </c>
      <c r="T40" s="248">
        <f t="shared" si="24"/>
        <v>5273</v>
      </c>
      <c r="U40" s="248">
        <f t="shared" si="24"/>
        <v>6482</v>
      </c>
      <c r="V40" s="248">
        <f t="shared" si="24"/>
        <v>8905</v>
      </c>
      <c r="X40" s="238">
        <f>SUM(S40:V40)</f>
        <v>23646</v>
      </c>
      <c r="Z40" s="248">
        <f t="shared" si="25"/>
        <v>8725</v>
      </c>
      <c r="AA40" s="248">
        <f t="shared" ref="AA40:AC40" si="32">AA17</f>
        <v>8688</v>
      </c>
      <c r="AB40" s="248">
        <f t="shared" si="26"/>
        <v>8628</v>
      </c>
      <c r="AC40" s="248">
        <f t="shared" si="32"/>
        <v>0</v>
      </c>
      <c r="AE40" s="238">
        <f>SUM(Z40:AC40)</f>
        <v>26041</v>
      </c>
    </row>
    <row r="41" spans="2:31" s="242" customFormat="1" ht="15" customHeight="1">
      <c r="B41" s="241" t="s">
        <v>160</v>
      </c>
      <c r="E41" s="243">
        <f>E33-E36-E37-E38-E40-E39</f>
        <v>19962.839553585072</v>
      </c>
      <c r="F41" s="243">
        <f>F33-F36-F37-F38-F40-F39</f>
        <v>39210.091789122991</v>
      </c>
      <c r="G41" s="168">
        <f>G33-G36-G37-G38-G40-G39</f>
        <v>41234.735776269721</v>
      </c>
      <c r="H41" s="243">
        <f>H33-H36-H37-H38-H40-H39</f>
        <v>34646.190867476951</v>
      </c>
      <c r="J41" s="243">
        <f>J33-J36-J37-J38-J40-J39</f>
        <v>135053.85798645485</v>
      </c>
      <c r="L41" s="243">
        <f>L33-L36-L37-L38-L40-L39</f>
        <v>33189.058656682842</v>
      </c>
      <c r="M41" s="243">
        <f>M33-M36-M37-M38-M40-M39</f>
        <v>41264.708999902796</v>
      </c>
      <c r="N41" s="168">
        <f>N33-N36-N37-N38-N40-N39</f>
        <v>43163.754193642992</v>
      </c>
      <c r="O41" s="243">
        <f>O33-O36-O37-O38-O40-O39</f>
        <v>46442.299387864652</v>
      </c>
      <c r="Q41" s="243">
        <f>Q33-Q36-Q37-Q38-Q40-Q39</f>
        <v>164059.82123809308</v>
      </c>
      <c r="S41" s="243">
        <f>S33-S36-S37-S38-S40-S39</f>
        <v>41269.44841350842</v>
      </c>
      <c r="T41" s="243">
        <f>T33-T36-T37-T38-T40-T39</f>
        <v>41275.649621112709</v>
      </c>
      <c r="U41" s="243">
        <f>U33-U36-U37-U38-U40-U39</f>
        <v>43943.065024111915</v>
      </c>
      <c r="V41" s="243">
        <f>V33-V36-V37-V38-V40-V39</f>
        <v>40835.003637469519</v>
      </c>
      <c r="X41" s="243">
        <f>X33-X36-X37-X38-X40-X39</f>
        <v>167323.16669620248</v>
      </c>
      <c r="Z41" s="243">
        <f>Z33-Z36-Z37-Z38-Z40-Z39</f>
        <v>40780.504862969014</v>
      </c>
      <c r="AA41" s="243">
        <f>AA33-AA36-AA37-AA38-AA40-AA39</f>
        <v>49746.219642722601</v>
      </c>
      <c r="AB41" s="243">
        <f>AB33-AB36-AB37-AB38-AB40-AB39</f>
        <v>42278.273202821525</v>
      </c>
      <c r="AC41" s="243">
        <f>AC33-AC36-AC37-AC38-AC40-AC39</f>
        <v>0</v>
      </c>
      <c r="AE41" s="243">
        <f>AE33-AE36-AE37-AE38-AE40-AE39</f>
        <v>132804.99770851317</v>
      </c>
    </row>
    <row r="42" spans="2:31" ht="15" customHeight="1">
      <c r="B42" s="237"/>
      <c r="E42" s="238"/>
      <c r="F42" s="238"/>
      <c r="G42" s="167"/>
      <c r="H42" s="238"/>
      <c r="J42" s="238"/>
      <c r="L42" s="238"/>
      <c r="M42" s="238"/>
      <c r="N42" s="167"/>
      <c r="O42" s="238"/>
      <c r="Q42" s="238"/>
      <c r="S42" s="238"/>
      <c r="T42" s="238"/>
      <c r="U42" s="238"/>
      <c r="V42" s="238"/>
      <c r="X42" s="238"/>
      <c r="Z42" s="238"/>
      <c r="AA42" s="238"/>
      <c r="AB42" s="238"/>
      <c r="AC42" s="238"/>
      <c r="AE42" s="238"/>
    </row>
    <row r="43" spans="2:31" ht="15" customHeight="1">
      <c r="B43" s="247" t="s">
        <v>96</v>
      </c>
      <c r="E43" s="248">
        <f t="shared" ref="E43:H44" si="33">E20</f>
        <v>3715</v>
      </c>
      <c r="F43" s="248">
        <f t="shared" si="33"/>
        <v>3718</v>
      </c>
      <c r="G43" s="172">
        <f t="shared" si="33"/>
        <v>3657</v>
      </c>
      <c r="H43" s="248">
        <f t="shared" si="33"/>
        <v>3737</v>
      </c>
      <c r="J43" s="238">
        <f t="shared" ref="J43:J44" si="34">SUM(E43:H43)</f>
        <v>14827</v>
      </c>
      <c r="L43" s="248">
        <f t="shared" ref="L43:M44" si="35">L20</f>
        <v>3559</v>
      </c>
      <c r="M43" s="248">
        <f t="shared" si="35"/>
        <v>3410</v>
      </c>
      <c r="N43" s="172">
        <f t="shared" ref="N43:O44" si="36">N20</f>
        <v>3293</v>
      </c>
      <c r="O43" s="248">
        <f t="shared" si="36"/>
        <v>3125</v>
      </c>
      <c r="Q43" s="238">
        <f t="shared" ref="Q43:Q44" si="37">SUM(L43:O43)</f>
        <v>13387</v>
      </c>
      <c r="S43" s="248">
        <f t="shared" ref="S43:V44" si="38">S20</f>
        <v>3246</v>
      </c>
      <c r="T43" s="248">
        <f t="shared" si="38"/>
        <v>4000</v>
      </c>
      <c r="U43" s="248">
        <f t="shared" si="38"/>
        <v>4973</v>
      </c>
      <c r="V43" s="248">
        <f t="shared" si="38"/>
        <v>6600</v>
      </c>
      <c r="X43" s="238">
        <f>SUM(S43:V43)</f>
        <v>18819</v>
      </c>
      <c r="Z43" s="248">
        <f t="shared" ref="Z43:Z44" si="39">Z20</f>
        <v>7134</v>
      </c>
      <c r="AA43" s="248">
        <f t="shared" ref="AA43:AC44" si="40">AA20</f>
        <v>7504</v>
      </c>
      <c r="AB43" s="248">
        <f t="shared" si="40"/>
        <v>7114</v>
      </c>
      <c r="AC43" s="248">
        <f t="shared" si="40"/>
        <v>0</v>
      </c>
      <c r="AE43" s="238">
        <f>SUM(Z43:AC43)</f>
        <v>21752</v>
      </c>
    </row>
    <row r="44" spans="2:31" ht="15" customHeight="1">
      <c r="B44" s="239" t="s">
        <v>278</v>
      </c>
      <c r="E44" s="240">
        <f t="shared" si="33"/>
        <v>-3207</v>
      </c>
      <c r="F44" s="240">
        <f t="shared" si="33"/>
        <v>-3028</v>
      </c>
      <c r="G44" s="173">
        <f t="shared" si="33"/>
        <v>-2647</v>
      </c>
      <c r="H44" s="248">
        <f t="shared" si="33"/>
        <v>-3582</v>
      </c>
      <c r="J44" s="238">
        <f t="shared" si="34"/>
        <v>-12464</v>
      </c>
      <c r="L44" s="240">
        <f t="shared" si="35"/>
        <v>-4016</v>
      </c>
      <c r="M44" s="240">
        <f t="shared" si="35"/>
        <v>-2507</v>
      </c>
      <c r="N44" s="173">
        <f t="shared" ref="N44" si="41">N21</f>
        <v>-3283</v>
      </c>
      <c r="O44" s="248">
        <f t="shared" si="36"/>
        <v>-4061</v>
      </c>
      <c r="Q44" s="238">
        <f t="shared" si="37"/>
        <v>-13867</v>
      </c>
      <c r="S44" s="248">
        <f t="shared" si="38"/>
        <v>-3412</v>
      </c>
      <c r="T44" s="248">
        <f t="shared" si="38"/>
        <v>-3138</v>
      </c>
      <c r="U44" s="248">
        <f t="shared" si="38"/>
        <v>-3605</v>
      </c>
      <c r="V44" s="248">
        <f t="shared" si="38"/>
        <v>-5850</v>
      </c>
      <c r="X44" s="238">
        <f>SUM(S44:V44)</f>
        <v>-16005</v>
      </c>
      <c r="Z44" s="248">
        <f t="shared" si="39"/>
        <v>-4791</v>
      </c>
      <c r="AA44" s="248">
        <f t="shared" ref="AA44:AC44" si="42">AA21</f>
        <v>-25613</v>
      </c>
      <c r="AB44" s="248">
        <f t="shared" si="40"/>
        <v>-4110</v>
      </c>
      <c r="AC44" s="248">
        <f t="shared" si="42"/>
        <v>0</v>
      </c>
      <c r="AE44" s="238">
        <f>SUM(Z44:AC44)</f>
        <v>-34514</v>
      </c>
    </row>
    <row r="45" spans="2:31" s="242" customFormat="1" ht="15" customHeight="1">
      <c r="B45" s="241" t="s">
        <v>151</v>
      </c>
      <c r="E45" s="243">
        <f>E41-E43-E44</f>
        <v>19454.839553585072</v>
      </c>
      <c r="F45" s="243">
        <f>F41-F43-F44</f>
        <v>38520.091789122991</v>
      </c>
      <c r="G45" s="168">
        <f>G41-G43-G44</f>
        <v>40224.735776269721</v>
      </c>
      <c r="H45" s="243">
        <f>H41-H43-H44</f>
        <v>34491.190867476951</v>
      </c>
      <c r="J45" s="243">
        <f>J41-J43-J44</f>
        <v>132690.85798645485</v>
      </c>
      <c r="L45" s="243">
        <f>L41-L43-L44</f>
        <v>33646.058656682842</v>
      </c>
      <c r="M45" s="243">
        <f>M41-M43-M44</f>
        <v>40361.708999902796</v>
      </c>
      <c r="N45" s="168">
        <f>N41-N43-N44</f>
        <v>43153.754193642992</v>
      </c>
      <c r="O45" s="243">
        <f>O41-O43-O44</f>
        <v>47378.299387864652</v>
      </c>
      <c r="Q45" s="243">
        <f>Q41-Q43-Q44</f>
        <v>164539.82123809308</v>
      </c>
      <c r="S45" s="243">
        <f>S41-S43-S44</f>
        <v>41435.44841350842</v>
      </c>
      <c r="T45" s="243">
        <f>T41-T43-T44</f>
        <v>40413.649621112709</v>
      </c>
      <c r="U45" s="243">
        <f>U41-U43-U44</f>
        <v>42575.065024111915</v>
      </c>
      <c r="V45" s="243">
        <f>V41-V43-V44</f>
        <v>40085.003637469519</v>
      </c>
      <c r="X45" s="243">
        <f>X41-X43-X44</f>
        <v>164509.16669620248</v>
      </c>
      <c r="Z45" s="243">
        <f>Z41-Z43-Z44</f>
        <v>38437.504862969014</v>
      </c>
      <c r="AA45" s="243">
        <f>AA41-AA43-AA44</f>
        <v>67855.219642722601</v>
      </c>
      <c r="AB45" s="243">
        <f>AB41-AB43-AB44</f>
        <v>39274.273202821525</v>
      </c>
      <c r="AC45" s="243">
        <f>AC41-AC43-AC44</f>
        <v>0</v>
      </c>
      <c r="AE45" s="243">
        <f>AE41-AE43-AE44</f>
        <v>145566.99770851317</v>
      </c>
    </row>
    <row r="46" spans="2:31" ht="15" customHeight="1">
      <c r="B46" s="237"/>
      <c r="E46" s="251"/>
      <c r="F46" s="251"/>
      <c r="G46" s="174"/>
      <c r="H46" s="251"/>
      <c r="J46" s="251"/>
      <c r="L46" s="251"/>
      <c r="M46" s="251"/>
      <c r="N46" s="174"/>
      <c r="O46" s="251"/>
      <c r="Q46" s="251"/>
      <c r="S46" s="251"/>
      <c r="T46" s="251"/>
      <c r="U46" s="251"/>
      <c r="V46" s="251"/>
      <c r="X46" s="251"/>
      <c r="Z46" s="251"/>
      <c r="AA46" s="251"/>
      <c r="AB46" s="251"/>
      <c r="AC46" s="251"/>
      <c r="AE46" s="251"/>
    </row>
    <row r="47" spans="2:31" ht="15" customHeight="1">
      <c r="B47" s="239" t="s">
        <v>254</v>
      </c>
      <c r="E47" s="240">
        <f t="shared" ref="E47:H47" si="43">E24</f>
        <v>4635</v>
      </c>
      <c r="F47" s="240">
        <f t="shared" si="43"/>
        <v>9291</v>
      </c>
      <c r="G47" s="173">
        <f t="shared" si="43"/>
        <v>9182</v>
      </c>
      <c r="H47" s="240">
        <f t="shared" si="43"/>
        <v>6966</v>
      </c>
      <c r="J47" s="238">
        <f>SUM(E47:H47)</f>
        <v>30074</v>
      </c>
      <c r="L47" s="240">
        <f t="shared" ref="L47:M47" si="44">L24</f>
        <v>6889</v>
      </c>
      <c r="M47" s="240">
        <f t="shared" si="44"/>
        <v>8224</v>
      </c>
      <c r="N47" s="173">
        <f t="shared" ref="N47:O47" si="45">N24</f>
        <v>8823</v>
      </c>
      <c r="O47" s="240">
        <f t="shared" si="45"/>
        <v>8503</v>
      </c>
      <c r="Q47" s="238">
        <f>SUM(L47:O47)</f>
        <v>32439</v>
      </c>
      <c r="S47" s="240">
        <f t="shared" ref="S47:V47" si="46">S24</f>
        <v>8372</v>
      </c>
      <c r="T47" s="240">
        <f t="shared" si="46"/>
        <v>7248</v>
      </c>
      <c r="U47" s="240">
        <f t="shared" si="46"/>
        <v>7900</v>
      </c>
      <c r="V47" s="240">
        <f t="shared" si="46"/>
        <v>3681</v>
      </c>
      <c r="X47" s="238">
        <f>SUM(S47:V47)</f>
        <v>27201</v>
      </c>
      <c r="Z47" s="240">
        <f t="shared" ref="Z47" si="47">Z24</f>
        <v>8302</v>
      </c>
      <c r="AA47" s="240">
        <f t="shared" ref="AA47:AC47" si="48">AA24</f>
        <v>10042</v>
      </c>
      <c r="AB47" s="240">
        <f t="shared" si="48"/>
        <v>-362</v>
      </c>
      <c r="AC47" s="240">
        <f t="shared" si="48"/>
        <v>0</v>
      </c>
      <c r="AE47" s="238">
        <f>SUM(Z47:AC47)</f>
        <v>17982</v>
      </c>
    </row>
    <row r="48" spans="2:31" s="242" customFormat="1" ht="15" customHeight="1">
      <c r="B48" s="241" t="s">
        <v>276</v>
      </c>
      <c r="E48" s="243">
        <f>E45-E47</f>
        <v>14819.839553585072</v>
      </c>
      <c r="F48" s="243">
        <f>F45-F47</f>
        <v>29229.091789122991</v>
      </c>
      <c r="G48" s="168">
        <f>G45-G47</f>
        <v>31042.735776269721</v>
      </c>
      <c r="H48" s="243">
        <f>H45-H47</f>
        <v>27525.190867476951</v>
      </c>
      <c r="J48" s="243">
        <f>J45-J47</f>
        <v>102616.85798645485</v>
      </c>
      <c r="L48" s="243">
        <f>L45-L47</f>
        <v>26757.058656682842</v>
      </c>
      <c r="M48" s="243">
        <f>M45-M47</f>
        <v>32137.708999902796</v>
      </c>
      <c r="N48" s="168">
        <f>N45-N47</f>
        <v>34330.754193642992</v>
      </c>
      <c r="O48" s="243">
        <f>O45-O47</f>
        <v>38875.299387864652</v>
      </c>
      <c r="Q48" s="243">
        <f>Q45-Q47</f>
        <v>132100.82123809308</v>
      </c>
      <c r="S48" s="243">
        <f>S45-S47</f>
        <v>33063.44841350842</v>
      </c>
      <c r="T48" s="243">
        <f>T45-T47</f>
        <v>33165.649621112709</v>
      </c>
      <c r="U48" s="243">
        <f>U45-U47</f>
        <v>34675.065024111915</v>
      </c>
      <c r="V48" s="243">
        <f>V45-V47</f>
        <v>36404.003637469519</v>
      </c>
      <c r="X48" s="243">
        <f>X45-X47</f>
        <v>137308.16669620248</v>
      </c>
      <c r="Z48" s="243">
        <f>Z45-Z47</f>
        <v>30135.504862969014</v>
      </c>
      <c r="AA48" s="243">
        <f>AA45-AA47</f>
        <v>57813.219642722601</v>
      </c>
      <c r="AB48" s="243">
        <f>AB45-AB47</f>
        <v>39636.273202821525</v>
      </c>
      <c r="AC48" s="243">
        <f>AC45-AC47</f>
        <v>0</v>
      </c>
      <c r="AE48" s="243">
        <f>AE45-AE47</f>
        <v>127584.99770851317</v>
      </c>
    </row>
    <row r="49" spans="2:31" ht="15" customHeight="1">
      <c r="B49" s="252"/>
      <c r="E49" s="253"/>
      <c r="F49" s="253"/>
      <c r="G49" s="175"/>
      <c r="H49" s="253"/>
      <c r="J49" s="253"/>
      <c r="L49" s="253"/>
      <c r="M49" s="253"/>
      <c r="N49" s="175"/>
      <c r="O49" s="253"/>
      <c r="Q49" s="253"/>
      <c r="S49" s="253"/>
      <c r="T49" s="253"/>
      <c r="U49" s="253"/>
      <c r="V49" s="253"/>
      <c r="X49" s="253"/>
      <c r="Z49" s="253"/>
      <c r="AA49" s="253"/>
      <c r="AB49" s="253"/>
      <c r="AC49" s="253"/>
      <c r="AE49" s="253"/>
    </row>
    <row r="50" spans="2:31" ht="15" customHeight="1">
      <c r="B50" s="252" t="s">
        <v>389</v>
      </c>
      <c r="E50" s="253"/>
      <c r="F50" s="253"/>
      <c r="G50" s="175"/>
      <c r="H50" s="253"/>
      <c r="J50" s="253"/>
      <c r="L50" s="253"/>
      <c r="M50" s="253"/>
      <c r="N50" s="175"/>
      <c r="O50" s="253"/>
      <c r="Q50" s="253"/>
      <c r="S50" s="253"/>
      <c r="T50" s="253"/>
      <c r="U50" s="253"/>
      <c r="V50" s="253"/>
      <c r="X50" s="253"/>
      <c r="Z50" s="253"/>
      <c r="AA50" s="253"/>
      <c r="AB50" s="253"/>
      <c r="AC50" s="253"/>
      <c r="AE50" s="253"/>
    </row>
    <row r="51" spans="2:31" ht="15" customHeight="1">
      <c r="B51" s="231" t="s">
        <v>279</v>
      </c>
      <c r="E51" s="254"/>
      <c r="F51" s="254"/>
      <c r="G51" s="176"/>
      <c r="H51" s="254"/>
      <c r="J51" s="254"/>
      <c r="L51" s="254"/>
      <c r="M51" s="254"/>
      <c r="N51" s="176"/>
      <c r="O51" s="254"/>
      <c r="Q51" s="254"/>
      <c r="S51" s="254"/>
      <c r="T51" s="254"/>
      <c r="U51" s="254"/>
      <c r="V51" s="254"/>
      <c r="X51" s="254"/>
      <c r="Z51" s="254"/>
      <c r="AA51" s="254"/>
      <c r="AB51" s="254"/>
      <c r="AC51" s="254"/>
      <c r="AE51" s="254"/>
    </row>
    <row r="52" spans="2:31" s="235" customFormat="1" ht="15" customHeight="1">
      <c r="B52" s="234"/>
      <c r="E52" s="236" t="str">
        <f>E30</f>
        <v>QE Jun-20</v>
      </c>
      <c r="F52" s="236" t="str">
        <f>F30</f>
        <v>QE Sep-20</v>
      </c>
      <c r="G52" s="166" t="str">
        <f>G30</f>
        <v>QE Dec-20</v>
      </c>
      <c r="H52" s="236" t="str">
        <f>H30</f>
        <v>QE Mar-21</v>
      </c>
      <c r="J52" s="236" t="str">
        <f>J30</f>
        <v>FY 2020-21</v>
      </c>
      <c r="L52" s="236" t="str">
        <f>L30</f>
        <v>QE Jun-21</v>
      </c>
      <c r="M52" s="236" t="str">
        <f>M30</f>
        <v>QE Sep-21</v>
      </c>
      <c r="N52" s="166" t="str">
        <f>N30</f>
        <v>QE Dec-21</v>
      </c>
      <c r="O52" s="236" t="str">
        <f>O30</f>
        <v>QE Mar-22</v>
      </c>
      <c r="Q52" s="236" t="str">
        <f>Q30</f>
        <v>FY 2021-22</v>
      </c>
      <c r="S52" s="236" t="str">
        <f>S30</f>
        <v>QE Jun-22</v>
      </c>
      <c r="T52" s="236" t="str">
        <f>T30</f>
        <v>QE Sep-22</v>
      </c>
      <c r="U52" s="236" t="str">
        <f>U30</f>
        <v>QE Dec-22</v>
      </c>
      <c r="V52" s="236" t="str">
        <f>V30</f>
        <v>QE Mar-23</v>
      </c>
      <c r="X52" s="236" t="str">
        <f>X30</f>
        <v>FY 2022-23</v>
      </c>
      <c r="Z52" s="236" t="str">
        <f>Z30</f>
        <v>QE Jun-23</v>
      </c>
      <c r="AA52" s="236" t="str">
        <f>AA30</f>
        <v>QE Sep-23</v>
      </c>
      <c r="AB52" s="236" t="str">
        <f>AB30</f>
        <v>QE Dec-23</v>
      </c>
      <c r="AC52" s="236" t="str">
        <f>AC30</f>
        <v>QE Mar-24</v>
      </c>
      <c r="AE52" s="236" t="str">
        <f>AE30</f>
        <v>FY 2023-24</v>
      </c>
    </row>
    <row r="53" spans="2:31" ht="15" customHeight="1">
      <c r="B53" s="238" t="s">
        <v>280</v>
      </c>
      <c r="E53" s="240">
        <v>11652.72194786253</v>
      </c>
      <c r="F53" s="240">
        <v>7615.448873528705</v>
      </c>
      <c r="G53" s="173">
        <v>9356.6711671622252</v>
      </c>
      <c r="H53" s="240">
        <v>9604.7000929806854</v>
      </c>
      <c r="J53" s="238">
        <f t="shared" ref="J53:J58" si="49">SUM(E53:H53)</f>
        <v>38229.542081534149</v>
      </c>
      <c r="L53" s="240">
        <v>13092.194806884334</v>
      </c>
      <c r="M53" s="240">
        <v>11408.780112254164</v>
      </c>
      <c r="N53" s="173">
        <v>9843.9162847489406</v>
      </c>
      <c r="O53" s="225">
        <v>9820</v>
      </c>
      <c r="Q53" s="238">
        <f t="shared" ref="Q53:Q58" si="50">SUM(L53:O53)</f>
        <v>44164.89120388744</v>
      </c>
      <c r="S53" s="240">
        <v>13693</v>
      </c>
      <c r="T53" s="240">
        <v>12565</v>
      </c>
      <c r="U53" s="240">
        <v>11694.9503952005</v>
      </c>
      <c r="V53" s="240">
        <v>11780.328747140124</v>
      </c>
      <c r="X53" s="238">
        <f t="shared" ref="X53:X60" si="51">SUM(S53:V53)</f>
        <v>49733.279142340631</v>
      </c>
      <c r="Z53" s="240">
        <v>16215.5840679673</v>
      </c>
      <c r="AA53" s="240">
        <v>13373.559493845525</v>
      </c>
      <c r="AB53" s="240">
        <v>13138.489969120668</v>
      </c>
      <c r="AC53" s="240"/>
      <c r="AE53" s="238">
        <f t="shared" ref="AE53:AE60" si="52">SUM(Z53:AC53)</f>
        <v>42727.63353093349</v>
      </c>
    </row>
    <row r="54" spans="2:31" ht="15" customHeight="1">
      <c r="B54" s="224" t="s">
        <v>50</v>
      </c>
      <c r="E54" s="240">
        <v>3720.4078465338735</v>
      </c>
      <c r="F54" s="240">
        <v>3328.8828442762451</v>
      </c>
      <c r="G54" s="173">
        <v>3346.9135265385908</v>
      </c>
      <c r="H54" s="240">
        <v>3326.0493391578775</v>
      </c>
      <c r="J54" s="238">
        <f t="shared" si="49"/>
        <v>13722.253556506588</v>
      </c>
      <c r="L54" s="240">
        <v>2873</v>
      </c>
      <c r="M54" s="240">
        <f>M40</f>
        <v>2823</v>
      </c>
      <c r="N54" s="173">
        <f>N40</f>
        <v>2898</v>
      </c>
      <c r="O54" s="240">
        <f>O40</f>
        <v>2956</v>
      </c>
      <c r="Q54" s="238">
        <f t="shared" si="50"/>
        <v>11550</v>
      </c>
      <c r="S54" s="240">
        <f>S40</f>
        <v>2986</v>
      </c>
      <c r="T54" s="240">
        <f>T40</f>
        <v>5273</v>
      </c>
      <c r="U54" s="240">
        <f>U40</f>
        <v>6482</v>
      </c>
      <c r="V54" s="240">
        <f>V40</f>
        <v>8905</v>
      </c>
      <c r="X54" s="238">
        <f t="shared" si="51"/>
        <v>23646</v>
      </c>
      <c r="Z54" s="240">
        <f>Z40</f>
        <v>8725</v>
      </c>
      <c r="AA54" s="240">
        <f>AA40</f>
        <v>8688</v>
      </c>
      <c r="AB54" s="240">
        <f>AB40</f>
        <v>8628</v>
      </c>
      <c r="AC54" s="240">
        <f>AC40</f>
        <v>0</v>
      </c>
      <c r="AE54" s="238">
        <f t="shared" si="52"/>
        <v>26041</v>
      </c>
    </row>
    <row r="55" spans="2:31" ht="15" customHeight="1">
      <c r="B55" s="225" t="s">
        <v>228</v>
      </c>
      <c r="E55" s="240">
        <v>0</v>
      </c>
      <c r="F55" s="240">
        <v>0</v>
      </c>
      <c r="G55" s="173">
        <v>0</v>
      </c>
      <c r="H55" s="240">
        <v>0</v>
      </c>
      <c r="J55" s="238">
        <f t="shared" si="49"/>
        <v>0</v>
      </c>
      <c r="L55" s="240">
        <v>0</v>
      </c>
      <c r="M55" s="240">
        <v>0</v>
      </c>
      <c r="N55" s="173">
        <v>0</v>
      </c>
      <c r="O55" s="240">
        <v>0</v>
      </c>
      <c r="Q55" s="238">
        <f t="shared" si="50"/>
        <v>0</v>
      </c>
      <c r="S55" s="240">
        <v>0</v>
      </c>
      <c r="T55" s="240">
        <v>0</v>
      </c>
      <c r="U55" s="240">
        <v>0</v>
      </c>
      <c r="V55" s="240">
        <v>0</v>
      </c>
      <c r="X55" s="238">
        <f t="shared" si="51"/>
        <v>0</v>
      </c>
      <c r="Z55" s="240">
        <v>0</v>
      </c>
      <c r="AA55" s="240">
        <v>0</v>
      </c>
      <c r="AB55" s="240">
        <v>0</v>
      </c>
      <c r="AC55" s="240">
        <v>0</v>
      </c>
      <c r="AE55" s="238">
        <f t="shared" si="52"/>
        <v>0</v>
      </c>
    </row>
    <row r="56" spans="2:31" ht="25.2">
      <c r="B56" s="255" t="s">
        <v>333</v>
      </c>
      <c r="E56" s="240"/>
      <c r="F56" s="240"/>
      <c r="G56" s="173"/>
      <c r="H56" s="240"/>
      <c r="J56" s="238"/>
      <c r="L56" s="240"/>
      <c r="M56" s="240"/>
      <c r="N56" s="173"/>
      <c r="O56" s="240"/>
      <c r="Q56" s="238"/>
      <c r="S56" s="240"/>
      <c r="T56" s="240">
        <v>150</v>
      </c>
      <c r="U56" s="240">
        <v>196.19</v>
      </c>
      <c r="V56" s="240">
        <v>361.35564923801689</v>
      </c>
      <c r="X56" s="238">
        <f>SUM(S56:V56)</f>
        <v>707.54564923801695</v>
      </c>
      <c r="Z56" s="240">
        <v>312.75116929989679</v>
      </c>
      <c r="AA56" s="240">
        <v>269.01198881722166</v>
      </c>
      <c r="AB56" s="240">
        <v>233.4589100614354</v>
      </c>
      <c r="AC56" s="240"/>
      <c r="AE56" s="238">
        <f>SUM(Z56:AC56)</f>
        <v>815.22206817855385</v>
      </c>
    </row>
    <row r="57" spans="2:31" s="256" customFormat="1" ht="12.6">
      <c r="B57" s="224" t="s">
        <v>389</v>
      </c>
      <c r="E57" s="240"/>
      <c r="F57" s="240"/>
      <c r="G57" s="173"/>
      <c r="H57" s="240"/>
      <c r="I57" s="229"/>
      <c r="J57" s="238"/>
      <c r="L57" s="240"/>
      <c r="M57" s="240"/>
      <c r="N57" s="173"/>
      <c r="O57" s="240"/>
      <c r="P57" s="229"/>
      <c r="Q57" s="238"/>
      <c r="R57" s="229"/>
      <c r="S57" s="240"/>
      <c r="T57" s="240"/>
      <c r="U57" s="240"/>
      <c r="V57" s="240"/>
      <c r="W57" s="229"/>
      <c r="X57" s="238"/>
      <c r="Y57" s="229"/>
      <c r="Z57" s="240">
        <v>0</v>
      </c>
      <c r="AA57" s="240">
        <v>-21931.951083925098</v>
      </c>
      <c r="AB57" s="240">
        <v>0</v>
      </c>
      <c r="AC57" s="240"/>
      <c r="AD57" s="229"/>
      <c r="AE57" s="238">
        <f t="shared" ref="AE57" si="53">SUM(Z57:AC57)</f>
        <v>-21931.951083925098</v>
      </c>
    </row>
    <row r="58" spans="2:31" s="256" customFormat="1" ht="25.2">
      <c r="B58" s="255" t="s">
        <v>222</v>
      </c>
      <c r="E58" s="240">
        <v>-4112.7641975460565</v>
      </c>
      <c r="F58" s="240">
        <v>-2317.8662394095122</v>
      </c>
      <c r="G58" s="173">
        <v>-2727.8071570016687</v>
      </c>
      <c r="H58" s="240">
        <v>-3742.5132999831508</v>
      </c>
      <c r="J58" s="238">
        <f t="shared" si="49"/>
        <v>-12900.95089394039</v>
      </c>
      <c r="L58" s="240">
        <v>-3763.9936783593635</v>
      </c>
      <c r="M58" s="240">
        <v>-3236.0063216406365</v>
      </c>
      <c r="N58" s="173">
        <v>-2714.9644748436876</v>
      </c>
      <c r="O58" s="240">
        <v>-3331.916215962804</v>
      </c>
      <c r="Q58" s="238">
        <f t="shared" si="50"/>
        <v>-13046.880690806491</v>
      </c>
      <c r="S58" s="240">
        <v>-3879.7611955149373</v>
      </c>
      <c r="T58" s="240">
        <v>-4403.0073795739991</v>
      </c>
      <c r="U58" s="225">
        <v>-4557.9831948338151</v>
      </c>
      <c r="V58" s="240">
        <v>-6167.8735482562524</v>
      </c>
      <c r="X58" s="238">
        <f t="shared" si="51"/>
        <v>-19008.625318179002</v>
      </c>
      <c r="Z58" s="240">
        <v>-5790</v>
      </c>
      <c r="AA58" s="240">
        <v>-5218</v>
      </c>
      <c r="AB58" s="225">
        <v>-4464</v>
      </c>
      <c r="AC58" s="240"/>
      <c r="AE58" s="238">
        <f t="shared" si="52"/>
        <v>-15472</v>
      </c>
    </row>
    <row r="59" spans="2:31" s="256" customFormat="1" ht="12.6">
      <c r="B59" s="224" t="s">
        <v>332</v>
      </c>
      <c r="E59" s="240"/>
      <c r="F59" s="240"/>
      <c r="G59" s="173"/>
      <c r="H59" s="240"/>
      <c r="I59" s="229"/>
      <c r="J59" s="238"/>
      <c r="L59" s="240"/>
      <c r="M59" s="240"/>
      <c r="N59" s="173"/>
      <c r="O59" s="240"/>
      <c r="P59" s="229"/>
      <c r="Q59" s="238"/>
      <c r="R59" s="229"/>
      <c r="S59" s="240"/>
      <c r="T59" s="240">
        <v>478</v>
      </c>
      <c r="U59" s="240">
        <v>2132.46</v>
      </c>
      <c r="V59" s="240">
        <v>1157.4651024676821</v>
      </c>
      <c r="W59" s="229"/>
      <c r="X59" s="238">
        <f t="shared" si="51"/>
        <v>3767.9251024676823</v>
      </c>
      <c r="Y59" s="229"/>
      <c r="Z59" s="240">
        <v>1014.5387920884591</v>
      </c>
      <c r="AA59" s="240">
        <v>1100.6941578676706</v>
      </c>
      <c r="AB59" s="240">
        <v>976.64602319224059</v>
      </c>
      <c r="AC59" s="240"/>
      <c r="AD59" s="229"/>
      <c r="AE59" s="238">
        <f t="shared" si="52"/>
        <v>3091.8789731483703</v>
      </c>
    </row>
    <row r="60" spans="2:31" s="256" customFormat="1" ht="12.6">
      <c r="B60" s="295" t="s">
        <v>341</v>
      </c>
      <c r="E60" s="228"/>
      <c r="F60" s="228"/>
      <c r="G60" s="188"/>
      <c r="H60" s="228"/>
      <c r="J60" s="228"/>
      <c r="L60" s="228"/>
      <c r="M60" s="228"/>
      <c r="N60" s="188"/>
      <c r="O60" s="228"/>
      <c r="Q60" s="228"/>
      <c r="S60" s="228"/>
      <c r="T60" s="228">
        <v>-6.3</v>
      </c>
      <c r="U60" s="228">
        <v>-1.5609999999999999</v>
      </c>
      <c r="V60" s="228">
        <v>-9.5077715689197362</v>
      </c>
      <c r="X60" s="228">
        <f t="shared" si="51"/>
        <v>-17.368771568919737</v>
      </c>
      <c r="Z60" s="228">
        <v>-0.68422524671356999</v>
      </c>
      <c r="AA60" s="228">
        <v>-1.2863027589593612</v>
      </c>
      <c r="AB60" s="228">
        <v>1</v>
      </c>
      <c r="AC60" s="228"/>
      <c r="AE60" s="228">
        <f t="shared" si="52"/>
        <v>-0.97052800567293129</v>
      </c>
    </row>
    <row r="61" spans="2:31" s="242" customFormat="1" ht="15" customHeight="1">
      <c r="B61" s="257"/>
      <c r="E61" s="243">
        <f>SUM(E53:E60)</f>
        <v>11260.365596850348</v>
      </c>
      <c r="F61" s="243">
        <f>SUM(F53:F60)</f>
        <v>8626.4654783954393</v>
      </c>
      <c r="G61" s="168">
        <f>SUM(G53:G60)</f>
        <v>9975.7775366991464</v>
      </c>
      <c r="H61" s="243">
        <f>SUM(H53:H60)</f>
        <v>9188.2361321554126</v>
      </c>
      <c r="J61" s="243">
        <f>SUM(J53:J60)</f>
        <v>39050.844744100352</v>
      </c>
      <c r="L61" s="243">
        <f>SUM(L53:L60)</f>
        <v>12201.20112852497</v>
      </c>
      <c r="M61" s="243">
        <f>SUM(M53:M60)</f>
        <v>10995.773790613528</v>
      </c>
      <c r="N61" s="168">
        <f>SUM(N53:N60)</f>
        <v>10026.951809905253</v>
      </c>
      <c r="O61" s="243">
        <f>SUM(O53:O60)</f>
        <v>9444.0837840371969</v>
      </c>
      <c r="Q61" s="243">
        <f>SUM(Q53:Q60)</f>
        <v>42668.010513080953</v>
      </c>
      <c r="S61" s="243">
        <f>SUM(S53:S60)</f>
        <v>12799.238804485063</v>
      </c>
      <c r="T61" s="243">
        <f>SUM(T53:T60)</f>
        <v>14056.692620426002</v>
      </c>
      <c r="U61" s="243">
        <f>SUM(U53:U60)</f>
        <v>15946.056200366684</v>
      </c>
      <c r="V61" s="243">
        <f>SUM(V53:V60)</f>
        <v>16026.76817902065</v>
      </c>
      <c r="X61" s="243">
        <f>SUM(X53:X60)</f>
        <v>58828.755804298409</v>
      </c>
      <c r="Z61" s="243">
        <f>SUM(Z53:Z60)</f>
        <v>20477.189804108941</v>
      </c>
      <c r="AA61" s="243">
        <f>SUM(AA53:AA60)</f>
        <v>-3719.9717461536384</v>
      </c>
      <c r="AB61" s="243">
        <f>SUM(AB53:AB60)</f>
        <v>18513.594902374341</v>
      </c>
      <c r="AC61" s="243">
        <f>SUM(AC53:AC60)</f>
        <v>0</v>
      </c>
      <c r="AE61" s="243">
        <f>SUM(AE53:AE60)</f>
        <v>35270.812960329647</v>
      </c>
    </row>
    <row r="62" spans="2:31" s="291" customFormat="1" ht="15" customHeight="1">
      <c r="B62" s="292"/>
      <c r="E62" s="293"/>
      <c r="F62" s="293"/>
      <c r="G62" s="294"/>
      <c r="H62" s="293"/>
      <c r="J62" s="293"/>
      <c r="L62" s="293"/>
      <c r="M62" s="293"/>
      <c r="N62" s="294"/>
      <c r="O62" s="293"/>
      <c r="Q62" s="293"/>
      <c r="S62" s="293"/>
      <c r="T62" s="293"/>
      <c r="U62" s="293"/>
      <c r="V62" s="293"/>
      <c r="X62" s="293"/>
      <c r="Z62" s="293"/>
      <c r="AA62" s="293"/>
      <c r="AB62" s="293"/>
      <c r="AC62" s="293"/>
      <c r="AE62" s="293"/>
    </row>
    <row r="63" spans="2:31" ht="15" customHeight="1">
      <c r="G63" s="164"/>
      <c r="N63" s="164"/>
    </row>
    <row r="64" spans="2:31" s="242" customFormat="1" ht="50.4">
      <c r="B64" s="258" t="s">
        <v>339</v>
      </c>
      <c r="E64" s="243">
        <f>E18+E53+E54+E55</f>
        <v>35336.129794396402</v>
      </c>
      <c r="F64" s="243">
        <f>F18+F53+F54+F55</f>
        <v>50154.331717804947</v>
      </c>
      <c r="G64" s="168">
        <f>G18+G53+G54+G55</f>
        <v>53938.584693700817</v>
      </c>
      <c r="H64" s="243">
        <f>H18+H53+H54+H55</f>
        <v>47576.74943213856</v>
      </c>
      <c r="J64" s="243">
        <f>J18+J53+J54+J55</f>
        <v>187005.79563804076</v>
      </c>
      <c r="L64" s="243">
        <f>L18+L53+L54+L55</f>
        <v>49154.194806884334</v>
      </c>
      <c r="M64" s="243">
        <f>M18+M53+M54+M55</f>
        <v>55496.780112254164</v>
      </c>
      <c r="N64" s="168">
        <f>N18+N53+N54+N55</f>
        <v>55905.916284748942</v>
      </c>
      <c r="O64" s="243">
        <f>O18+O53+O54+O55</f>
        <v>59218</v>
      </c>
      <c r="Q64" s="243">
        <f>Q18+Q53+Q54+Q55</f>
        <v>219774.89120388744</v>
      </c>
      <c r="S64" s="243">
        <v>57948</v>
      </c>
      <c r="T64" s="243">
        <f>T18+T53+T54+T55</f>
        <v>59114</v>
      </c>
      <c r="U64" s="243">
        <f>U18+U53+U54+U55</f>
        <v>62119.950395200503</v>
      </c>
      <c r="V64" s="243">
        <f>V18+V53+V54+V55</f>
        <v>61520.328747140127</v>
      </c>
      <c r="X64" s="243">
        <f>X18+X53+X54+X55</f>
        <v>240702.27914234065</v>
      </c>
      <c r="Z64" s="243">
        <f>Z18+Z53+Z54+Z55</f>
        <v>65721.584067967298</v>
      </c>
      <c r="AA64" s="243">
        <f>AA18+AA53+AA54+AA55</f>
        <v>71807.559493845532</v>
      </c>
      <c r="AB64" s="243">
        <f>AB18+AB53+AB54+AB55</f>
        <v>64044.489969120667</v>
      </c>
      <c r="AC64" s="243">
        <f>AC18+AC53+AC54+AC55</f>
        <v>0</v>
      </c>
      <c r="AE64" s="243">
        <f>AE18+AE53+AE54+AE55</f>
        <v>201573.6335309335</v>
      </c>
    </row>
    <row r="65" spans="2:31" ht="15" customHeight="1">
      <c r="B65" s="259" t="s">
        <v>40</v>
      </c>
      <c r="E65" s="221">
        <v>0.17543384295516987</v>
      </c>
      <c r="F65" s="221">
        <v>0.23392432188058274</v>
      </c>
      <c r="G65" s="178">
        <v>0.24023199776941953</v>
      </c>
      <c r="H65" s="221">
        <v>0.20835145342701802</v>
      </c>
      <c r="J65" s="221">
        <v>0.21527059002916193</v>
      </c>
      <c r="L65" s="221">
        <v>0.20805073171169394</v>
      </c>
      <c r="M65" s="221">
        <v>0.2181397993423444</v>
      </c>
      <c r="N65" s="178">
        <v>0.21407521392432771</v>
      </c>
      <c r="O65" s="221">
        <v>0.21531827809910348</v>
      </c>
      <c r="Q65" s="221">
        <v>0.214029047731355</v>
      </c>
      <c r="S65" s="221">
        <v>0.21085907147908661</v>
      </c>
      <c r="T65" s="221">
        <v>0.20433767409679873</v>
      </c>
      <c r="U65" s="221">
        <f>U64/U$31</f>
        <v>0.21205663096763999</v>
      </c>
      <c r="V65" s="221">
        <f>0+(IF(V31&gt;0,V64/V31,0))</f>
        <v>0.20172811565555521</v>
      </c>
      <c r="X65" s="221">
        <f>IF(X31&gt;0,X64/X31,0)</f>
        <v>0.20714103736338293</v>
      </c>
      <c r="Z65" s="221">
        <f>0+(IF(Z31&gt;0,Z64/Z31,0))</f>
        <v>0.20700528260761164</v>
      </c>
      <c r="AA65" s="221">
        <f>0+(IF(AA31&gt;0,AA64/AA31,0))</f>
        <v>0.22096262553325918</v>
      </c>
      <c r="AB65" s="221">
        <f>0+(IF(AB31&gt;0,AB64/AB31,0))</f>
        <v>0.20273033797686305</v>
      </c>
      <c r="AC65" s="221">
        <f>0+(IF(AC31&gt;0,AC64/AC31,0))</f>
        <v>0</v>
      </c>
      <c r="AE65" s="221">
        <f>IF(AE31&gt;0,AE64/AE31,0)</f>
        <v>0.21032894104448072</v>
      </c>
    </row>
    <row r="66" spans="2:31" ht="15" customHeight="1">
      <c r="G66" s="164"/>
      <c r="N66" s="164"/>
      <c r="U66" s="249"/>
      <c r="V66" s="249"/>
      <c r="AB66" s="249"/>
      <c r="AC66" s="249"/>
    </row>
    <row r="67" spans="2:31" s="242" customFormat="1" ht="50.4">
      <c r="B67" s="258" t="s">
        <v>338</v>
      </c>
      <c r="E67" s="243">
        <f>E18+E53+E54+E55</f>
        <v>35336.129794396402</v>
      </c>
      <c r="F67" s="243">
        <f>F18+F53+F54+F55</f>
        <v>50154.331717804947</v>
      </c>
      <c r="G67" s="168">
        <f>G18+G53+G54+G55</f>
        <v>53938.584693700817</v>
      </c>
      <c r="H67" s="243">
        <f>H18+H53+H54+H55</f>
        <v>47576.74943213856</v>
      </c>
      <c r="J67" s="243">
        <f>J18+J53+J54+J55</f>
        <v>187005.79563804076</v>
      </c>
      <c r="L67" s="243">
        <f>L18+L53+L54+L55</f>
        <v>49154.194806884334</v>
      </c>
      <c r="M67" s="243">
        <f>M18+M53+M54+M55</f>
        <v>55496.780112254164</v>
      </c>
      <c r="N67" s="168">
        <f>N18+N53+N54+N55</f>
        <v>55905.916284748942</v>
      </c>
      <c r="O67" s="243">
        <f>O18+O53+O54+O55</f>
        <v>59218</v>
      </c>
      <c r="Q67" s="243">
        <f>Q18+Q53+Q54+Q55</f>
        <v>219774.89120388744</v>
      </c>
      <c r="S67" s="243">
        <f>S18+S53+S54+S55</f>
        <v>57948</v>
      </c>
      <c r="T67" s="243">
        <f>T18+T53+T54+T55+T59</f>
        <v>59592</v>
      </c>
      <c r="U67" s="243">
        <f>U18+U53+U54+U55+U59</f>
        <v>64252.410395200503</v>
      </c>
      <c r="V67" s="243">
        <f>V18+V53+V54+V55+V59</f>
        <v>62677.793849607806</v>
      </c>
      <c r="X67" s="243">
        <f>X18+X53+X54+X55+X59</f>
        <v>244470.20424480832</v>
      </c>
      <c r="Z67" s="243">
        <f>Z18+Z53+Z54+Z55+Z59</f>
        <v>66736.122860055752</v>
      </c>
      <c r="AA67" s="243">
        <f>AA18+AA53+AA54+AA55+AA59</f>
        <v>72908.253651713196</v>
      </c>
      <c r="AB67" s="243">
        <f>AB18+AB53+AB54+AB55+AB59</f>
        <v>65021.135992312906</v>
      </c>
      <c r="AC67" s="243">
        <f>AC18+AC53+AC54+AC55+AC59</f>
        <v>0</v>
      </c>
      <c r="AE67" s="243">
        <f>AE18+AE53+AE54+AE55+AE59</f>
        <v>204665.51250408188</v>
      </c>
    </row>
    <row r="68" spans="2:31" ht="15" customHeight="1">
      <c r="B68" s="259" t="s">
        <v>40</v>
      </c>
      <c r="E68" s="221">
        <f>IF(E31&gt;0,E67/E31,0)</f>
        <v>0.17543384295516987</v>
      </c>
      <c r="F68" s="221">
        <f>IF(F31&gt;0,F67/F31,0)</f>
        <v>0.23392432188058274</v>
      </c>
      <c r="G68" s="178">
        <f>IF(G31&gt;0,G67/G31,0)</f>
        <v>0.24023199776941953</v>
      </c>
      <c r="H68" s="221">
        <f>IF(H31&gt;0,H67/H31,0)</f>
        <v>0.20835145342701802</v>
      </c>
      <c r="J68" s="221">
        <f>IF(J31&gt;0,J67/J31,0)</f>
        <v>0.21527059002916193</v>
      </c>
      <c r="L68" s="221">
        <f>IF(L31&gt;0,L67/L31,0)</f>
        <v>0.20805073171169394</v>
      </c>
      <c r="M68" s="221">
        <f>IF(M31&gt;0,M67/M31,0)</f>
        <v>0.2181397993423444</v>
      </c>
      <c r="N68" s="178">
        <f>0+(IF(N31&gt;0,N67/N31,0))</f>
        <v>0.21407521392432771</v>
      </c>
      <c r="O68" s="221">
        <f>0+(IF(O31&gt;0,O67/O31,0))</f>
        <v>0.21531827809910348</v>
      </c>
      <c r="Q68" s="221">
        <f>IF(Q31&gt;0,Q67/Q31,0)</f>
        <v>0.214029047731355</v>
      </c>
      <c r="S68" s="221">
        <f>0+(IF(S31&gt;0,S67/S31,0))</f>
        <v>0.21085907147908661</v>
      </c>
      <c r="T68" s="221">
        <f>0+(IF(T31&gt;0,T67/T31,0))</f>
        <v>0.2059899630337387</v>
      </c>
      <c r="U68" s="221">
        <f>0+(IF(U31&gt;0,U67/U31,0))</f>
        <v>0.21933613264779894</v>
      </c>
      <c r="V68" s="221">
        <f>IF(V31&gt;0,V67/V31,0)</f>
        <v>0.20552349937363593</v>
      </c>
      <c r="X68" s="221">
        <f>IF(X31&gt;0,X67/X31,0)</f>
        <v>0.21038359874341514</v>
      </c>
      <c r="Z68" s="221">
        <f>0+(IF(Z31&gt;0,Z67/Z31,0))</f>
        <v>0.21020080645797204</v>
      </c>
      <c r="AA68" s="221">
        <f>0+(IF(AA31&gt;0,AA67/AA31,0))</f>
        <v>0.22434962646666934</v>
      </c>
      <c r="AB68" s="221">
        <f>0+(IF(AB31&gt;0,AB67/AB31,0))</f>
        <v>0.20582187291548129</v>
      </c>
      <c r="AC68" s="221">
        <f>IF(AC31&gt;0,AC67/AC31,0)</f>
        <v>0</v>
      </c>
      <c r="AE68" s="221">
        <f>IF(AE31&gt;0,AE67/AE31,0)</f>
        <v>0.21355511511729269</v>
      </c>
    </row>
    <row r="69" spans="2:31" customFormat="1" ht="15" customHeight="1"/>
    <row r="70" spans="2:31" ht="15" customHeight="1">
      <c r="G70" s="164"/>
      <c r="N70" s="164"/>
    </row>
    <row r="71" spans="2:31" s="242" customFormat="1" ht="66" customHeight="1">
      <c r="B71" s="258" t="s">
        <v>340</v>
      </c>
      <c r="E71" s="243">
        <v>26080.20515043542</v>
      </c>
      <c r="F71" s="243">
        <v>37855.55726751843</v>
      </c>
      <c r="G71" s="168">
        <v>41018.513312968869</v>
      </c>
      <c r="H71" s="243">
        <v>36713.426999632364</v>
      </c>
      <c r="J71" s="243">
        <v>141667.7027305552</v>
      </c>
      <c r="L71" s="243">
        <v>38958.259785207811</v>
      </c>
      <c r="M71" s="243">
        <v>43133.482790516326</v>
      </c>
      <c r="N71" s="168">
        <v>44357.706003548243</v>
      </c>
      <c r="O71" s="243">
        <v>48319.383171901849</v>
      </c>
      <c r="Q71" s="243">
        <v>174768.83175117403</v>
      </c>
      <c r="S71" s="243">
        <f>S48+S53+S54+S58</f>
        <v>45862.68721799348</v>
      </c>
      <c r="T71" s="243">
        <f>T48+T53+T54+T58</f>
        <v>46600.642241538706</v>
      </c>
      <c r="U71" s="243">
        <f>U48+U53+U54+U58</f>
        <v>48294.0322244786</v>
      </c>
      <c r="V71" s="243">
        <f>V48+V53+V54+V58</f>
        <v>50921.458836353391</v>
      </c>
      <c r="X71" s="243">
        <f>X48+X53+X54+X58</f>
        <v>191678.82052036413</v>
      </c>
      <c r="Z71" s="243">
        <f>Z48+Z53+Z54+Z58+Z57</f>
        <v>49286.088930936312</v>
      </c>
      <c r="AA71" s="243">
        <f>AA48+AA53+AA54+AA58+AA57</f>
        <v>52724.828052643032</v>
      </c>
      <c r="AB71" s="243">
        <f>AB48+AB53+AB54+AB58+AB57</f>
        <v>56938.763171942192</v>
      </c>
      <c r="AC71" s="243">
        <f>AC48+AC53+AC54+AC58+AC57</f>
        <v>0</v>
      </c>
      <c r="AE71" s="243">
        <f>AE48+AE53+AE54+AE58+AE57</f>
        <v>158949.68015552158</v>
      </c>
    </row>
    <row r="72" spans="2:31" ht="15" customHeight="1">
      <c r="B72" s="259" t="s">
        <v>40</v>
      </c>
      <c r="E72" s="221">
        <v>0.12948080735558251</v>
      </c>
      <c r="F72" s="221">
        <v>0.17656172976325676</v>
      </c>
      <c r="G72" s="178">
        <v>0.18268850498513045</v>
      </c>
      <c r="H72" s="221">
        <v>0.16077802638809441</v>
      </c>
      <c r="J72" s="221">
        <v>0.16307991873102595</v>
      </c>
      <c r="L72" s="221">
        <v>0.16489527468348544</v>
      </c>
      <c r="M72" s="221">
        <v>0.16954369716274909</v>
      </c>
      <c r="N72" s="178">
        <v>0.16985474942465956</v>
      </c>
      <c r="O72" s="221">
        <v>0.17569060730495292</v>
      </c>
      <c r="Q72" s="221">
        <v>0.17019963667334323</v>
      </c>
      <c r="S72" s="221">
        <v>0.16688347556985367</v>
      </c>
      <c r="T72" s="221">
        <v>0.16108310801253592</v>
      </c>
      <c r="U72" s="221">
        <f>U71/U$31</f>
        <v>0.16485959348346188</v>
      </c>
      <c r="V72" s="221">
        <f>V71/V$31</f>
        <v>0.16697391165951814</v>
      </c>
      <c r="X72" s="221">
        <f>X71/X$31</f>
        <v>0.1649529446279086</v>
      </c>
      <c r="Z72" s="221">
        <f t="shared" ref="Z72" si="54">Z71/Z$31</f>
        <v>0.15523790110142888</v>
      </c>
      <c r="AA72" s="221">
        <f t="shared" ref="AA72:AB72" si="55">AA71/AA$31</f>
        <v>0.16224220011682972</v>
      </c>
      <c r="AB72" s="221">
        <f t="shared" si="55"/>
        <v>0.18023743662254185</v>
      </c>
      <c r="AC72" s="221" t="e">
        <f>AC71/AC$31</f>
        <v>#DIV/0!</v>
      </c>
      <c r="AE72" s="221">
        <f>AE71/AE$31</f>
        <v>0.16585362540155499</v>
      </c>
    </row>
    <row r="73" spans="2:31" ht="15" customHeight="1">
      <c r="G73" s="164"/>
      <c r="N73" s="164"/>
    </row>
    <row r="74" spans="2:31" ht="15" customHeight="1">
      <c r="G74" s="164"/>
      <c r="N74" s="164"/>
    </row>
    <row r="75" spans="2:31" s="242" customFormat="1" ht="63">
      <c r="B75" s="258" t="s">
        <v>342</v>
      </c>
      <c r="E75" s="243">
        <f>E48+E61</f>
        <v>26080.20515043542</v>
      </c>
      <c r="F75" s="243">
        <f>F48+F61</f>
        <v>37855.55726751843</v>
      </c>
      <c r="G75" s="168">
        <f>G48+G61</f>
        <v>41018.513312968869</v>
      </c>
      <c r="H75" s="243">
        <f>H48+H61</f>
        <v>36713.426999632364</v>
      </c>
      <c r="J75" s="243">
        <f>J48+J61</f>
        <v>141667.7027305552</v>
      </c>
      <c r="L75" s="243">
        <f>L48+L61</f>
        <v>38958.259785207811</v>
      </c>
      <c r="M75" s="243">
        <f>M48+M61</f>
        <v>43133.482790516326</v>
      </c>
      <c r="N75" s="168">
        <f>N48+N61</f>
        <v>44357.706003548243</v>
      </c>
      <c r="O75" s="243">
        <f>O48+O61</f>
        <v>48319.383171901849</v>
      </c>
      <c r="Q75" s="243">
        <f>Q48+Q61</f>
        <v>174768.83175117403</v>
      </c>
      <c r="S75" s="243">
        <f>S48+S61</f>
        <v>45862.687217993487</v>
      </c>
      <c r="T75" s="243">
        <f>T48+T61</f>
        <v>47222.34224153871</v>
      </c>
      <c r="U75" s="243">
        <f>U48+U61</f>
        <v>50621.1212244786</v>
      </c>
      <c r="V75" s="243">
        <f>V48+V61</f>
        <v>52430.771816490167</v>
      </c>
      <c r="X75" s="243">
        <f>X48+X61</f>
        <v>196136.92250050089</v>
      </c>
      <c r="Z75" s="243">
        <f>Z48+Z61</f>
        <v>50612.694667077958</v>
      </c>
      <c r="AA75" s="243">
        <f>AA48+AA61</f>
        <v>54093.247896568966</v>
      </c>
      <c r="AB75" s="243">
        <f>AB48+AB61</f>
        <v>58149.86810519587</v>
      </c>
      <c r="AC75" s="243">
        <f>AC48+AC61</f>
        <v>0</v>
      </c>
      <c r="AE75" s="243">
        <f>AE48+AE61</f>
        <v>162855.81066884281</v>
      </c>
    </row>
    <row r="76" spans="2:31" ht="15" customHeight="1">
      <c r="B76" s="259" t="s">
        <v>40</v>
      </c>
      <c r="E76" s="221">
        <f>IF(E31&gt;0,E75/E31,0)</f>
        <v>0.12948080735558251</v>
      </c>
      <c r="F76" s="221">
        <f>IF(F31&gt;0,F75/F31,0)</f>
        <v>0.17656172976325676</v>
      </c>
      <c r="G76" s="178">
        <f>IF(G31&gt;0,G75/G31,0)</f>
        <v>0.18268850498513045</v>
      </c>
      <c r="H76" s="221">
        <f>IF(H31&gt;0,H75/H31,0)</f>
        <v>0.16077802638809441</v>
      </c>
      <c r="J76" s="221">
        <f>IF(J31&gt;0,J75/J31,0)</f>
        <v>0.16307991873102595</v>
      </c>
      <c r="L76" s="221">
        <f>IF(L31&gt;0,L75/L31,0)</f>
        <v>0.16489527468348544</v>
      </c>
      <c r="M76" s="221">
        <f>IF(M31&gt;0,M75/M31,0)</f>
        <v>0.16954369716274909</v>
      </c>
      <c r="N76" s="178">
        <f>IF(N31&gt;0,N75/N31,0)</f>
        <v>0.16985474942465956</v>
      </c>
      <c r="O76" s="221">
        <f>IF(O31&gt;0,O75/O31,0)</f>
        <v>0.17569060730495292</v>
      </c>
      <c r="Q76" s="221">
        <f>IF(Q31&gt;0,Q75/Q31,0)</f>
        <v>0.17019963667334323</v>
      </c>
      <c r="S76" s="221">
        <f>IF(S31&gt;0,S75/S31,0)</f>
        <v>0.16688347556985367</v>
      </c>
      <c r="T76" s="221">
        <f>IF(T31&gt;0,T75/T31,0)</f>
        <v>0.16323212063198278</v>
      </c>
      <c r="U76" s="221">
        <f>IF(U31&gt;0,U75/U31,0)</f>
        <v>0.17280349315115995</v>
      </c>
      <c r="V76" s="221">
        <f>IF(V31&gt;0,V75/V31,0)</f>
        <v>0.17192302148415667</v>
      </c>
      <c r="X76" s="221">
        <f>IF(X31&gt;0,X75/X31,0)</f>
        <v>0.16878945117087818</v>
      </c>
      <c r="Z76" s="221">
        <f>IF(Z31&gt;0,Z75/Z31,0)</f>
        <v>0.1594163517461194</v>
      </c>
      <c r="AA76" s="221">
        <f>IF(AA31&gt;0,AA75/AA31,0)</f>
        <v>0.16645303312211521</v>
      </c>
      <c r="AB76" s="221">
        <f>IF(AB31&gt;0,AB75/AB31,0)</f>
        <v>0.18407114210700035</v>
      </c>
      <c r="AC76" s="221">
        <f>IF(AC31&gt;0,AC75/AC31,0)</f>
        <v>0</v>
      </c>
      <c r="AE76" s="221">
        <f>IF(AE31&gt;0,AE75/AE31,0)</f>
        <v>0.1699294178554441</v>
      </c>
    </row>
    <row r="77" spans="2:31" ht="15" customHeight="1">
      <c r="G77" s="164"/>
      <c r="N77" s="164"/>
    </row>
    <row r="79" spans="2:31" ht="12.6">
      <c r="B79" s="260" t="s">
        <v>353</v>
      </c>
    </row>
    <row r="80" spans="2:31" ht="12.6">
      <c r="B80" s="260" t="s">
        <v>354</v>
      </c>
    </row>
    <row r="81" spans="2:27" ht="12.6">
      <c r="B81" s="260"/>
    </row>
    <row r="82" spans="2:27" ht="12.6">
      <c r="B82" s="260"/>
      <c r="S82" s="249"/>
      <c r="T82" s="249"/>
      <c r="Z82" s="249"/>
      <c r="AA82" s="249"/>
    </row>
    <row r="83" spans="2:27" ht="12.6">
      <c r="B83" s="261"/>
    </row>
    <row r="85" spans="2:27" ht="15" customHeight="1">
      <c r="AA85" s="249"/>
    </row>
  </sheetData>
  <phoneticPr fontId="3" type="noConversion"/>
  <hyperlinks>
    <hyperlink ref="AE2" location="Contents!A1" display="Back" xr:uid="{00000000-0004-0000-0100-000000000000}"/>
  </hyperlinks>
  <printOptions horizontalCentered="1" verticalCentered="1"/>
  <pageMargins left="0.25" right="0.25" top="0.75" bottom="0.75" header="0.3" footer="0.3"/>
  <pageSetup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U83"/>
  <sheetViews>
    <sheetView showGridLines="0" view="pageBreakPreview" zoomScale="80" zoomScaleNormal="100" zoomScaleSheetLayoutView="80" workbookViewId="0">
      <pane xSplit="2" ySplit="9" topLeftCell="M10" activePane="bottomRight" state="frozen"/>
      <selection activeCell="B78" sqref="B78"/>
      <selection pane="topRight" activeCell="B78" sqref="B78"/>
      <selection pane="bottomLeft" activeCell="B78" sqref="B78"/>
      <selection pane="bottomRight" activeCell="U9" sqref="U9"/>
    </sheetView>
  </sheetViews>
  <sheetFormatPr defaultColWidth="14.44140625" defaultRowHeight="12.6"/>
  <cols>
    <col min="1" max="1" width="1" style="52" customWidth="1"/>
    <col min="2" max="2" width="42.6640625" style="52" customWidth="1"/>
    <col min="3" max="3" width="0.88671875" style="52" customWidth="1"/>
    <col min="4" max="4" width="15" style="52" customWidth="1"/>
    <col min="5" max="6" width="15" style="179" customWidth="1"/>
    <col min="7" max="7" width="14.44140625" style="52" customWidth="1"/>
    <col min="8" max="8" width="0.88671875" style="52" customWidth="1"/>
    <col min="9" max="9" width="15" style="52" bestFit="1" customWidth="1"/>
    <col min="10" max="11" width="15" style="179" customWidth="1"/>
    <col min="12" max="12" width="14.44140625" style="52" customWidth="1"/>
    <col min="13" max="13" width="0.88671875" style="52" customWidth="1"/>
    <col min="14" max="17" width="14.44140625" style="52" customWidth="1"/>
    <col min="18" max="18" width="0.88671875" style="52" customWidth="1"/>
    <col min="19" max="19" width="14.44140625" style="52" customWidth="1"/>
    <col min="20" max="16384" width="14.44140625" style="52"/>
  </cols>
  <sheetData>
    <row r="2" spans="2:21" ht="13.2">
      <c r="L2" s="145"/>
      <c r="N2" s="145"/>
      <c r="O2" s="145"/>
      <c r="P2" s="145"/>
      <c r="U2" s="98" t="s">
        <v>76</v>
      </c>
    </row>
    <row r="6" spans="2:21" ht="18" customHeight="1">
      <c r="B6" s="22" t="s">
        <v>54</v>
      </c>
      <c r="C6" s="22"/>
      <c r="D6" s="22"/>
      <c r="E6" s="165"/>
      <c r="F6" s="165"/>
      <c r="G6" s="22"/>
      <c r="H6" s="22"/>
      <c r="I6" s="22"/>
      <c r="J6" s="165"/>
      <c r="K6" s="165"/>
      <c r="L6" s="22"/>
      <c r="M6" s="22"/>
      <c r="N6" s="22"/>
      <c r="O6" s="22"/>
      <c r="P6" s="22"/>
      <c r="Q6" s="22"/>
      <c r="R6" s="22"/>
      <c r="S6" s="22"/>
      <c r="T6" s="22"/>
      <c r="U6" s="22"/>
    </row>
    <row r="7" spans="2:21">
      <c r="B7" s="76"/>
    </row>
    <row r="8" spans="2:21">
      <c r="B8" s="76"/>
    </row>
    <row r="9" spans="2:21" s="128" customFormat="1" ht="30.75" customHeight="1">
      <c r="B9" s="95"/>
      <c r="D9" s="93" t="s">
        <v>261</v>
      </c>
      <c r="E9" s="180" t="s">
        <v>262</v>
      </c>
      <c r="F9" s="180" t="s">
        <v>263</v>
      </c>
      <c r="G9" s="180" t="s">
        <v>264</v>
      </c>
      <c r="I9" s="93" t="s">
        <v>298</v>
      </c>
      <c r="J9" s="180" t="s">
        <v>299</v>
      </c>
      <c r="K9" s="180" t="s">
        <v>300</v>
      </c>
      <c r="L9" s="180" t="s">
        <v>301</v>
      </c>
      <c r="N9" s="180" t="s">
        <v>319</v>
      </c>
      <c r="O9" s="180" t="s">
        <v>323</v>
      </c>
      <c r="P9" s="180" t="s">
        <v>334</v>
      </c>
      <c r="Q9" s="180" t="s">
        <v>350</v>
      </c>
      <c r="S9" s="180" t="s">
        <v>361</v>
      </c>
      <c r="T9" s="180" t="s">
        <v>390</v>
      </c>
      <c r="U9" s="180" t="s">
        <v>392</v>
      </c>
    </row>
    <row r="10" spans="2:21">
      <c r="B10" s="77"/>
      <c r="D10" s="77"/>
      <c r="E10" s="181"/>
      <c r="F10" s="181"/>
      <c r="G10" s="77"/>
      <c r="I10" s="77"/>
      <c r="J10" s="181"/>
      <c r="K10" s="181"/>
      <c r="L10" s="77"/>
      <c r="N10" s="77"/>
      <c r="O10" s="77"/>
      <c r="P10" s="77"/>
      <c r="Q10" s="77"/>
      <c r="S10" s="77"/>
      <c r="T10" s="77"/>
      <c r="U10" s="77"/>
    </row>
    <row r="11" spans="2:21">
      <c r="B11" s="82" t="s">
        <v>129</v>
      </c>
      <c r="D11" s="15"/>
      <c r="E11" s="182"/>
      <c r="F11" s="182"/>
      <c r="G11" s="15"/>
      <c r="I11" s="15"/>
      <c r="J11" s="182"/>
      <c r="K11" s="182"/>
      <c r="L11" s="15"/>
      <c r="N11" s="15"/>
      <c r="O11" s="15"/>
      <c r="P11" s="15"/>
      <c r="Q11" s="15"/>
      <c r="S11" s="15"/>
      <c r="T11" s="15"/>
      <c r="U11" s="15"/>
    </row>
    <row r="12" spans="2:21">
      <c r="B12" s="146" t="s">
        <v>97</v>
      </c>
      <c r="D12" s="15"/>
      <c r="E12" s="224"/>
      <c r="F12" s="182"/>
      <c r="G12" s="15"/>
      <c r="I12" s="15"/>
      <c r="J12" s="224"/>
      <c r="K12" s="182"/>
      <c r="L12" s="15"/>
      <c r="N12" s="15"/>
      <c r="O12" s="15"/>
      <c r="P12" s="15"/>
      <c r="Q12" s="15"/>
      <c r="S12" s="15"/>
      <c r="T12" s="15"/>
      <c r="U12" s="15"/>
    </row>
    <row r="13" spans="2:21">
      <c r="B13" s="83" t="s">
        <v>4</v>
      </c>
      <c r="D13" s="15">
        <v>128937</v>
      </c>
      <c r="E13" s="224">
        <v>137160</v>
      </c>
      <c r="F13" s="182">
        <v>148910</v>
      </c>
      <c r="G13" s="15">
        <v>105633</v>
      </c>
      <c r="I13" s="15">
        <v>96620</v>
      </c>
      <c r="J13" s="224">
        <v>88916</v>
      </c>
      <c r="K13" s="182">
        <v>83437</v>
      </c>
      <c r="L13" s="15">
        <v>108153</v>
      </c>
      <c r="N13" s="15">
        <v>225502</v>
      </c>
      <c r="O13" s="15">
        <v>78381</v>
      </c>
      <c r="P13" s="15">
        <v>102418</v>
      </c>
      <c r="Q13" s="15">
        <v>127898</v>
      </c>
      <c r="S13" s="15">
        <v>82938</v>
      </c>
      <c r="T13" s="15">
        <v>91750</v>
      </c>
      <c r="U13" s="15">
        <v>94570</v>
      </c>
    </row>
    <row r="14" spans="2:21">
      <c r="B14" s="83" t="s">
        <v>95</v>
      </c>
      <c r="D14" s="15">
        <v>110987</v>
      </c>
      <c r="E14" s="224">
        <v>145568</v>
      </c>
      <c r="F14" s="182">
        <v>155786</v>
      </c>
      <c r="G14" s="15">
        <v>203676</v>
      </c>
      <c r="I14" s="15">
        <v>121779</v>
      </c>
      <c r="J14" s="224">
        <v>149582</v>
      </c>
      <c r="K14" s="182">
        <v>194258</v>
      </c>
      <c r="L14" s="15">
        <v>211398</v>
      </c>
      <c r="N14" s="15">
        <v>72432</v>
      </c>
      <c r="O14" s="15">
        <v>112224</v>
      </c>
      <c r="P14" s="15">
        <v>73135</v>
      </c>
      <c r="Q14" s="15">
        <v>101092</v>
      </c>
      <c r="S14" s="15">
        <v>82324</v>
      </c>
      <c r="T14" s="15">
        <v>156006</v>
      </c>
      <c r="U14" s="15">
        <v>165545</v>
      </c>
    </row>
    <row r="15" spans="2:21">
      <c r="B15" s="83" t="s">
        <v>272</v>
      </c>
      <c r="D15" s="15">
        <v>92443</v>
      </c>
      <c r="E15" s="224">
        <v>86778</v>
      </c>
      <c r="F15" s="182">
        <v>93667</v>
      </c>
      <c r="G15" s="15">
        <v>83118</v>
      </c>
      <c r="I15" s="15">
        <v>91300</v>
      </c>
      <c r="J15" s="224">
        <v>95471</v>
      </c>
      <c r="K15" s="182">
        <v>97389</v>
      </c>
      <c r="L15" s="15">
        <v>100522</v>
      </c>
      <c r="N15" s="15">
        <v>98193</v>
      </c>
      <c r="O15" s="15">
        <v>103371</v>
      </c>
      <c r="P15" s="15">
        <v>119961</v>
      </c>
      <c r="Q15" s="15">
        <v>113107</v>
      </c>
      <c r="S15" s="15">
        <v>124403</v>
      </c>
      <c r="T15" s="15">
        <v>129616</v>
      </c>
      <c r="U15" s="15">
        <v>127762</v>
      </c>
    </row>
    <row r="16" spans="2:21">
      <c r="B16" s="83" t="s">
        <v>98</v>
      </c>
      <c r="D16" s="15">
        <v>56556</v>
      </c>
      <c r="E16" s="224">
        <v>60069</v>
      </c>
      <c r="F16" s="182">
        <v>56047</v>
      </c>
      <c r="G16" s="15">
        <v>66403</v>
      </c>
      <c r="I16" s="15">
        <v>72153</v>
      </c>
      <c r="J16" s="224">
        <v>75734</v>
      </c>
      <c r="K16" s="182">
        <v>75889</v>
      </c>
      <c r="L16" s="15">
        <v>87032</v>
      </c>
      <c r="N16" s="15">
        <v>88559</v>
      </c>
      <c r="O16" s="15">
        <v>95064</v>
      </c>
      <c r="P16" s="15">
        <v>90539</v>
      </c>
      <c r="Q16" s="15">
        <v>99785</v>
      </c>
      <c r="S16" s="15">
        <v>106376</v>
      </c>
      <c r="T16" s="15">
        <v>105233</v>
      </c>
      <c r="U16" s="15">
        <v>104528</v>
      </c>
    </row>
    <row r="17" spans="2:21">
      <c r="B17" s="83" t="s">
        <v>5</v>
      </c>
      <c r="D17" s="15">
        <v>7920</v>
      </c>
      <c r="E17" s="224">
        <v>7454</v>
      </c>
      <c r="F17" s="182">
        <v>15903</v>
      </c>
      <c r="G17" s="15">
        <v>12139</v>
      </c>
      <c r="I17" s="15">
        <v>11726</v>
      </c>
      <c r="J17" s="224">
        <v>11818</v>
      </c>
      <c r="K17" s="182">
        <v>13931</v>
      </c>
      <c r="L17" s="15">
        <v>11643</v>
      </c>
      <c r="N17" s="15">
        <v>9726</v>
      </c>
      <c r="O17" s="15">
        <v>9331</v>
      </c>
      <c r="P17" s="15">
        <v>8560</v>
      </c>
      <c r="Q17" s="15">
        <v>9411</v>
      </c>
      <c r="S17" s="15">
        <v>8547</v>
      </c>
      <c r="T17" s="15">
        <v>6913</v>
      </c>
      <c r="U17" s="15">
        <v>7062</v>
      </c>
    </row>
    <row r="18" spans="2:21">
      <c r="B18" s="83" t="s">
        <v>99</v>
      </c>
      <c r="D18" s="15">
        <v>21233</v>
      </c>
      <c r="E18" s="224">
        <v>21358</v>
      </c>
      <c r="F18" s="182">
        <v>25380</v>
      </c>
      <c r="G18" s="15">
        <v>23211</v>
      </c>
      <c r="I18" s="15">
        <v>24962</v>
      </c>
      <c r="J18" s="224">
        <v>27466</v>
      </c>
      <c r="K18" s="182">
        <v>26439</v>
      </c>
      <c r="L18" s="15">
        <v>28822</v>
      </c>
      <c r="N18" s="15">
        <v>28154</v>
      </c>
      <c r="O18" s="15">
        <v>32985</v>
      </c>
      <c r="P18" s="15">
        <v>30776</v>
      </c>
      <c r="Q18" s="15">
        <v>33851</v>
      </c>
      <c r="S18" s="15">
        <v>34826</v>
      </c>
      <c r="T18" s="15">
        <v>31358</v>
      </c>
      <c r="U18" s="15">
        <v>29729</v>
      </c>
    </row>
    <row r="19" spans="2:21">
      <c r="B19" s="83" t="s">
        <v>247</v>
      </c>
      <c r="D19" s="15">
        <v>7355</v>
      </c>
      <c r="E19" s="224">
        <v>7472</v>
      </c>
      <c r="F19" s="182">
        <v>7980</v>
      </c>
      <c r="G19" s="15">
        <v>7753</v>
      </c>
      <c r="I19" s="15">
        <v>9262</v>
      </c>
      <c r="J19" s="224">
        <v>9916</v>
      </c>
      <c r="K19" s="182">
        <v>10837</v>
      </c>
      <c r="L19" s="15">
        <v>10169</v>
      </c>
      <c r="N19" s="15">
        <v>9861</v>
      </c>
      <c r="O19" s="15">
        <v>9674</v>
      </c>
      <c r="P19" s="15">
        <v>11629</v>
      </c>
      <c r="Q19" s="15">
        <v>12572</v>
      </c>
      <c r="S19" s="15">
        <v>14143</v>
      </c>
      <c r="T19" s="15">
        <v>14665</v>
      </c>
      <c r="U19" s="15">
        <v>15013</v>
      </c>
    </row>
    <row r="20" spans="2:21">
      <c r="B20" s="83" t="s">
        <v>125</v>
      </c>
      <c r="D20" s="15">
        <v>8887</v>
      </c>
      <c r="E20" s="224">
        <v>9464</v>
      </c>
      <c r="F20" s="182">
        <v>9021</v>
      </c>
      <c r="G20" s="15">
        <v>7974</v>
      </c>
      <c r="I20" s="15">
        <v>5726</v>
      </c>
      <c r="J20" s="224">
        <v>8954</v>
      </c>
      <c r="K20" s="182">
        <v>9706</v>
      </c>
      <c r="L20" s="15">
        <v>10351</v>
      </c>
      <c r="N20" s="15">
        <v>11111</v>
      </c>
      <c r="O20" s="15">
        <v>16298</v>
      </c>
      <c r="P20" s="15">
        <v>11119</v>
      </c>
      <c r="Q20" s="15">
        <v>6373</v>
      </c>
      <c r="S20" s="15">
        <v>6288</v>
      </c>
      <c r="T20" s="15">
        <v>6159</v>
      </c>
      <c r="U20" s="15">
        <v>8967</v>
      </c>
    </row>
    <row r="21" spans="2:21">
      <c r="B21" s="83" t="s">
        <v>100</v>
      </c>
      <c r="D21" s="15">
        <v>0</v>
      </c>
      <c r="E21" s="15">
        <v>0</v>
      </c>
      <c r="F21" s="182">
        <v>0</v>
      </c>
      <c r="G21" s="15">
        <v>0</v>
      </c>
      <c r="I21" s="15">
        <v>0</v>
      </c>
      <c r="J21" s="15">
        <v>0</v>
      </c>
      <c r="K21" s="182">
        <v>0</v>
      </c>
      <c r="L21" s="15">
        <v>0</v>
      </c>
      <c r="N21" s="15">
        <v>0</v>
      </c>
      <c r="O21" s="15">
        <v>0</v>
      </c>
      <c r="P21" s="15">
        <v>0</v>
      </c>
      <c r="Q21" s="15">
        <v>0</v>
      </c>
      <c r="S21" s="15">
        <v>0</v>
      </c>
      <c r="T21" s="15">
        <v>0</v>
      </c>
      <c r="U21" s="15">
        <v>0</v>
      </c>
    </row>
    <row r="22" spans="2:21">
      <c r="B22" s="84"/>
      <c r="C22" s="31"/>
      <c r="D22" s="33"/>
      <c r="E22" s="225"/>
      <c r="F22" s="183"/>
      <c r="G22" s="33"/>
      <c r="H22" s="31"/>
      <c r="I22" s="33"/>
      <c r="J22" s="225"/>
      <c r="K22" s="183"/>
      <c r="L22" s="33"/>
      <c r="M22" s="31"/>
      <c r="N22" s="33"/>
      <c r="O22" s="33"/>
      <c r="P22" s="33"/>
      <c r="Q22" s="33"/>
      <c r="R22" s="31"/>
      <c r="S22" s="33"/>
      <c r="T22" s="33"/>
      <c r="U22" s="33"/>
    </row>
    <row r="23" spans="2:21">
      <c r="B23" s="85" t="s">
        <v>6</v>
      </c>
      <c r="C23" s="31"/>
      <c r="D23" s="66">
        <f>SUM(D13:D22)</f>
        <v>434318</v>
      </c>
      <c r="E23" s="66">
        <f>SUM(E13:E22)</f>
        <v>475323</v>
      </c>
      <c r="F23" s="184">
        <f>SUM(F13:F22)</f>
        <v>512694</v>
      </c>
      <c r="G23" s="66">
        <f>SUM(G13:G22)</f>
        <v>509907</v>
      </c>
      <c r="H23" s="31"/>
      <c r="I23" s="66">
        <f>SUM(I13:I22)</f>
        <v>433528</v>
      </c>
      <c r="J23" s="66">
        <f>SUM(J13:J22)</f>
        <v>467857</v>
      </c>
      <c r="K23" s="184">
        <f>SUM(K13:K22)</f>
        <v>511886</v>
      </c>
      <c r="L23" s="66">
        <f>SUM(L13:L22)</f>
        <v>568090</v>
      </c>
      <c r="M23" s="31"/>
      <c r="N23" s="66">
        <f>SUM(N13:N22)</f>
        <v>543538</v>
      </c>
      <c r="O23" s="66">
        <f t="shared" ref="O23:Q23" si="0">SUM(O13:O22)</f>
        <v>457328</v>
      </c>
      <c r="P23" s="66">
        <f t="shared" si="0"/>
        <v>448137</v>
      </c>
      <c r="Q23" s="66">
        <f t="shared" si="0"/>
        <v>504089</v>
      </c>
      <c r="R23" s="31"/>
      <c r="S23" s="66">
        <f t="shared" ref="S23:U23" si="1">SUM(S13:S22)</f>
        <v>459845</v>
      </c>
      <c r="T23" s="66">
        <f t="shared" si="1"/>
        <v>541700</v>
      </c>
      <c r="U23" s="66">
        <f t="shared" si="1"/>
        <v>553176</v>
      </c>
    </row>
    <row r="24" spans="2:21">
      <c r="B24" s="82"/>
      <c r="C24" s="28"/>
      <c r="D24" s="15"/>
      <c r="E24" s="224"/>
      <c r="F24" s="182"/>
      <c r="G24" s="15"/>
      <c r="H24" s="28"/>
      <c r="I24" s="15"/>
      <c r="J24" s="224"/>
      <c r="K24" s="182"/>
      <c r="L24" s="15"/>
      <c r="M24" s="28"/>
      <c r="N24" s="15"/>
      <c r="O24" s="15"/>
      <c r="P24" s="15"/>
      <c r="Q24" s="15"/>
      <c r="R24" s="28"/>
      <c r="S24" s="15"/>
      <c r="T24" s="15"/>
      <c r="U24" s="15"/>
    </row>
    <row r="25" spans="2:21">
      <c r="B25" s="146" t="s">
        <v>130</v>
      </c>
      <c r="C25" s="28"/>
      <c r="D25" s="15"/>
      <c r="E25" s="224"/>
      <c r="F25" s="182"/>
      <c r="G25" s="15"/>
      <c r="H25" s="28"/>
      <c r="I25" s="15"/>
      <c r="J25" s="224"/>
      <c r="K25" s="182"/>
      <c r="L25" s="15"/>
      <c r="M25" s="28"/>
      <c r="N25" s="15"/>
      <c r="O25" s="15"/>
      <c r="P25" s="15"/>
      <c r="Q25" s="15"/>
      <c r="R25" s="28"/>
      <c r="S25" s="15"/>
      <c r="T25" s="15"/>
      <c r="U25" s="15"/>
    </row>
    <row r="26" spans="2:21">
      <c r="B26" s="35" t="s">
        <v>7</v>
      </c>
      <c r="C26" s="28"/>
      <c r="D26" s="15">
        <v>121443</v>
      </c>
      <c r="E26" s="224">
        <v>122811</v>
      </c>
      <c r="F26" s="182">
        <v>124010</v>
      </c>
      <c r="G26" s="15">
        <v>123979</v>
      </c>
      <c r="H26" s="28"/>
      <c r="I26" s="15">
        <v>123396</v>
      </c>
      <c r="J26" s="224">
        <v>124407</v>
      </c>
      <c r="K26" s="182">
        <v>124124</v>
      </c>
      <c r="L26" s="15">
        <v>123537</v>
      </c>
      <c r="M26" s="28"/>
      <c r="N26" s="15">
        <v>121017</v>
      </c>
      <c r="O26" s="15">
        <v>225281</v>
      </c>
      <c r="P26" s="15">
        <v>376883</v>
      </c>
      <c r="Q26" s="15">
        <v>353645</v>
      </c>
      <c r="R26" s="28"/>
      <c r="S26" s="15">
        <v>358736</v>
      </c>
      <c r="T26" s="15">
        <v>351536</v>
      </c>
      <c r="U26" s="15">
        <v>357892</v>
      </c>
    </row>
    <row r="27" spans="2:21">
      <c r="B27" s="35" t="s">
        <v>101</v>
      </c>
      <c r="C27" s="28"/>
      <c r="D27" s="15">
        <v>67798</v>
      </c>
      <c r="E27" s="224">
        <v>67893</v>
      </c>
      <c r="F27" s="182">
        <v>66680</v>
      </c>
      <c r="G27" s="15">
        <v>65141</v>
      </c>
      <c r="H27" s="28"/>
      <c r="I27" s="15">
        <v>68256</v>
      </c>
      <c r="J27" s="224">
        <v>66902</v>
      </c>
      <c r="K27" s="182">
        <v>65930</v>
      </c>
      <c r="L27" s="15">
        <v>65421</v>
      </c>
      <c r="M27" s="28"/>
      <c r="N27" s="15">
        <v>64007</v>
      </c>
      <c r="O27" s="15">
        <v>113951</v>
      </c>
      <c r="P27" s="15">
        <v>149373</v>
      </c>
      <c r="Q27" s="15">
        <v>179220</v>
      </c>
      <c r="R27" s="28"/>
      <c r="S27" s="15">
        <v>174876</v>
      </c>
      <c r="T27" s="15">
        <v>165753</v>
      </c>
      <c r="U27" s="15">
        <v>160634</v>
      </c>
    </row>
    <row r="28" spans="2:21">
      <c r="B28" s="35" t="s">
        <v>102</v>
      </c>
      <c r="C28" s="28"/>
      <c r="D28" s="15">
        <v>55583</v>
      </c>
      <c r="E28" s="224">
        <v>56855</v>
      </c>
      <c r="F28" s="182">
        <v>56365</v>
      </c>
      <c r="G28" s="15">
        <v>52272</v>
      </c>
      <c r="H28" s="28"/>
      <c r="I28" s="15">
        <v>51007</v>
      </c>
      <c r="J28" s="224">
        <v>49542</v>
      </c>
      <c r="K28" s="182">
        <v>47777</v>
      </c>
      <c r="L28" s="15">
        <v>49257</v>
      </c>
      <c r="M28" s="28"/>
      <c r="N28" s="15">
        <v>44925</v>
      </c>
      <c r="O28" s="15">
        <v>44232</v>
      </c>
      <c r="P28" s="15">
        <v>49896</v>
      </c>
      <c r="Q28" s="15">
        <v>62437</v>
      </c>
      <c r="R28" s="28"/>
      <c r="S28" s="15">
        <v>67074</v>
      </c>
      <c r="T28" s="15">
        <v>68917</v>
      </c>
      <c r="U28" s="15">
        <v>71417</v>
      </c>
    </row>
    <row r="29" spans="2:21">
      <c r="B29" s="35" t="s">
        <v>273</v>
      </c>
      <c r="C29" s="28"/>
      <c r="D29" s="15">
        <v>156263</v>
      </c>
      <c r="E29" s="224">
        <v>156785</v>
      </c>
      <c r="F29" s="182">
        <v>157835</v>
      </c>
      <c r="G29" s="15">
        <v>166766</v>
      </c>
      <c r="H29" s="28"/>
      <c r="I29" s="15">
        <v>156118</v>
      </c>
      <c r="J29" s="224">
        <v>157531</v>
      </c>
      <c r="K29" s="182">
        <v>152210</v>
      </c>
      <c r="L29" s="15">
        <v>142623</v>
      </c>
      <c r="M29" s="28"/>
      <c r="N29" s="15">
        <v>159220</v>
      </c>
      <c r="O29" s="15">
        <v>156041</v>
      </c>
      <c r="P29" s="15">
        <v>161100</v>
      </c>
      <c r="Q29" s="15">
        <v>175474</v>
      </c>
      <c r="R29" s="28"/>
      <c r="S29" s="15">
        <v>173298</v>
      </c>
      <c r="T29" s="15">
        <v>164209</v>
      </c>
      <c r="U29" s="15">
        <v>172266</v>
      </c>
    </row>
    <row r="30" spans="2:21">
      <c r="B30" s="35" t="s">
        <v>125</v>
      </c>
      <c r="C30" s="28"/>
      <c r="D30" s="15">
        <v>1004</v>
      </c>
      <c r="E30" s="224">
        <v>2393</v>
      </c>
      <c r="F30" s="182">
        <v>1819</v>
      </c>
      <c r="G30" s="15">
        <v>1749</v>
      </c>
      <c r="H30" s="28"/>
      <c r="I30" s="15">
        <v>1396</v>
      </c>
      <c r="J30" s="224">
        <v>2873</v>
      </c>
      <c r="K30" s="182">
        <v>3152</v>
      </c>
      <c r="L30" s="15">
        <v>3249</v>
      </c>
      <c r="M30" s="28"/>
      <c r="N30" s="15">
        <v>3312</v>
      </c>
      <c r="O30" s="15">
        <v>5962</v>
      </c>
      <c r="P30" s="15">
        <v>2494</v>
      </c>
      <c r="Q30" s="15">
        <v>2681</v>
      </c>
      <c r="R30" s="28"/>
      <c r="S30" s="15">
        <v>3942</v>
      </c>
      <c r="T30" s="15">
        <v>2992</v>
      </c>
      <c r="U30" s="15">
        <v>2684</v>
      </c>
    </row>
    <row r="31" spans="2:21">
      <c r="B31" s="35" t="s">
        <v>95</v>
      </c>
      <c r="C31" s="28"/>
      <c r="D31" s="15">
        <v>81150</v>
      </c>
      <c r="E31" s="224">
        <v>83736</v>
      </c>
      <c r="F31" s="182">
        <v>85256</v>
      </c>
      <c r="G31" s="15">
        <v>85875</v>
      </c>
      <c r="H31" s="28"/>
      <c r="I31" s="15">
        <v>92851</v>
      </c>
      <c r="J31" s="224">
        <v>93726</v>
      </c>
      <c r="K31" s="182">
        <v>94390</v>
      </c>
      <c r="L31" s="15">
        <v>93442</v>
      </c>
      <c r="M31" s="28"/>
      <c r="N31" s="15">
        <v>75522</v>
      </c>
      <c r="O31" s="15">
        <v>74668</v>
      </c>
      <c r="P31" s="15">
        <v>74200</v>
      </c>
      <c r="Q31" s="15">
        <v>75948</v>
      </c>
      <c r="R31" s="28"/>
      <c r="S31" s="15">
        <v>77355</v>
      </c>
      <c r="T31" s="15">
        <v>314</v>
      </c>
      <c r="U31" s="15">
        <v>325</v>
      </c>
    </row>
    <row r="32" spans="2:21">
      <c r="B32" s="83" t="s">
        <v>247</v>
      </c>
      <c r="C32" s="28"/>
      <c r="D32" s="15">
        <v>25150</v>
      </c>
      <c r="E32" s="224">
        <v>26047</v>
      </c>
      <c r="F32" s="182">
        <v>27066</v>
      </c>
      <c r="G32" s="15">
        <v>27136</v>
      </c>
      <c r="H32" s="28"/>
      <c r="I32" s="15">
        <v>28472</v>
      </c>
      <c r="J32" s="224">
        <v>29539</v>
      </c>
      <c r="K32" s="182">
        <v>35441</v>
      </c>
      <c r="L32" s="15">
        <v>39833</v>
      </c>
      <c r="M32" s="28"/>
      <c r="N32" s="15">
        <v>41378</v>
      </c>
      <c r="O32" s="15">
        <v>41947</v>
      </c>
      <c r="P32" s="15">
        <v>48507</v>
      </c>
      <c r="Q32" s="15">
        <v>54670</v>
      </c>
      <c r="R32" s="28"/>
      <c r="S32" s="15">
        <v>56969</v>
      </c>
      <c r="T32" s="15">
        <v>53051</v>
      </c>
      <c r="U32" s="15">
        <v>54060</v>
      </c>
    </row>
    <row r="33" spans="2:21">
      <c r="B33" s="35" t="s">
        <v>85</v>
      </c>
      <c r="C33" s="28"/>
      <c r="D33" s="15">
        <v>32065</v>
      </c>
      <c r="E33" s="224">
        <v>32236</v>
      </c>
      <c r="F33" s="182">
        <v>35102</v>
      </c>
      <c r="G33" s="15">
        <v>33022</v>
      </c>
      <c r="H33" s="28"/>
      <c r="I33" s="15">
        <v>35297</v>
      </c>
      <c r="J33" s="224">
        <v>32983</v>
      </c>
      <c r="K33" s="182">
        <v>33335</v>
      </c>
      <c r="L33" s="15">
        <v>34765</v>
      </c>
      <c r="M33" s="28"/>
      <c r="N33" s="15">
        <v>36451</v>
      </c>
      <c r="O33" s="15">
        <v>35780</v>
      </c>
      <c r="P33" s="15">
        <v>44218</v>
      </c>
      <c r="Q33" s="15">
        <v>46675</v>
      </c>
      <c r="R33" s="28"/>
      <c r="S33" s="15">
        <v>46892</v>
      </c>
      <c r="T33" s="15">
        <v>46437</v>
      </c>
      <c r="U33" s="15">
        <v>49251</v>
      </c>
    </row>
    <row r="34" spans="2:21">
      <c r="B34" s="35" t="s">
        <v>127</v>
      </c>
      <c r="C34" s="28"/>
      <c r="D34" s="15">
        <v>35208</v>
      </c>
      <c r="E34" s="224">
        <v>34784</v>
      </c>
      <c r="F34" s="182">
        <v>38534</v>
      </c>
      <c r="G34" s="15">
        <v>40032</v>
      </c>
      <c r="H34" s="28"/>
      <c r="I34" s="15">
        <v>34899</v>
      </c>
      <c r="J34" s="224">
        <v>42723</v>
      </c>
      <c r="K34" s="182">
        <v>46187</v>
      </c>
      <c r="L34" s="15">
        <v>44275</v>
      </c>
      <c r="M34" s="28"/>
      <c r="N34" s="15">
        <v>39468</v>
      </c>
      <c r="O34" s="15">
        <v>46163</v>
      </c>
      <c r="P34" s="15">
        <v>52036</v>
      </c>
      <c r="Q34" s="15">
        <v>49609</v>
      </c>
      <c r="R34" s="28"/>
      <c r="S34" s="15">
        <v>48452</v>
      </c>
      <c r="T34" s="15">
        <v>53569</v>
      </c>
      <c r="U34" s="15">
        <v>58507</v>
      </c>
    </row>
    <row r="35" spans="2:21">
      <c r="B35" s="35" t="s">
        <v>272</v>
      </c>
      <c r="C35" s="28"/>
      <c r="D35" s="15">
        <v>0</v>
      </c>
      <c r="E35" s="224">
        <v>504</v>
      </c>
      <c r="F35" s="182">
        <v>400</v>
      </c>
      <c r="G35" s="15">
        <v>269</v>
      </c>
      <c r="H35" s="28"/>
      <c r="I35" s="15">
        <v>135</v>
      </c>
      <c r="J35" s="224">
        <v>0</v>
      </c>
      <c r="K35" s="182">
        <v>0</v>
      </c>
      <c r="L35" s="15">
        <v>0</v>
      </c>
      <c r="M35" s="28"/>
      <c r="N35" s="15">
        <v>0</v>
      </c>
      <c r="O35" s="15">
        <v>0</v>
      </c>
      <c r="P35" s="15">
        <v>0</v>
      </c>
      <c r="Q35" s="15">
        <v>0</v>
      </c>
      <c r="R35" s="28"/>
      <c r="S35" s="15">
        <v>0</v>
      </c>
      <c r="T35" s="15">
        <v>0</v>
      </c>
      <c r="U35" s="15">
        <v>0</v>
      </c>
    </row>
    <row r="36" spans="2:21">
      <c r="B36" s="35" t="s">
        <v>203</v>
      </c>
      <c r="C36" s="28"/>
      <c r="D36" s="33">
        <v>0</v>
      </c>
      <c r="E36" s="33">
        <v>0</v>
      </c>
      <c r="F36" s="182">
        <v>0</v>
      </c>
      <c r="G36" s="15">
        <v>0</v>
      </c>
      <c r="H36" s="28"/>
      <c r="I36" s="33">
        <v>0</v>
      </c>
      <c r="J36" s="33">
        <v>0</v>
      </c>
      <c r="K36" s="182">
        <v>0</v>
      </c>
      <c r="L36" s="15">
        <v>0</v>
      </c>
      <c r="M36" s="28"/>
      <c r="N36" s="15">
        <v>0</v>
      </c>
      <c r="O36" s="15">
        <v>0</v>
      </c>
      <c r="P36" s="15">
        <v>0</v>
      </c>
      <c r="Q36" s="15">
        <v>0</v>
      </c>
      <c r="R36" s="28"/>
      <c r="S36" s="15">
        <v>0</v>
      </c>
      <c r="T36" s="15">
        <v>0</v>
      </c>
      <c r="U36" s="15">
        <v>0</v>
      </c>
    </row>
    <row r="37" spans="2:21">
      <c r="B37" s="89" t="s">
        <v>131</v>
      </c>
      <c r="C37" s="31"/>
      <c r="D37" s="66">
        <f>SUM(D26:D36)</f>
        <v>575664</v>
      </c>
      <c r="E37" s="66">
        <f>SUM(E26:E36)</f>
        <v>584044</v>
      </c>
      <c r="F37" s="184">
        <f>SUM(F26:F36)</f>
        <v>593067</v>
      </c>
      <c r="G37" s="66">
        <f>SUM(G26:G36)</f>
        <v>596241</v>
      </c>
      <c r="H37" s="31"/>
      <c r="I37" s="66">
        <f>SUM(I26:I36)</f>
        <v>591827</v>
      </c>
      <c r="J37" s="66">
        <f>SUM(J26:J36)</f>
        <v>600226</v>
      </c>
      <c r="K37" s="184">
        <f>SUM(K26:K36)</f>
        <v>602546</v>
      </c>
      <c r="L37" s="66">
        <f>SUM(L26:L36)</f>
        <v>596402</v>
      </c>
      <c r="M37" s="31"/>
      <c r="N37" s="66">
        <f>SUM(N26:N36)</f>
        <v>585300</v>
      </c>
      <c r="O37" s="66">
        <f t="shared" ref="O37:Q37" si="2">SUM(O26:O36)</f>
        <v>744025</v>
      </c>
      <c r="P37" s="66">
        <f t="shared" si="2"/>
        <v>958707</v>
      </c>
      <c r="Q37" s="66">
        <f t="shared" si="2"/>
        <v>1000359</v>
      </c>
      <c r="R37" s="31"/>
      <c r="S37" s="66">
        <f t="shared" ref="S37:U37" si="3">SUM(S26:S36)</f>
        <v>1007594</v>
      </c>
      <c r="T37" s="66">
        <f t="shared" si="3"/>
        <v>906778</v>
      </c>
      <c r="U37" s="66">
        <f t="shared" si="3"/>
        <v>927036</v>
      </c>
    </row>
    <row r="38" spans="2:21">
      <c r="B38" s="86"/>
      <c r="D38" s="15"/>
      <c r="E38" s="15"/>
      <c r="F38" s="182"/>
      <c r="G38" s="15"/>
      <c r="I38" s="15"/>
      <c r="J38" s="15"/>
      <c r="K38" s="182"/>
      <c r="L38" s="15"/>
      <c r="N38" s="15"/>
      <c r="O38" s="15"/>
      <c r="P38" s="15"/>
      <c r="Q38" s="15"/>
      <c r="S38" s="15"/>
      <c r="T38" s="15"/>
      <c r="U38" s="15"/>
    </row>
    <row r="39" spans="2:21" s="88" customFormat="1" ht="16.5" customHeight="1">
      <c r="B39" s="87" t="s">
        <v>139</v>
      </c>
      <c r="D39" s="78">
        <f>D23+D37</f>
        <v>1009982</v>
      </c>
      <c r="E39" s="78">
        <f>E23+E37</f>
        <v>1059367</v>
      </c>
      <c r="F39" s="186">
        <f>F23+F37</f>
        <v>1105761</v>
      </c>
      <c r="G39" s="78">
        <f>G23+G37</f>
        <v>1106148</v>
      </c>
      <c r="I39" s="78">
        <f>I23+I37</f>
        <v>1025355</v>
      </c>
      <c r="J39" s="78">
        <f>J23+J37</f>
        <v>1068083</v>
      </c>
      <c r="K39" s="186">
        <f>K23+K37</f>
        <v>1114432</v>
      </c>
      <c r="L39" s="78">
        <f>L23+L37</f>
        <v>1164492</v>
      </c>
      <c r="N39" s="78">
        <f>N23+N37</f>
        <v>1128838</v>
      </c>
      <c r="O39" s="78">
        <f t="shared" ref="O39:Q39" si="4">O23+O37</f>
        <v>1201353</v>
      </c>
      <c r="P39" s="78">
        <f t="shared" si="4"/>
        <v>1406844</v>
      </c>
      <c r="Q39" s="78">
        <f t="shared" si="4"/>
        <v>1504448</v>
      </c>
      <c r="S39" s="78">
        <f t="shared" ref="S39:U39" si="5">S23+S37</f>
        <v>1467439</v>
      </c>
      <c r="T39" s="78">
        <f t="shared" si="5"/>
        <v>1448478</v>
      </c>
      <c r="U39" s="78">
        <f t="shared" si="5"/>
        <v>1480212</v>
      </c>
    </row>
    <row r="40" spans="2:21">
      <c r="B40" s="89"/>
      <c r="D40" s="77"/>
      <c r="E40" s="227"/>
      <c r="F40" s="181"/>
      <c r="G40" s="77"/>
      <c r="I40" s="77"/>
      <c r="J40" s="227"/>
      <c r="K40" s="181"/>
      <c r="L40" s="77"/>
      <c r="N40" s="77"/>
      <c r="O40" s="77"/>
      <c r="P40" s="77"/>
      <c r="Q40" s="77"/>
      <c r="S40" s="77"/>
      <c r="T40" s="77"/>
      <c r="U40" s="77"/>
    </row>
    <row r="41" spans="2:21">
      <c r="B41" s="79" t="s">
        <v>128</v>
      </c>
      <c r="D41" s="15"/>
      <c r="E41" s="224"/>
      <c r="F41" s="182"/>
      <c r="G41" s="15"/>
      <c r="I41" s="15"/>
      <c r="J41" s="224"/>
      <c r="K41" s="182"/>
      <c r="L41" s="15"/>
      <c r="N41" s="15"/>
      <c r="O41" s="15"/>
      <c r="P41" s="15"/>
      <c r="Q41" s="15"/>
      <c r="S41" s="15"/>
      <c r="T41" s="15"/>
      <c r="U41" s="15"/>
    </row>
    <row r="42" spans="2:21">
      <c r="B42" s="146" t="s">
        <v>103</v>
      </c>
      <c r="D42" s="15"/>
      <c r="E42" s="224"/>
      <c r="F42" s="182"/>
      <c r="G42" s="15"/>
      <c r="I42" s="15"/>
      <c r="J42" s="224"/>
      <c r="K42" s="182"/>
      <c r="L42" s="15"/>
      <c r="N42" s="15"/>
      <c r="O42" s="15"/>
      <c r="P42" s="15"/>
      <c r="Q42" s="15"/>
      <c r="S42" s="15"/>
      <c r="T42" s="15"/>
      <c r="U42" s="15"/>
    </row>
    <row r="43" spans="2:21">
      <c r="B43" s="83" t="s">
        <v>104</v>
      </c>
      <c r="D43" s="15">
        <v>24072</v>
      </c>
      <c r="E43" s="224">
        <v>24453</v>
      </c>
      <c r="F43" s="182">
        <v>28435</v>
      </c>
      <c r="G43" s="15">
        <v>28015</v>
      </c>
      <c r="I43" s="15">
        <v>22919</v>
      </c>
      <c r="J43" s="224">
        <v>24656</v>
      </c>
      <c r="K43" s="182">
        <v>26075</v>
      </c>
      <c r="L43" s="15">
        <v>27829</v>
      </c>
      <c r="N43" s="15">
        <v>24009</v>
      </c>
      <c r="O43" s="15">
        <v>22646</v>
      </c>
      <c r="P43" s="15">
        <v>23280</v>
      </c>
      <c r="Q43" s="15">
        <v>25397</v>
      </c>
      <c r="S43" s="15">
        <v>23895</v>
      </c>
      <c r="T43" s="15">
        <v>19076</v>
      </c>
      <c r="U43" s="15">
        <v>21362</v>
      </c>
    </row>
    <row r="44" spans="2:21">
      <c r="B44" s="83" t="s">
        <v>185</v>
      </c>
      <c r="D44" s="15">
        <v>25438</v>
      </c>
      <c r="E44" s="224">
        <v>25882</v>
      </c>
      <c r="F44" s="182">
        <v>25011</v>
      </c>
      <c r="G44" s="15">
        <v>23933</v>
      </c>
      <c r="I44" s="15">
        <v>31464</v>
      </c>
      <c r="J44" s="224">
        <v>30829</v>
      </c>
      <c r="K44" s="182">
        <v>32683</v>
      </c>
      <c r="L44" s="15">
        <v>36752</v>
      </c>
      <c r="N44" s="15">
        <v>33719</v>
      </c>
      <c r="O44" s="15">
        <v>33744</v>
      </c>
      <c r="P44" s="15">
        <v>37901</v>
      </c>
      <c r="Q44" s="15">
        <v>41761</v>
      </c>
      <c r="S44" s="15">
        <v>35816</v>
      </c>
      <c r="T44" s="15">
        <v>33165</v>
      </c>
      <c r="U44" s="15">
        <v>33327</v>
      </c>
    </row>
    <row r="45" spans="2:21">
      <c r="B45" s="83" t="s">
        <v>126</v>
      </c>
      <c r="D45" s="15">
        <v>5823</v>
      </c>
      <c r="E45" s="224">
        <v>2589</v>
      </c>
      <c r="F45" s="182">
        <v>5293</v>
      </c>
      <c r="G45" s="15">
        <v>4491</v>
      </c>
      <c r="I45" s="15">
        <v>3203</v>
      </c>
      <c r="J45" s="224">
        <v>5561</v>
      </c>
      <c r="K45" s="182">
        <v>3632</v>
      </c>
      <c r="L45" s="15">
        <v>6042</v>
      </c>
      <c r="N45" s="15">
        <v>14884</v>
      </c>
      <c r="O45" s="15">
        <v>18523</v>
      </c>
      <c r="P45" s="15">
        <v>11313</v>
      </c>
      <c r="Q45" s="15">
        <v>7505</v>
      </c>
      <c r="S45" s="15">
        <v>6861</v>
      </c>
      <c r="T45" s="15">
        <v>8588</v>
      </c>
      <c r="U45" s="15">
        <v>6149</v>
      </c>
    </row>
    <row r="46" spans="2:21">
      <c r="B46" s="83" t="s">
        <v>105</v>
      </c>
      <c r="D46" s="15">
        <v>51601</v>
      </c>
      <c r="E46" s="224">
        <v>59456</v>
      </c>
      <c r="F46" s="182">
        <v>68735</v>
      </c>
      <c r="G46" s="15">
        <v>82586</v>
      </c>
      <c r="I46" s="15">
        <v>55690</v>
      </c>
      <c r="J46" s="224">
        <v>72019</v>
      </c>
      <c r="K46" s="182">
        <v>84036</v>
      </c>
      <c r="L46" s="15">
        <v>105768</v>
      </c>
      <c r="N46" s="15">
        <v>67390</v>
      </c>
      <c r="O46" s="15">
        <v>81149</v>
      </c>
      <c r="P46" s="15">
        <v>93413</v>
      </c>
      <c r="Q46" s="15">
        <v>107881</v>
      </c>
      <c r="S46" s="15">
        <v>76187</v>
      </c>
      <c r="T46" s="15">
        <v>86654</v>
      </c>
      <c r="U46" s="15">
        <v>94900</v>
      </c>
    </row>
    <row r="47" spans="2:21" ht="12.75" customHeight="1">
      <c r="B47" s="80" t="s">
        <v>132</v>
      </c>
      <c r="D47" s="15">
        <v>0</v>
      </c>
      <c r="E47" s="224">
        <v>0</v>
      </c>
      <c r="F47" s="182">
        <v>0</v>
      </c>
      <c r="G47" s="15">
        <v>0</v>
      </c>
      <c r="I47" s="15">
        <v>0</v>
      </c>
      <c r="J47" s="224">
        <v>0</v>
      </c>
      <c r="K47" s="182">
        <v>0</v>
      </c>
      <c r="L47" s="15">
        <v>0</v>
      </c>
      <c r="N47" s="15">
        <v>31697</v>
      </c>
      <c r="O47" s="15">
        <v>0</v>
      </c>
      <c r="P47" s="15">
        <v>0</v>
      </c>
      <c r="Q47" s="15">
        <v>0</v>
      </c>
      <c r="S47" s="15">
        <v>40165</v>
      </c>
      <c r="T47" s="15">
        <v>9760</v>
      </c>
      <c r="U47" s="15">
        <v>29610</v>
      </c>
    </row>
    <row r="48" spans="2:21">
      <c r="B48" s="80" t="s">
        <v>86</v>
      </c>
      <c r="D48" s="15">
        <v>16693</v>
      </c>
      <c r="E48" s="224">
        <v>16711</v>
      </c>
      <c r="F48" s="182">
        <v>16730</v>
      </c>
      <c r="G48" s="15">
        <v>16748</v>
      </c>
      <c r="I48" s="15">
        <v>16766</v>
      </c>
      <c r="J48" s="224">
        <v>8383</v>
      </c>
      <c r="K48" s="182">
        <v>8393</v>
      </c>
      <c r="L48" s="15">
        <v>0</v>
      </c>
      <c r="N48" s="15">
        <v>0</v>
      </c>
      <c r="O48" s="15">
        <v>15836</v>
      </c>
      <c r="P48" s="15">
        <v>35713</v>
      </c>
      <c r="Q48" s="15">
        <v>36118</v>
      </c>
      <c r="S48" s="15">
        <v>36747</v>
      </c>
      <c r="T48" s="15">
        <v>35934</v>
      </c>
      <c r="U48" s="15">
        <v>36829</v>
      </c>
    </row>
    <row r="49" spans="2:21">
      <c r="B49" s="81" t="s">
        <v>239</v>
      </c>
      <c r="D49" s="15">
        <v>11321</v>
      </c>
      <c r="E49" s="224">
        <v>11562</v>
      </c>
      <c r="F49" s="182">
        <v>11463</v>
      </c>
      <c r="G49" s="15">
        <v>12685</v>
      </c>
      <c r="I49" s="15">
        <v>13855</v>
      </c>
      <c r="J49" s="224">
        <v>13772</v>
      </c>
      <c r="K49" s="182">
        <v>13037</v>
      </c>
      <c r="L49" s="15">
        <v>13723</v>
      </c>
      <c r="N49" s="15">
        <v>15773</v>
      </c>
      <c r="O49" s="15">
        <v>13597</v>
      </c>
      <c r="P49" s="15">
        <v>13272</v>
      </c>
      <c r="Q49" s="15">
        <v>15705</v>
      </c>
      <c r="S49" s="15">
        <v>17787</v>
      </c>
      <c r="T49" s="15">
        <v>15875</v>
      </c>
      <c r="U49" s="15">
        <v>14397</v>
      </c>
    </row>
    <row r="50" spans="2:21">
      <c r="B50" s="81" t="s">
        <v>274</v>
      </c>
      <c r="D50" s="15">
        <v>5578</v>
      </c>
      <c r="E50" s="224">
        <v>3160</v>
      </c>
      <c r="F50" s="182">
        <v>3789</v>
      </c>
      <c r="G50" s="15">
        <v>1489</v>
      </c>
      <c r="I50" s="15">
        <v>3321</v>
      </c>
      <c r="J50" s="224">
        <v>1798</v>
      </c>
      <c r="K50" s="182">
        <v>2360</v>
      </c>
      <c r="L50" s="15">
        <v>2279</v>
      </c>
      <c r="N50" s="15">
        <v>3658</v>
      </c>
      <c r="O50" s="15">
        <v>3365</v>
      </c>
      <c r="P50" s="15">
        <v>5745</v>
      </c>
      <c r="Q50" s="15">
        <v>2178</v>
      </c>
      <c r="S50" s="15">
        <v>12179</v>
      </c>
      <c r="T50" s="15">
        <v>11241</v>
      </c>
      <c r="U50" s="15">
        <v>12045</v>
      </c>
    </row>
    <row r="51" spans="2:21">
      <c r="B51" s="81" t="s">
        <v>248</v>
      </c>
      <c r="D51" s="15">
        <v>25435</v>
      </c>
      <c r="E51" s="224">
        <v>25425</v>
      </c>
      <c r="F51" s="182">
        <v>24044</v>
      </c>
      <c r="G51" s="15">
        <v>26027</v>
      </c>
      <c r="I51" s="15">
        <v>25826</v>
      </c>
      <c r="J51" s="224">
        <v>26867</v>
      </c>
      <c r="K51" s="182">
        <v>26155</v>
      </c>
      <c r="L51" s="15">
        <v>26954</v>
      </c>
      <c r="N51" s="15">
        <v>24500</v>
      </c>
      <c r="O51" s="15">
        <v>23065</v>
      </c>
      <c r="P51" s="15">
        <v>24477</v>
      </c>
      <c r="Q51" s="15">
        <v>26635</v>
      </c>
      <c r="S51" s="15">
        <v>28743</v>
      </c>
      <c r="T51" s="15">
        <v>26556</v>
      </c>
      <c r="U51" s="15">
        <v>28011</v>
      </c>
    </row>
    <row r="52" spans="2:21">
      <c r="B52" s="81" t="s">
        <v>82</v>
      </c>
      <c r="D52" s="15">
        <v>11677</v>
      </c>
      <c r="E52" s="224">
        <v>7407</v>
      </c>
      <c r="F52" s="182">
        <v>8665</v>
      </c>
      <c r="G52" s="15">
        <v>11492</v>
      </c>
      <c r="I52" s="15">
        <v>15018</v>
      </c>
      <c r="J52" s="224">
        <v>10813</v>
      </c>
      <c r="K52" s="182">
        <v>8798</v>
      </c>
      <c r="L52" s="15">
        <v>11351</v>
      </c>
      <c r="N52" s="15">
        <v>12890</v>
      </c>
      <c r="O52" s="15">
        <v>25496</v>
      </c>
      <c r="P52" s="15">
        <v>27703</v>
      </c>
      <c r="Q52" s="15">
        <v>40662</v>
      </c>
      <c r="S52" s="15">
        <v>49362</v>
      </c>
      <c r="T52" s="15">
        <v>27334</v>
      </c>
      <c r="U52" s="15">
        <v>26573</v>
      </c>
    </row>
    <row r="53" spans="2:21">
      <c r="B53" s="84"/>
      <c r="D53" s="15"/>
      <c r="E53" s="224"/>
      <c r="F53" s="182"/>
      <c r="G53" s="15"/>
      <c r="I53" s="15"/>
      <c r="J53" s="224"/>
      <c r="K53" s="182"/>
      <c r="L53" s="15"/>
      <c r="N53" s="15"/>
      <c r="O53" s="15"/>
      <c r="P53" s="15"/>
      <c r="Q53" s="15"/>
      <c r="S53" s="15"/>
      <c r="T53" s="15"/>
      <c r="U53" s="15"/>
    </row>
    <row r="54" spans="2:21">
      <c r="B54" s="85" t="s">
        <v>8</v>
      </c>
      <c r="D54" s="66">
        <f>SUM(D43:D53)</f>
        <v>177638</v>
      </c>
      <c r="E54" s="66">
        <f>SUM(E43:E53)</f>
        <v>176645</v>
      </c>
      <c r="F54" s="184">
        <f>SUM(F43:F53)</f>
        <v>192165</v>
      </c>
      <c r="G54" s="66">
        <f>SUM(G43:G53)</f>
        <v>207466</v>
      </c>
      <c r="I54" s="66">
        <f>SUM(I43:I53)</f>
        <v>188062</v>
      </c>
      <c r="J54" s="66">
        <f>SUM(J43:J53)</f>
        <v>194698</v>
      </c>
      <c r="K54" s="184">
        <f>SUM(K43:K53)</f>
        <v>205169</v>
      </c>
      <c r="L54" s="66">
        <f>SUM(L43:L53)</f>
        <v>230698</v>
      </c>
      <c r="N54" s="66">
        <f>SUM(N43:N53)</f>
        <v>228520</v>
      </c>
      <c r="O54" s="66">
        <f t="shared" ref="O54:Q54" si="6">SUM(O43:O53)</f>
        <v>237421</v>
      </c>
      <c r="P54" s="66">
        <f t="shared" si="6"/>
        <v>272817</v>
      </c>
      <c r="Q54" s="66">
        <f t="shared" si="6"/>
        <v>303842</v>
      </c>
      <c r="S54" s="66">
        <f t="shared" ref="S54:U54" si="7">SUM(S43:S53)</f>
        <v>327742</v>
      </c>
      <c r="T54" s="66">
        <f t="shared" si="7"/>
        <v>274183</v>
      </c>
      <c r="U54" s="66">
        <f t="shared" si="7"/>
        <v>303203</v>
      </c>
    </row>
    <row r="55" spans="2:21">
      <c r="B55" s="35"/>
      <c r="D55" s="15"/>
      <c r="E55" s="224"/>
      <c r="F55" s="182"/>
      <c r="G55" s="15"/>
      <c r="I55" s="15"/>
      <c r="J55" s="224"/>
      <c r="K55" s="182"/>
      <c r="L55" s="15"/>
      <c r="N55" s="15"/>
      <c r="O55" s="15"/>
      <c r="P55" s="15"/>
      <c r="Q55" s="15"/>
      <c r="S55" s="15"/>
      <c r="T55" s="15"/>
      <c r="U55" s="15"/>
    </row>
    <row r="56" spans="2:21">
      <c r="B56" s="146" t="s">
        <v>133</v>
      </c>
      <c r="D56" s="15"/>
      <c r="E56" s="224"/>
      <c r="F56" s="182"/>
      <c r="G56" s="15"/>
      <c r="I56" s="15"/>
      <c r="J56" s="224"/>
      <c r="K56" s="182"/>
      <c r="L56" s="15"/>
      <c r="N56" s="15"/>
      <c r="O56" s="15"/>
      <c r="P56" s="15"/>
      <c r="Q56" s="15"/>
      <c r="S56" s="15"/>
      <c r="T56" s="15"/>
      <c r="U56" s="15"/>
    </row>
    <row r="57" spans="2:21">
      <c r="B57" s="35" t="s">
        <v>126</v>
      </c>
      <c r="D57" s="15">
        <v>1432</v>
      </c>
      <c r="E57" s="224">
        <v>700</v>
      </c>
      <c r="F57" s="182">
        <v>2500</v>
      </c>
      <c r="G57" s="15">
        <v>2037</v>
      </c>
      <c r="I57" s="15">
        <v>1760</v>
      </c>
      <c r="J57" s="224">
        <v>1558</v>
      </c>
      <c r="K57" s="182">
        <v>576</v>
      </c>
      <c r="L57" s="15">
        <v>831</v>
      </c>
      <c r="N57" s="15">
        <v>1808</v>
      </c>
      <c r="O57" s="15">
        <v>2717</v>
      </c>
      <c r="P57" s="15">
        <v>2859</v>
      </c>
      <c r="Q57" s="15">
        <v>2413</v>
      </c>
      <c r="S57" s="15">
        <v>1144</v>
      </c>
      <c r="T57" s="15">
        <v>499</v>
      </c>
      <c r="U57" s="15">
        <v>1662</v>
      </c>
    </row>
    <row r="58" spans="2:21">
      <c r="B58" s="35" t="s">
        <v>105</v>
      </c>
      <c r="D58" s="15">
        <v>15506</v>
      </c>
      <c r="E58" s="224">
        <v>17325</v>
      </c>
      <c r="F58" s="182">
        <v>17565</v>
      </c>
      <c r="G58" s="15">
        <v>19589</v>
      </c>
      <c r="I58" s="15">
        <v>20299</v>
      </c>
      <c r="J58" s="224">
        <v>20388</v>
      </c>
      <c r="K58" s="182">
        <v>18768</v>
      </c>
      <c r="L58" s="15">
        <v>16238</v>
      </c>
      <c r="N58" s="15">
        <v>15784</v>
      </c>
      <c r="O58" s="15">
        <v>17556</v>
      </c>
      <c r="P58" s="15">
        <v>19131</v>
      </c>
      <c r="Q58" s="15">
        <v>19504</v>
      </c>
      <c r="S58" s="15">
        <v>21027</v>
      </c>
      <c r="T58" s="15">
        <v>21317</v>
      </c>
      <c r="U58" s="15">
        <v>22224</v>
      </c>
    </row>
    <row r="59" spans="2:21">
      <c r="B59" s="35" t="s">
        <v>83</v>
      </c>
      <c r="D59" s="15">
        <v>16766</v>
      </c>
      <c r="E59" s="224">
        <v>8383</v>
      </c>
      <c r="F59" s="182">
        <v>8392</v>
      </c>
      <c r="G59" s="15">
        <v>0</v>
      </c>
      <c r="I59" s="15">
        <v>0</v>
      </c>
      <c r="J59" s="224">
        <v>0</v>
      </c>
      <c r="K59" s="182">
        <v>0</v>
      </c>
      <c r="L59" s="15">
        <v>0</v>
      </c>
      <c r="N59" s="15">
        <v>0</v>
      </c>
      <c r="O59" s="15">
        <v>63698</v>
      </c>
      <c r="P59" s="15">
        <v>143650</v>
      </c>
      <c r="Q59" s="15">
        <v>137288</v>
      </c>
      <c r="S59" s="15">
        <v>129274</v>
      </c>
      <c r="T59" s="15">
        <v>118416</v>
      </c>
      <c r="U59" s="15">
        <v>110995</v>
      </c>
    </row>
    <row r="60" spans="2:21">
      <c r="B60" s="35" t="s">
        <v>239</v>
      </c>
      <c r="D60" s="15">
        <v>17719</v>
      </c>
      <c r="E60" s="224">
        <v>16920</v>
      </c>
      <c r="F60" s="182">
        <v>16412</v>
      </c>
      <c r="G60" s="15">
        <v>16645</v>
      </c>
      <c r="I60" s="15">
        <v>14858</v>
      </c>
      <c r="J60" s="224">
        <v>13204</v>
      </c>
      <c r="K60" s="182">
        <v>13328</v>
      </c>
      <c r="L60" s="15">
        <v>13314</v>
      </c>
      <c r="N60" s="15">
        <v>11348</v>
      </c>
      <c r="O60" s="15">
        <v>9389</v>
      </c>
      <c r="P60" s="15">
        <v>8990</v>
      </c>
      <c r="Q60" s="15">
        <v>9748</v>
      </c>
      <c r="S60" s="15">
        <v>11356</v>
      </c>
      <c r="T60" s="15">
        <v>11093</v>
      </c>
      <c r="U60" s="15">
        <v>12429</v>
      </c>
    </row>
    <row r="61" spans="2:21">
      <c r="B61" s="35" t="s">
        <v>134</v>
      </c>
      <c r="D61" s="15">
        <v>165</v>
      </c>
      <c r="E61" s="224">
        <v>166</v>
      </c>
      <c r="F61" s="182">
        <v>248</v>
      </c>
      <c r="G61" s="15">
        <v>211</v>
      </c>
      <c r="I61" s="15">
        <v>211</v>
      </c>
      <c r="J61" s="224">
        <v>211</v>
      </c>
      <c r="K61" s="182">
        <v>211</v>
      </c>
      <c r="L61" s="15">
        <v>79</v>
      </c>
      <c r="N61" s="15">
        <v>77</v>
      </c>
      <c r="O61" s="15">
        <v>7400</v>
      </c>
      <c r="P61" s="15">
        <v>26906</v>
      </c>
      <c r="Q61" s="15">
        <v>20844</v>
      </c>
      <c r="S61" s="15">
        <v>10305</v>
      </c>
      <c r="T61" s="15">
        <v>10167</v>
      </c>
      <c r="U61" s="15">
        <v>12697</v>
      </c>
    </row>
    <row r="62" spans="2:21">
      <c r="B62" s="35" t="s">
        <v>248</v>
      </c>
      <c r="D62" s="15">
        <v>155581</v>
      </c>
      <c r="E62" s="224">
        <v>156262</v>
      </c>
      <c r="F62" s="182">
        <v>159938</v>
      </c>
      <c r="G62" s="15">
        <v>165880</v>
      </c>
      <c r="I62" s="15">
        <v>154911</v>
      </c>
      <c r="J62" s="224">
        <v>155363</v>
      </c>
      <c r="K62" s="182">
        <v>149862</v>
      </c>
      <c r="L62" s="15">
        <v>140040</v>
      </c>
      <c r="N62" s="15">
        <v>157469</v>
      </c>
      <c r="O62" s="15">
        <v>154487</v>
      </c>
      <c r="P62" s="15">
        <v>160043</v>
      </c>
      <c r="Q62" s="15">
        <v>172347</v>
      </c>
      <c r="S62" s="15">
        <v>169669</v>
      </c>
      <c r="T62" s="15">
        <v>162075</v>
      </c>
      <c r="U62" s="15">
        <v>169418</v>
      </c>
    </row>
    <row r="63" spans="2:21">
      <c r="B63" s="35" t="s">
        <v>84</v>
      </c>
      <c r="D63" s="15">
        <v>9734</v>
      </c>
      <c r="E63" s="224">
        <v>9523</v>
      </c>
      <c r="F63" s="182">
        <v>9393</v>
      </c>
      <c r="G63" s="15">
        <v>10228</v>
      </c>
      <c r="I63" s="15">
        <v>10133</v>
      </c>
      <c r="J63" s="224">
        <v>9972</v>
      </c>
      <c r="K63" s="182">
        <v>9906</v>
      </c>
      <c r="L63" s="15">
        <v>9289</v>
      </c>
      <c r="N63" s="15">
        <v>9194</v>
      </c>
      <c r="O63" s="15">
        <v>21552</v>
      </c>
      <c r="P63" s="15">
        <v>30054</v>
      </c>
      <c r="Q63" s="15">
        <v>37326</v>
      </c>
      <c r="S63" s="15">
        <v>36344</v>
      </c>
      <c r="T63" s="15">
        <v>34402</v>
      </c>
      <c r="U63" s="15">
        <v>25601</v>
      </c>
    </row>
    <row r="64" spans="2:21">
      <c r="B64" s="36"/>
      <c r="D64" s="60"/>
      <c r="E64" s="226"/>
      <c r="F64" s="185"/>
      <c r="G64" s="60"/>
      <c r="I64" s="60"/>
      <c r="J64" s="226"/>
      <c r="K64" s="185"/>
      <c r="L64" s="60"/>
      <c r="N64" s="60"/>
      <c r="O64" s="60"/>
      <c r="P64" s="60"/>
      <c r="Q64" s="60"/>
      <c r="S64" s="60"/>
      <c r="T64" s="60"/>
      <c r="U64" s="60"/>
    </row>
    <row r="65" spans="2:21">
      <c r="B65" s="89" t="s">
        <v>138</v>
      </c>
      <c r="D65" s="77">
        <f t="shared" ref="D65:G65" si="8">SUM(D57:D64)</f>
        <v>216903</v>
      </c>
      <c r="E65" s="77">
        <f t="shared" si="8"/>
        <v>209279</v>
      </c>
      <c r="F65" s="181">
        <f t="shared" si="8"/>
        <v>214448</v>
      </c>
      <c r="G65" s="77">
        <f t="shared" si="8"/>
        <v>214590</v>
      </c>
      <c r="I65" s="77">
        <f t="shared" ref="I65:J65" si="9">SUM(I57:I64)</f>
        <v>202172</v>
      </c>
      <c r="J65" s="77">
        <f t="shared" si="9"/>
        <v>200696</v>
      </c>
      <c r="K65" s="181">
        <f t="shared" ref="K65:Q65" si="10">SUM(K57:K64)</f>
        <v>192651</v>
      </c>
      <c r="L65" s="77">
        <f t="shared" si="10"/>
        <v>179791</v>
      </c>
      <c r="N65" s="77">
        <f t="shared" si="10"/>
        <v>195680</v>
      </c>
      <c r="O65" s="77">
        <f t="shared" si="10"/>
        <v>276799</v>
      </c>
      <c r="P65" s="77">
        <f t="shared" si="10"/>
        <v>391633</v>
      </c>
      <c r="Q65" s="77">
        <f t="shared" si="10"/>
        <v>399470</v>
      </c>
      <c r="S65" s="77">
        <f t="shared" ref="S65:U65" si="11">SUM(S57:S64)</f>
        <v>379119</v>
      </c>
      <c r="T65" s="77">
        <f t="shared" si="11"/>
        <v>357969</v>
      </c>
      <c r="U65" s="77">
        <f t="shared" si="11"/>
        <v>355026</v>
      </c>
    </row>
    <row r="66" spans="2:21">
      <c r="B66" s="86"/>
      <c r="D66" s="33"/>
      <c r="E66" s="33"/>
      <c r="F66" s="183"/>
      <c r="G66" s="33"/>
      <c r="I66" s="33"/>
      <c r="J66" s="33"/>
      <c r="K66" s="183"/>
      <c r="L66" s="33"/>
      <c r="N66" s="33"/>
      <c r="O66" s="33"/>
      <c r="P66" s="33"/>
      <c r="Q66" s="33"/>
      <c r="S66" s="33"/>
      <c r="T66" s="33"/>
      <c r="U66" s="33"/>
    </row>
    <row r="67" spans="2:21">
      <c r="B67" s="130" t="s">
        <v>140</v>
      </c>
      <c r="D67" s="129">
        <f t="shared" ref="D67:G67" si="12">D54+D65</f>
        <v>394541</v>
      </c>
      <c r="E67" s="129">
        <f t="shared" si="12"/>
        <v>385924</v>
      </c>
      <c r="F67" s="187">
        <f t="shared" si="12"/>
        <v>406613</v>
      </c>
      <c r="G67" s="129">
        <f t="shared" si="12"/>
        <v>422056</v>
      </c>
      <c r="I67" s="129">
        <f t="shared" ref="I67:J67" si="13">I54+I65</f>
        <v>390234</v>
      </c>
      <c r="J67" s="129">
        <f t="shared" si="13"/>
        <v>395394</v>
      </c>
      <c r="K67" s="187">
        <f t="shared" ref="K67:Q67" si="14">K54+K65</f>
        <v>397820</v>
      </c>
      <c r="L67" s="129">
        <f t="shared" si="14"/>
        <v>410489</v>
      </c>
      <c r="N67" s="129">
        <f t="shared" si="14"/>
        <v>424200</v>
      </c>
      <c r="O67" s="129">
        <f t="shared" si="14"/>
        <v>514220</v>
      </c>
      <c r="P67" s="129">
        <f t="shared" si="14"/>
        <v>664450</v>
      </c>
      <c r="Q67" s="129">
        <f t="shared" si="14"/>
        <v>703312</v>
      </c>
      <c r="S67" s="129">
        <f t="shared" ref="S67:U67" si="15">S54+S65</f>
        <v>706861</v>
      </c>
      <c r="T67" s="129">
        <f t="shared" si="15"/>
        <v>632152</v>
      </c>
      <c r="U67" s="129">
        <f t="shared" si="15"/>
        <v>658229</v>
      </c>
    </row>
    <row r="68" spans="2:21">
      <c r="B68" s="89"/>
      <c r="D68" s="77"/>
      <c r="E68" s="227"/>
      <c r="F68" s="181"/>
      <c r="G68" s="77"/>
      <c r="I68" s="77"/>
      <c r="J68" s="227"/>
      <c r="K68" s="181"/>
      <c r="L68" s="77"/>
      <c r="N68" s="77"/>
      <c r="O68" s="77"/>
      <c r="P68" s="77"/>
      <c r="Q68" s="77"/>
      <c r="S68" s="77"/>
      <c r="T68" s="77"/>
      <c r="U68" s="77"/>
    </row>
    <row r="69" spans="2:21">
      <c r="B69" s="146" t="s">
        <v>137</v>
      </c>
      <c r="D69" s="15"/>
      <c r="E69" s="224"/>
      <c r="F69" s="182"/>
      <c r="G69" s="15"/>
      <c r="I69" s="15"/>
      <c r="J69" s="224"/>
      <c r="K69" s="182"/>
      <c r="L69" s="15"/>
      <c r="N69" s="15"/>
      <c r="O69" s="15"/>
      <c r="P69" s="15"/>
      <c r="Q69" s="15"/>
      <c r="S69" s="15"/>
      <c r="T69" s="15"/>
      <c r="U69" s="15"/>
    </row>
    <row r="70" spans="2:21">
      <c r="B70" s="35" t="s">
        <v>135</v>
      </c>
      <c r="D70" s="15">
        <v>7883</v>
      </c>
      <c r="E70" s="224">
        <v>7907</v>
      </c>
      <c r="F70" s="182">
        <v>7926</v>
      </c>
      <c r="G70" s="15">
        <v>7977</v>
      </c>
      <c r="I70" s="15">
        <v>8021</v>
      </c>
      <c r="J70" s="224">
        <v>7738</v>
      </c>
      <c r="K70" s="182">
        <v>7747</v>
      </c>
      <c r="L70" s="15">
        <v>7751</v>
      </c>
      <c r="N70" s="15">
        <v>7757</v>
      </c>
      <c r="O70" s="15">
        <v>7783</v>
      </c>
      <c r="P70" s="15">
        <v>7663</v>
      </c>
      <c r="Q70" s="15">
        <v>7690</v>
      </c>
      <c r="S70" s="15">
        <v>7562</v>
      </c>
      <c r="T70" s="15">
        <v>7582</v>
      </c>
      <c r="U70" s="15">
        <v>7619</v>
      </c>
    </row>
    <row r="71" spans="2:21">
      <c r="B71" s="35" t="s">
        <v>213</v>
      </c>
      <c r="D71" s="15">
        <v>0</v>
      </c>
      <c r="E71" s="224">
        <v>0</v>
      </c>
      <c r="F71" s="182">
        <v>-27424</v>
      </c>
      <c r="G71" s="15">
        <v>-78563</v>
      </c>
      <c r="I71" s="15">
        <v>-163601</v>
      </c>
      <c r="J71" s="224">
        <v>0</v>
      </c>
      <c r="K71" s="182">
        <v>0</v>
      </c>
      <c r="L71" s="15">
        <v>0</v>
      </c>
      <c r="N71" s="15">
        <v>-53756</v>
      </c>
      <c r="O71" s="15">
        <v>-81631</v>
      </c>
      <c r="P71" s="15">
        <v>0</v>
      </c>
      <c r="Q71" s="15">
        <v>0</v>
      </c>
      <c r="S71" s="15">
        <v>0</v>
      </c>
      <c r="T71" s="15">
        <v>0</v>
      </c>
      <c r="U71" s="15">
        <v>-58131</v>
      </c>
    </row>
    <row r="72" spans="2:21">
      <c r="B72" s="83" t="s">
        <v>136</v>
      </c>
      <c r="D72" s="15">
        <v>199433</v>
      </c>
      <c r="E72" s="224">
        <v>207851</v>
      </c>
      <c r="F72" s="182">
        <v>217981</v>
      </c>
      <c r="G72" s="15">
        <v>227708</v>
      </c>
      <c r="I72" s="15">
        <v>241607</v>
      </c>
      <c r="J72" s="224">
        <v>90131</v>
      </c>
      <c r="K72" s="182">
        <v>100595</v>
      </c>
      <c r="L72" s="15">
        <v>110327</v>
      </c>
      <c r="N72" s="15">
        <v>123645</v>
      </c>
      <c r="O72" s="15">
        <v>137149</v>
      </c>
      <c r="P72" s="15">
        <v>67068</v>
      </c>
      <c r="Q72" s="15">
        <v>81110</v>
      </c>
      <c r="S72" s="15">
        <v>9042</v>
      </c>
      <c r="T72" s="15">
        <v>22122</v>
      </c>
      <c r="U72" s="15">
        <v>35010</v>
      </c>
    </row>
    <row r="73" spans="2:21">
      <c r="B73" s="83" t="s">
        <v>106</v>
      </c>
      <c r="D73" s="15">
        <v>601160</v>
      </c>
      <c r="E73" s="224">
        <v>630389</v>
      </c>
      <c r="F73" s="182">
        <v>661432</v>
      </c>
      <c r="G73" s="15">
        <v>688957</v>
      </c>
      <c r="I73" s="15">
        <v>715419</v>
      </c>
      <c r="J73" s="224">
        <v>746877</v>
      </c>
      <c r="K73" s="182">
        <v>780329</v>
      </c>
      <c r="L73" s="15">
        <v>818402</v>
      </c>
      <c r="N73" s="15">
        <v>850338</v>
      </c>
      <c r="O73" s="15">
        <v>882723</v>
      </c>
      <c r="P73" s="15">
        <v>917078</v>
      </c>
      <c r="Q73" s="15">
        <v>951601</v>
      </c>
      <c r="S73" s="15">
        <v>981798</v>
      </c>
      <c r="T73" s="15">
        <v>1039782</v>
      </c>
      <c r="U73" s="15">
        <v>1079800</v>
      </c>
    </row>
    <row r="74" spans="2:21">
      <c r="B74" s="83" t="s">
        <v>308</v>
      </c>
      <c r="D74" s="15">
        <v>0</v>
      </c>
      <c r="E74" s="224">
        <v>0</v>
      </c>
      <c r="F74" s="182">
        <v>0</v>
      </c>
      <c r="G74" s="15">
        <v>0</v>
      </c>
      <c r="I74" s="15">
        <v>295</v>
      </c>
      <c r="J74" s="224">
        <v>975</v>
      </c>
      <c r="K74" s="182">
        <v>1854</v>
      </c>
      <c r="L74" s="15">
        <v>2656</v>
      </c>
      <c r="N74" s="15">
        <v>3783</v>
      </c>
      <c r="O74" s="15">
        <v>4564</v>
      </c>
      <c r="P74" s="15">
        <v>4884</v>
      </c>
      <c r="Q74" s="15">
        <v>6765</v>
      </c>
      <c r="S74" s="15">
        <v>6704</v>
      </c>
      <c r="T74" s="15">
        <v>6533</v>
      </c>
      <c r="U74" s="15">
        <v>6151</v>
      </c>
    </row>
    <row r="75" spans="2:21">
      <c r="B75" s="83" t="s">
        <v>107</v>
      </c>
      <c r="D75" s="15">
        <v>-193035</v>
      </c>
      <c r="E75" s="224">
        <v>-172704</v>
      </c>
      <c r="F75" s="182">
        <v>-160767</v>
      </c>
      <c r="G75" s="15">
        <v>-161987</v>
      </c>
      <c r="I75" s="15">
        <v>-166620</v>
      </c>
      <c r="J75" s="224">
        <v>-173032</v>
      </c>
      <c r="K75" s="182">
        <v>-173913</v>
      </c>
      <c r="L75" s="15">
        <v>-185133</v>
      </c>
      <c r="N75" s="15">
        <v>-227129</v>
      </c>
      <c r="O75" s="15">
        <v>-263455</v>
      </c>
      <c r="P75" s="15">
        <v>-254299</v>
      </c>
      <c r="Q75" s="15">
        <v>-246030</v>
      </c>
      <c r="S75" s="15">
        <v>-244528</v>
      </c>
      <c r="T75" s="15">
        <v>-259693</v>
      </c>
      <c r="U75" s="15">
        <v>-248466</v>
      </c>
    </row>
    <row r="76" spans="2:21">
      <c r="B76" s="83"/>
      <c r="D76" s="15"/>
      <c r="E76" s="224"/>
      <c r="F76" s="182"/>
      <c r="G76" s="15"/>
      <c r="I76" s="15"/>
      <c r="J76" s="224"/>
      <c r="K76" s="182"/>
      <c r="L76" s="15"/>
      <c r="N76" s="15"/>
      <c r="O76" s="15"/>
      <c r="P76" s="15"/>
      <c r="Q76" s="15"/>
      <c r="S76" s="15"/>
      <c r="T76" s="15"/>
      <c r="U76" s="15"/>
    </row>
    <row r="77" spans="2:21">
      <c r="B77" s="84"/>
      <c r="D77" s="15"/>
      <c r="E77" s="224"/>
      <c r="F77" s="182"/>
      <c r="G77" s="15"/>
      <c r="I77" s="15"/>
      <c r="J77" s="224"/>
      <c r="K77" s="182"/>
      <c r="L77" s="15"/>
      <c r="N77" s="15"/>
      <c r="O77" s="15"/>
      <c r="P77" s="15"/>
      <c r="Q77" s="15"/>
      <c r="S77" s="15"/>
      <c r="T77" s="15"/>
      <c r="U77" s="15"/>
    </row>
    <row r="78" spans="2:21">
      <c r="B78" s="85" t="s">
        <v>141</v>
      </c>
      <c r="D78" s="66">
        <f t="shared" ref="D78:G78" si="16">SUM(D69:D77)</f>
        <v>615441</v>
      </c>
      <c r="E78" s="66">
        <f t="shared" si="16"/>
        <v>673443</v>
      </c>
      <c r="F78" s="184">
        <f t="shared" si="16"/>
        <v>699148</v>
      </c>
      <c r="G78" s="66">
        <f t="shared" si="16"/>
        <v>684092</v>
      </c>
      <c r="I78" s="66">
        <f t="shared" ref="I78:J78" si="17">SUM(I69:I77)</f>
        <v>635121</v>
      </c>
      <c r="J78" s="66">
        <f t="shared" si="17"/>
        <v>672689</v>
      </c>
      <c r="K78" s="184">
        <f t="shared" ref="K78:P78" si="18">SUM(K69:K77)</f>
        <v>716612</v>
      </c>
      <c r="L78" s="66">
        <f t="shared" si="18"/>
        <v>754003</v>
      </c>
      <c r="N78" s="66">
        <f t="shared" si="18"/>
        <v>704638</v>
      </c>
      <c r="O78" s="66">
        <f t="shared" si="18"/>
        <v>687133</v>
      </c>
      <c r="P78" s="66">
        <f t="shared" si="18"/>
        <v>742394</v>
      </c>
      <c r="Q78" s="66">
        <f>SUM(Q69:Q77)</f>
        <v>801136</v>
      </c>
      <c r="S78" s="66">
        <f t="shared" ref="S78:U78" si="19">SUM(S69:S77)</f>
        <v>760578</v>
      </c>
      <c r="T78" s="66">
        <f t="shared" si="19"/>
        <v>816326</v>
      </c>
      <c r="U78" s="66">
        <f t="shared" si="19"/>
        <v>821983</v>
      </c>
    </row>
    <row r="79" spans="2:21">
      <c r="B79" s="90"/>
      <c r="D79" s="31"/>
      <c r="E79" s="31"/>
      <c r="F79" s="188"/>
      <c r="G79" s="31"/>
      <c r="I79" s="31"/>
      <c r="J79" s="31"/>
      <c r="K79" s="188"/>
      <c r="L79" s="31"/>
      <c r="N79" s="31"/>
      <c r="O79" s="31"/>
      <c r="P79" s="31"/>
      <c r="Q79" s="31"/>
      <c r="S79" s="31"/>
      <c r="T79" s="31"/>
      <c r="U79" s="31"/>
    </row>
    <row r="80" spans="2:21" s="88" customFormat="1" ht="16.5" customHeight="1">
      <c r="B80" s="87" t="s">
        <v>142</v>
      </c>
      <c r="D80" s="78">
        <f t="shared" ref="D80:G80" si="20">D67+D78</f>
        <v>1009982</v>
      </c>
      <c r="E80" s="78">
        <f t="shared" si="20"/>
        <v>1059367</v>
      </c>
      <c r="F80" s="186">
        <f t="shared" si="20"/>
        <v>1105761</v>
      </c>
      <c r="G80" s="78">
        <f t="shared" si="20"/>
        <v>1106148</v>
      </c>
      <c r="I80" s="78">
        <f t="shared" ref="I80:J80" si="21">I67+I78</f>
        <v>1025355</v>
      </c>
      <c r="J80" s="78">
        <f t="shared" si="21"/>
        <v>1068083</v>
      </c>
      <c r="K80" s="186">
        <f t="shared" ref="K80:P80" si="22">K67+K78</f>
        <v>1114432</v>
      </c>
      <c r="L80" s="78">
        <f t="shared" si="22"/>
        <v>1164492</v>
      </c>
      <c r="N80" s="78">
        <f t="shared" si="22"/>
        <v>1128838</v>
      </c>
      <c r="O80" s="78">
        <f t="shared" si="22"/>
        <v>1201353</v>
      </c>
      <c r="P80" s="78">
        <f t="shared" si="22"/>
        <v>1406844</v>
      </c>
      <c r="Q80" s="78">
        <f>Q67+Q78</f>
        <v>1504448</v>
      </c>
      <c r="S80" s="78">
        <f t="shared" ref="S80:U80" si="23">S67+S78</f>
        <v>1467439</v>
      </c>
      <c r="T80" s="78">
        <f t="shared" si="23"/>
        <v>1448478</v>
      </c>
      <c r="U80" s="78">
        <f t="shared" si="23"/>
        <v>1480212</v>
      </c>
    </row>
    <row r="82" spans="5:21">
      <c r="G82" s="288"/>
      <c r="L82" s="288"/>
      <c r="N82" s="288"/>
      <c r="O82" s="288"/>
      <c r="P82" s="288"/>
      <c r="Q82" s="288"/>
      <c r="S82" s="288"/>
      <c r="T82" s="288"/>
      <c r="U82" s="288"/>
    </row>
    <row r="83" spans="5:21">
      <c r="E83" s="52"/>
      <c r="F83" s="52"/>
      <c r="G83" s="289"/>
      <c r="J83" s="52"/>
      <c r="K83" s="52"/>
      <c r="L83" s="289"/>
      <c r="N83" s="289"/>
      <c r="O83" s="289"/>
      <c r="P83" s="289"/>
      <c r="Q83" s="289"/>
      <c r="S83" s="289"/>
      <c r="T83" s="289"/>
      <c r="U83" s="289"/>
    </row>
  </sheetData>
  <phoneticPr fontId="3" type="noConversion"/>
  <hyperlinks>
    <hyperlink ref="U2" location="Contents!A1" display="Back" xr:uid="{9062F6A9-DDF2-4098-8CF5-C428AA834CBE}"/>
  </hyperlinks>
  <printOptions horizontalCentered="1" verticalCentered="1"/>
  <pageMargins left="0.25" right="0.25" top="0.75" bottom="0.75" header="0.3" footer="0.3"/>
  <pageSetup paperSize="9"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U110"/>
  <sheetViews>
    <sheetView showGridLines="0" view="pageBreakPreview" zoomScale="80" zoomScaleSheetLayoutView="80" workbookViewId="0">
      <pane xSplit="2" ySplit="11" topLeftCell="M12" activePane="bottomRight" state="frozen"/>
      <selection activeCell="AS9" sqref="AS9"/>
      <selection pane="topRight" activeCell="AS9" sqref="AS9"/>
      <selection pane="bottomLeft" activeCell="AS9" sqref="AS9"/>
      <selection pane="bottomRight" activeCell="C11" sqref="C11"/>
    </sheetView>
  </sheetViews>
  <sheetFormatPr defaultColWidth="14.44140625" defaultRowHeight="12.6"/>
  <cols>
    <col min="1" max="1" width="1" style="7" customWidth="1"/>
    <col min="2" max="2" width="67.44140625" style="7" customWidth="1"/>
    <col min="3" max="3" width="0.6640625" style="7" customWidth="1"/>
    <col min="4" max="5" width="20" style="7" customWidth="1"/>
    <col min="6" max="6" width="19" style="7" customWidth="1"/>
    <col min="7" max="7" width="19.109375" style="7" customWidth="1"/>
    <col min="8" max="8" width="1.33203125" style="7" customWidth="1"/>
    <col min="9" max="10" width="20" style="7" customWidth="1"/>
    <col min="11" max="11" width="19" style="7" customWidth="1"/>
    <col min="12" max="12" width="19.109375" style="7" customWidth="1"/>
    <col min="13" max="13" width="1.33203125" style="7" customWidth="1"/>
    <col min="14" max="17" width="19.109375" style="7" customWidth="1"/>
    <col min="18" max="18" width="1.33203125" style="7" customWidth="1"/>
    <col min="19" max="21" width="19.109375" style="7" customWidth="1"/>
    <col min="22" max="16384" width="14.44140625" style="171"/>
  </cols>
  <sheetData>
    <row r="2" spans="1:21" ht="13.2">
      <c r="L2" s="145"/>
      <c r="N2" s="145"/>
      <c r="O2" s="145"/>
      <c r="P2" s="145"/>
      <c r="U2" s="98" t="s">
        <v>76</v>
      </c>
    </row>
    <row r="3" spans="1:21">
      <c r="D3" s="139"/>
      <c r="E3" s="139"/>
      <c r="I3" s="139"/>
      <c r="J3" s="139"/>
    </row>
    <row r="8" spans="1:21" ht="14.25" customHeight="1">
      <c r="B8" s="22" t="s">
        <v>55</v>
      </c>
      <c r="C8" s="22"/>
      <c r="D8" s="22"/>
      <c r="E8" s="22"/>
      <c r="F8" s="22"/>
      <c r="G8" s="22"/>
      <c r="H8" s="22"/>
      <c r="I8" s="22"/>
      <c r="J8" s="22"/>
      <c r="K8" s="22"/>
      <c r="L8" s="22"/>
      <c r="M8" s="22"/>
      <c r="N8" s="22"/>
      <c r="O8" s="22"/>
      <c r="P8" s="22"/>
      <c r="Q8" s="22"/>
      <c r="R8" s="22"/>
      <c r="S8" s="22"/>
      <c r="T8" s="22"/>
      <c r="U8" s="22"/>
    </row>
    <row r="10" spans="1:21">
      <c r="B10" s="271"/>
    </row>
    <row r="11" spans="1:21" s="273" customFormat="1" ht="30" customHeight="1">
      <c r="A11" s="272"/>
      <c r="B11" s="91" t="s">
        <v>149</v>
      </c>
      <c r="C11" s="272"/>
      <c r="D11" s="93" t="s">
        <v>268</v>
      </c>
      <c r="E11" s="93" t="s">
        <v>267</v>
      </c>
      <c r="F11" s="93" t="s">
        <v>266</v>
      </c>
      <c r="G11" s="93" t="s">
        <v>265</v>
      </c>
      <c r="H11" s="272"/>
      <c r="I11" s="93" t="s">
        <v>302</v>
      </c>
      <c r="J11" s="93" t="s">
        <v>310</v>
      </c>
      <c r="K11" s="93" t="s">
        <v>314</v>
      </c>
      <c r="L11" s="93" t="s">
        <v>303</v>
      </c>
      <c r="M11" s="272"/>
      <c r="N11" s="93" t="s">
        <v>320</v>
      </c>
      <c r="O11" s="93" t="s">
        <v>325</v>
      </c>
      <c r="P11" s="93" t="s">
        <v>335</v>
      </c>
      <c r="Q11" s="93" t="s">
        <v>351</v>
      </c>
      <c r="R11" s="272"/>
      <c r="S11" s="93" t="s">
        <v>362</v>
      </c>
      <c r="T11" s="93" t="s">
        <v>391</v>
      </c>
      <c r="U11" s="93" t="s">
        <v>393</v>
      </c>
    </row>
    <row r="12" spans="1:21" ht="12.75" customHeight="1">
      <c r="B12" s="274"/>
      <c r="D12" s="12"/>
      <c r="E12" s="12"/>
      <c r="F12" s="12"/>
      <c r="G12" s="12"/>
      <c r="I12" s="12"/>
      <c r="J12" s="12"/>
      <c r="K12" s="12"/>
      <c r="L12" s="12"/>
      <c r="N12" s="12"/>
      <c r="O12" s="12"/>
      <c r="P12" s="12"/>
      <c r="Q12" s="12"/>
      <c r="S12" s="12"/>
      <c r="T12" s="12"/>
      <c r="U12" s="12"/>
    </row>
    <row r="13" spans="1:21">
      <c r="B13" s="275" t="s">
        <v>164</v>
      </c>
      <c r="D13" s="12"/>
      <c r="E13" s="12"/>
      <c r="F13" s="167"/>
      <c r="G13" s="12"/>
      <c r="I13" s="12"/>
      <c r="J13" s="12"/>
      <c r="K13" s="167"/>
      <c r="L13" s="12"/>
      <c r="N13" s="12"/>
      <c r="O13" s="12"/>
      <c r="P13" s="12"/>
      <c r="Q13" s="12"/>
      <c r="S13" s="12"/>
      <c r="T13" s="12"/>
      <c r="U13" s="12"/>
    </row>
    <row r="14" spans="1:21" ht="12.75" customHeight="1">
      <c r="B14" s="274" t="s">
        <v>276</v>
      </c>
      <c r="D14" s="12">
        <v>14820</v>
      </c>
      <c r="E14" s="12">
        <v>44049</v>
      </c>
      <c r="F14" s="167">
        <v>75092</v>
      </c>
      <c r="G14" s="12">
        <v>102617</v>
      </c>
      <c r="I14" s="12">
        <v>26757</v>
      </c>
      <c r="J14" s="12">
        <v>58895</v>
      </c>
      <c r="K14" s="167">
        <v>93226</v>
      </c>
      <c r="L14" s="12">
        <v>132101</v>
      </c>
      <c r="N14" s="12">
        <v>33063</v>
      </c>
      <c r="O14" s="12">
        <v>66229</v>
      </c>
      <c r="P14" s="12">
        <v>100904</v>
      </c>
      <c r="Q14" s="12">
        <v>137308</v>
      </c>
      <c r="S14" s="12">
        <v>30136</v>
      </c>
      <c r="T14" s="12">
        <v>87949</v>
      </c>
      <c r="U14" s="12">
        <v>127585</v>
      </c>
    </row>
    <row r="15" spans="1:21" ht="12.75" customHeight="1">
      <c r="B15" s="274"/>
      <c r="D15" s="12"/>
      <c r="E15" s="12"/>
      <c r="F15" s="167"/>
      <c r="G15" s="12"/>
      <c r="I15" s="12"/>
      <c r="J15" s="12"/>
      <c r="K15" s="167"/>
      <c r="L15" s="12"/>
      <c r="N15" s="12"/>
      <c r="O15" s="12"/>
      <c r="P15" s="12"/>
      <c r="Q15" s="12"/>
      <c r="S15" s="12"/>
      <c r="T15" s="12"/>
      <c r="U15" s="12"/>
    </row>
    <row r="16" spans="1:21" ht="25.2">
      <c r="B16" s="275" t="s">
        <v>190</v>
      </c>
      <c r="D16" s="12"/>
      <c r="E16" s="12"/>
      <c r="F16" s="167"/>
      <c r="G16" s="12"/>
      <c r="I16" s="12"/>
      <c r="J16" s="12"/>
      <c r="K16" s="167"/>
      <c r="L16" s="12"/>
      <c r="N16" s="12"/>
      <c r="O16" s="12"/>
      <c r="P16" s="12"/>
      <c r="Q16" s="12"/>
      <c r="S16" s="12"/>
      <c r="T16" s="12"/>
      <c r="U16" s="12"/>
    </row>
    <row r="17" spans="2:21" ht="12.75" customHeight="1">
      <c r="B17" s="274" t="s">
        <v>165</v>
      </c>
      <c r="D17" s="12">
        <v>15341</v>
      </c>
      <c r="E17" s="12">
        <v>30829</v>
      </c>
      <c r="F17" s="167">
        <v>46689</v>
      </c>
      <c r="G17" s="12">
        <v>62645</v>
      </c>
      <c r="I17" s="12">
        <v>15270</v>
      </c>
      <c r="J17" s="12">
        <v>30554</v>
      </c>
      <c r="K17" s="167">
        <v>45894</v>
      </c>
      <c r="L17" s="12">
        <v>61553</v>
      </c>
      <c r="N17" s="12">
        <v>15447</v>
      </c>
      <c r="O17" s="12">
        <v>32844</v>
      </c>
      <c r="P17" s="12">
        <v>51635</v>
      </c>
      <c r="Q17" s="12">
        <v>73771</v>
      </c>
      <c r="S17" s="12">
        <v>22384</v>
      </c>
      <c r="T17" s="12">
        <v>45109</v>
      </c>
      <c r="U17" s="12">
        <v>67818</v>
      </c>
    </row>
    <row r="18" spans="2:21" ht="12.75" customHeight="1">
      <c r="B18" s="274" t="s">
        <v>228</v>
      </c>
      <c r="D18" s="12">
        <v>0</v>
      </c>
      <c r="E18" s="12">
        <v>0</v>
      </c>
      <c r="F18" s="167">
        <v>0</v>
      </c>
      <c r="G18" s="12">
        <v>0</v>
      </c>
      <c r="I18" s="12">
        <v>0</v>
      </c>
      <c r="J18" s="12">
        <v>0</v>
      </c>
      <c r="K18" s="167">
        <v>0</v>
      </c>
      <c r="L18" s="12">
        <v>0</v>
      </c>
      <c r="N18" s="12">
        <v>0</v>
      </c>
      <c r="O18" s="12">
        <v>0</v>
      </c>
      <c r="P18" s="12">
        <v>0</v>
      </c>
      <c r="Q18" s="12">
        <v>0</v>
      </c>
      <c r="S18" s="12">
        <v>0</v>
      </c>
      <c r="T18" s="12">
        <v>0</v>
      </c>
      <c r="U18" s="12">
        <v>0</v>
      </c>
    </row>
    <row r="19" spans="2:21" ht="12.75" customHeight="1">
      <c r="B19" s="274" t="s">
        <v>280</v>
      </c>
      <c r="D19" s="12">
        <v>11653</v>
      </c>
      <c r="E19" s="12">
        <v>19268</v>
      </c>
      <c r="F19" s="167">
        <v>28625</v>
      </c>
      <c r="G19" s="12">
        <v>38230</v>
      </c>
      <c r="I19" s="12">
        <v>13092</v>
      </c>
      <c r="J19" s="12">
        <v>24501</v>
      </c>
      <c r="K19" s="167">
        <v>34345</v>
      </c>
      <c r="L19" s="12">
        <v>44165</v>
      </c>
      <c r="N19" s="12">
        <v>13693</v>
      </c>
      <c r="O19" s="12">
        <v>26258</v>
      </c>
      <c r="P19" s="12">
        <v>37953</v>
      </c>
      <c r="Q19" s="12">
        <v>49733</v>
      </c>
      <c r="S19" s="12">
        <v>16216</v>
      </c>
      <c r="T19" s="12">
        <v>29589</v>
      </c>
      <c r="U19" s="12">
        <v>42728</v>
      </c>
    </row>
    <row r="20" spans="2:21" ht="12.75" customHeight="1">
      <c r="B20" s="274" t="s">
        <v>166</v>
      </c>
      <c r="D20" s="12">
        <v>0</v>
      </c>
      <c r="E20" s="12">
        <v>0</v>
      </c>
      <c r="F20" s="167">
        <v>0</v>
      </c>
      <c r="G20" s="12">
        <v>0</v>
      </c>
      <c r="I20" s="12">
        <v>0</v>
      </c>
      <c r="J20" s="12">
        <v>0</v>
      </c>
      <c r="K20" s="167">
        <v>0</v>
      </c>
      <c r="L20" s="12">
        <v>0</v>
      </c>
      <c r="N20" s="12">
        <v>0</v>
      </c>
      <c r="O20" s="12">
        <v>0</v>
      </c>
      <c r="P20" s="12">
        <v>0</v>
      </c>
      <c r="Q20" s="12">
        <v>0</v>
      </c>
      <c r="S20" s="12">
        <v>0</v>
      </c>
      <c r="T20" s="12">
        <v>0</v>
      </c>
      <c r="U20" s="12">
        <v>0</v>
      </c>
    </row>
    <row r="21" spans="2:21" ht="12.75" customHeight="1">
      <c r="B21" s="274" t="s">
        <v>186</v>
      </c>
      <c r="D21" s="12">
        <v>37</v>
      </c>
      <c r="E21" s="12">
        <v>72</v>
      </c>
      <c r="F21" s="167">
        <v>100</v>
      </c>
      <c r="G21" s="12">
        <v>126</v>
      </c>
      <c r="I21" s="12">
        <v>19</v>
      </c>
      <c r="J21" s="12">
        <v>35</v>
      </c>
      <c r="K21" s="167">
        <v>44</v>
      </c>
      <c r="L21" s="12">
        <v>52</v>
      </c>
      <c r="N21" s="12">
        <v>0</v>
      </c>
      <c r="O21" s="12">
        <v>42</v>
      </c>
      <c r="P21" s="12">
        <v>98</v>
      </c>
      <c r="Q21" s="12">
        <v>195</v>
      </c>
      <c r="S21" s="12">
        <v>99</v>
      </c>
      <c r="T21" s="12">
        <v>191</v>
      </c>
      <c r="U21" s="12">
        <v>281</v>
      </c>
    </row>
    <row r="22" spans="2:21" ht="12.75" customHeight="1">
      <c r="B22" s="274" t="s">
        <v>284</v>
      </c>
      <c r="D22" s="12">
        <v>364</v>
      </c>
      <c r="E22" s="12">
        <v>554</v>
      </c>
      <c r="F22" s="167">
        <v>733</v>
      </c>
      <c r="G22" s="12">
        <v>924</v>
      </c>
      <c r="I22" s="12">
        <v>231</v>
      </c>
      <c r="J22" s="12">
        <v>92</v>
      </c>
      <c r="K22" s="167">
        <v>-77</v>
      </c>
      <c r="L22" s="12">
        <v>-115</v>
      </c>
      <c r="N22" s="12">
        <v>230</v>
      </c>
      <c r="O22" s="12">
        <v>321</v>
      </c>
      <c r="P22" s="12">
        <v>286</v>
      </c>
      <c r="Q22" s="12">
        <v>-778</v>
      </c>
      <c r="S22" s="12">
        <v>343</v>
      </c>
      <c r="T22" s="12">
        <v>151</v>
      </c>
      <c r="U22" s="12">
        <v>2</v>
      </c>
    </row>
    <row r="23" spans="2:21" ht="12.75" customHeight="1">
      <c r="B23" s="274" t="s">
        <v>285</v>
      </c>
      <c r="D23" s="12">
        <v>1599</v>
      </c>
      <c r="E23" s="12">
        <v>5407</v>
      </c>
      <c r="F23" s="167">
        <v>8065</v>
      </c>
      <c r="G23" s="12">
        <v>8383</v>
      </c>
      <c r="I23" s="12">
        <v>-472</v>
      </c>
      <c r="J23" s="12">
        <v>-3485</v>
      </c>
      <c r="K23" s="167">
        <v>-2263</v>
      </c>
      <c r="L23" s="12">
        <v>-4502</v>
      </c>
      <c r="N23" s="12">
        <v>-7936</v>
      </c>
      <c r="O23" s="12">
        <v>-14175</v>
      </c>
      <c r="P23" s="12">
        <v>-5890</v>
      </c>
      <c r="Q23" s="12">
        <v>2185</v>
      </c>
      <c r="S23" s="12">
        <v>-1947</v>
      </c>
      <c r="T23" s="12">
        <v>-3851</v>
      </c>
      <c r="U23" s="12">
        <v>-1384</v>
      </c>
    </row>
    <row r="24" spans="2:21" ht="12.75" customHeight="1">
      <c r="B24" s="274" t="s">
        <v>254</v>
      </c>
      <c r="D24" s="12">
        <v>4635</v>
      </c>
      <c r="E24" s="12">
        <v>13926</v>
      </c>
      <c r="F24" s="167">
        <v>23108</v>
      </c>
      <c r="G24" s="12">
        <v>30074</v>
      </c>
      <c r="I24" s="12">
        <v>6889</v>
      </c>
      <c r="J24" s="12">
        <v>15113</v>
      </c>
      <c r="K24" s="167">
        <v>23936</v>
      </c>
      <c r="L24" s="12">
        <v>32439</v>
      </c>
      <c r="N24" s="12">
        <v>8372</v>
      </c>
      <c r="O24" s="12">
        <v>15620</v>
      </c>
      <c r="P24" s="12">
        <v>23520</v>
      </c>
      <c r="Q24" s="12">
        <v>27201</v>
      </c>
      <c r="S24" s="12">
        <v>8302</v>
      </c>
      <c r="T24" s="12">
        <v>18344</v>
      </c>
      <c r="U24" s="12">
        <v>17981.599999999999</v>
      </c>
    </row>
    <row r="25" spans="2:21" ht="12.75" customHeight="1">
      <c r="B25" s="274" t="s">
        <v>187</v>
      </c>
      <c r="D25" s="12">
        <v>3678</v>
      </c>
      <c r="E25" s="12">
        <v>7361</v>
      </c>
      <c r="F25" s="167">
        <v>10990</v>
      </c>
      <c r="G25" s="12">
        <v>14701</v>
      </c>
      <c r="I25" s="12">
        <v>3540</v>
      </c>
      <c r="J25" s="12">
        <v>6934</v>
      </c>
      <c r="K25" s="167">
        <v>10218</v>
      </c>
      <c r="L25" s="12">
        <v>13335</v>
      </c>
      <c r="N25" s="12">
        <v>3246</v>
      </c>
      <c r="O25" s="12">
        <v>7204</v>
      </c>
      <c r="P25" s="12">
        <v>12121</v>
      </c>
      <c r="Q25" s="12">
        <v>18624</v>
      </c>
      <c r="S25" s="12">
        <v>7034</v>
      </c>
      <c r="T25" s="12">
        <v>14447</v>
      </c>
      <c r="U25" s="12">
        <v>21471</v>
      </c>
    </row>
    <row r="26" spans="2:21" ht="12.75" customHeight="1">
      <c r="B26" s="274" t="s">
        <v>188</v>
      </c>
      <c r="D26" s="12">
        <v>-994</v>
      </c>
      <c r="E26" s="12">
        <v>-1919</v>
      </c>
      <c r="F26" s="167">
        <v>-2473</v>
      </c>
      <c r="G26" s="12">
        <v>-3702</v>
      </c>
      <c r="I26" s="12">
        <v>-1620</v>
      </c>
      <c r="J26" s="12">
        <v>-2061</v>
      </c>
      <c r="K26" s="167">
        <v>-2568</v>
      </c>
      <c r="L26" s="12">
        <v>-3772</v>
      </c>
      <c r="N26" s="12">
        <v>-599</v>
      </c>
      <c r="O26" s="12">
        <v>-1412</v>
      </c>
      <c r="P26" s="12">
        <v>-2276</v>
      </c>
      <c r="Q26" s="12">
        <v>-5279</v>
      </c>
      <c r="S26" s="12">
        <v>-1577</v>
      </c>
      <c r="T26" s="12">
        <v>-2339</v>
      </c>
      <c r="U26" s="12">
        <v>-2898</v>
      </c>
    </row>
    <row r="27" spans="2:21" ht="12.75" customHeight="1">
      <c r="B27" s="274" t="s">
        <v>286</v>
      </c>
      <c r="D27" s="12">
        <v>-1608</v>
      </c>
      <c r="E27" s="12">
        <v>-3010</v>
      </c>
      <c r="F27" s="167">
        <v>-4580</v>
      </c>
      <c r="G27" s="12">
        <v>-6352</v>
      </c>
      <c r="I27" s="12">
        <v>-1806</v>
      </c>
      <c r="J27" s="12">
        <v>-3240</v>
      </c>
      <c r="K27" s="167">
        <v>-4988</v>
      </c>
      <c r="L27" s="12">
        <v>-7137</v>
      </c>
      <c r="N27" s="12">
        <v>-2266</v>
      </c>
      <c r="O27" s="12">
        <v>-3818</v>
      </c>
      <c r="P27" s="12">
        <v>-5752</v>
      </c>
      <c r="Q27" s="12">
        <v>-7991</v>
      </c>
      <c r="S27" s="12">
        <v>-2591</v>
      </c>
      <c r="T27" s="12">
        <v>-4967</v>
      </c>
      <c r="U27" s="12">
        <v>-7640</v>
      </c>
    </row>
    <row r="28" spans="2:21" ht="12.75" customHeight="1">
      <c r="B28" s="274" t="s">
        <v>236</v>
      </c>
      <c r="D28" s="12">
        <v>0</v>
      </c>
      <c r="E28" s="12">
        <v>0</v>
      </c>
      <c r="F28" s="167">
        <v>0</v>
      </c>
      <c r="G28" s="12">
        <v>0</v>
      </c>
      <c r="I28" s="12">
        <v>0</v>
      </c>
      <c r="J28" s="12">
        <v>0</v>
      </c>
      <c r="K28" s="167">
        <v>0</v>
      </c>
      <c r="L28" s="12">
        <v>0</v>
      </c>
      <c r="N28" s="12">
        <v>0</v>
      </c>
      <c r="O28" s="12">
        <v>0</v>
      </c>
      <c r="P28" s="12">
        <v>0</v>
      </c>
      <c r="Q28" s="12">
        <v>0</v>
      </c>
      <c r="S28" s="12">
        <v>0</v>
      </c>
      <c r="T28" s="12">
        <v>-21931.951083925098</v>
      </c>
      <c r="U28" s="12">
        <v>-21931.951083925098</v>
      </c>
    </row>
    <row r="29" spans="2:21" ht="12.75" customHeight="1">
      <c r="B29" s="274" t="s">
        <v>226</v>
      </c>
      <c r="D29" s="12">
        <v>0</v>
      </c>
      <c r="E29" s="12">
        <v>0</v>
      </c>
      <c r="F29" s="167">
        <v>0</v>
      </c>
      <c r="G29" s="12">
        <v>0</v>
      </c>
      <c r="I29" s="12">
        <v>0</v>
      </c>
      <c r="J29" s="12">
        <v>0</v>
      </c>
      <c r="K29" s="167">
        <v>0</v>
      </c>
      <c r="L29" s="12">
        <v>0</v>
      </c>
      <c r="N29" s="12">
        <v>0</v>
      </c>
      <c r="O29" s="12">
        <v>0</v>
      </c>
      <c r="P29" s="12">
        <v>0</v>
      </c>
      <c r="Q29" s="12">
        <v>0</v>
      </c>
      <c r="S29" s="12">
        <v>0</v>
      </c>
      <c r="T29" s="12">
        <v>0</v>
      </c>
      <c r="U29" s="12">
        <v>0</v>
      </c>
    </row>
    <row r="30" spans="2:21" ht="12.75" customHeight="1">
      <c r="B30" s="274" t="s">
        <v>167</v>
      </c>
      <c r="D30" s="12">
        <v>-7</v>
      </c>
      <c r="E30" s="12">
        <v>-26</v>
      </c>
      <c r="F30" s="167">
        <v>-31</v>
      </c>
      <c r="G30" s="12">
        <v>67</v>
      </c>
      <c r="I30" s="12">
        <v>3</v>
      </c>
      <c r="J30" s="12">
        <v>-106</v>
      </c>
      <c r="K30" s="167">
        <v>-242</v>
      </c>
      <c r="L30" s="12">
        <v>-329</v>
      </c>
      <c r="N30" s="12">
        <v>-50</v>
      </c>
      <c r="O30" s="12">
        <v>-385</v>
      </c>
      <c r="P30" s="12">
        <v>-459</v>
      </c>
      <c r="Q30" s="12">
        <v>-560</v>
      </c>
      <c r="S30" s="12">
        <v>-147</v>
      </c>
      <c r="T30" s="12">
        <v>-199</v>
      </c>
      <c r="U30" s="12">
        <v>-321</v>
      </c>
    </row>
    <row r="31" spans="2:21" ht="12.75" customHeight="1">
      <c r="B31" s="274" t="s">
        <v>168</v>
      </c>
      <c r="D31" s="12">
        <v>0</v>
      </c>
      <c r="E31" s="12">
        <v>0</v>
      </c>
      <c r="F31" s="167">
        <v>0</v>
      </c>
      <c r="G31" s="12">
        <v>0</v>
      </c>
      <c r="I31" s="12">
        <v>0</v>
      </c>
      <c r="J31" s="12">
        <v>0</v>
      </c>
      <c r="K31" s="167">
        <v>0</v>
      </c>
      <c r="L31" s="12">
        <v>0</v>
      </c>
      <c r="N31" s="12">
        <v>0</v>
      </c>
      <c r="O31" s="12">
        <v>0</v>
      </c>
      <c r="P31" s="12">
        <v>0</v>
      </c>
      <c r="Q31" s="12">
        <v>0</v>
      </c>
      <c r="S31" s="12">
        <v>0</v>
      </c>
      <c r="T31" s="12">
        <v>0</v>
      </c>
      <c r="U31" s="12">
        <v>0</v>
      </c>
    </row>
    <row r="32" spans="2:21" ht="12.75" customHeight="1">
      <c r="B32" s="274" t="s">
        <v>189</v>
      </c>
      <c r="D32" s="12">
        <v>0</v>
      </c>
      <c r="E32" s="12">
        <v>0</v>
      </c>
      <c r="F32" s="167">
        <v>0</v>
      </c>
      <c r="G32" s="12">
        <v>0</v>
      </c>
      <c r="I32" s="12">
        <v>0</v>
      </c>
      <c r="J32" s="12">
        <v>0</v>
      </c>
      <c r="K32" s="167">
        <v>0</v>
      </c>
      <c r="L32" s="12">
        <v>0</v>
      </c>
      <c r="N32" s="12">
        <v>0</v>
      </c>
      <c r="O32" s="12">
        <v>0</v>
      </c>
      <c r="P32" s="12">
        <v>0</v>
      </c>
      <c r="Q32" s="12">
        <v>0</v>
      </c>
      <c r="S32" s="12">
        <v>0</v>
      </c>
      <c r="T32" s="12">
        <v>0</v>
      </c>
      <c r="U32" s="12">
        <v>0</v>
      </c>
    </row>
    <row r="33" spans="2:21" ht="12.75" customHeight="1">
      <c r="B33" s="274" t="s">
        <v>270</v>
      </c>
      <c r="D33" s="12">
        <v>-191</v>
      </c>
      <c r="E33" s="12">
        <v>-301</v>
      </c>
      <c r="F33" s="167">
        <v>-381</v>
      </c>
      <c r="G33" s="12">
        <v>-416</v>
      </c>
      <c r="I33" s="12">
        <v>-19</v>
      </c>
      <c r="J33" s="12">
        <v>-24</v>
      </c>
      <c r="K33" s="167">
        <v>-26</v>
      </c>
      <c r="L33" s="12">
        <v>-21</v>
      </c>
      <c r="N33" s="12">
        <v>0</v>
      </c>
      <c r="O33" s="12">
        <v>0</v>
      </c>
      <c r="P33" s="12">
        <v>0</v>
      </c>
      <c r="Q33" s="12">
        <v>0</v>
      </c>
      <c r="S33" s="12">
        <v>0</v>
      </c>
      <c r="T33" s="12">
        <v>0</v>
      </c>
      <c r="U33" s="12">
        <v>0</v>
      </c>
    </row>
    <row r="34" spans="2:21" ht="12.75" customHeight="1">
      <c r="B34" s="274" t="s">
        <v>292</v>
      </c>
      <c r="D34" s="12">
        <v>-2545</v>
      </c>
      <c r="E34" s="12">
        <v>-4805</v>
      </c>
      <c r="F34" s="167">
        <v>-5630</v>
      </c>
      <c r="G34" s="12">
        <v>-4145</v>
      </c>
      <c r="I34" s="12">
        <v>845</v>
      </c>
      <c r="J34" s="12">
        <v>3491</v>
      </c>
      <c r="K34" s="167">
        <v>1850</v>
      </c>
      <c r="L34" s="12">
        <v>3254</v>
      </c>
      <c r="N34" s="12">
        <v>5265</v>
      </c>
      <c r="O34" s="12">
        <v>3812</v>
      </c>
      <c r="P34" s="12">
        <v>-6711</v>
      </c>
      <c r="Q34" s="12">
        <v>-2446</v>
      </c>
      <c r="S34" s="12">
        <v>1251</v>
      </c>
      <c r="T34" s="12">
        <v>4093</v>
      </c>
      <c r="U34" s="12">
        <v>-1781</v>
      </c>
    </row>
    <row r="35" spans="2:21" ht="12.75" customHeight="1">
      <c r="B35" s="274" t="s">
        <v>287</v>
      </c>
      <c r="D35" s="12">
        <v>-141</v>
      </c>
      <c r="E35" s="12">
        <v>-326</v>
      </c>
      <c r="F35" s="167">
        <v>-475</v>
      </c>
      <c r="G35" s="12">
        <v>-729</v>
      </c>
      <c r="I35" s="12">
        <v>-182</v>
      </c>
      <c r="J35" s="12">
        <v>-656</v>
      </c>
      <c r="K35" s="167">
        <v>-953</v>
      </c>
      <c r="L35" s="12">
        <v>-1062</v>
      </c>
      <c r="N35" s="12">
        <v>-122</v>
      </c>
      <c r="O35" s="12">
        <v>-431</v>
      </c>
      <c r="P35" s="12">
        <v>-606</v>
      </c>
      <c r="Q35" s="12">
        <v>-798</v>
      </c>
      <c r="S35" s="12">
        <v>-210</v>
      </c>
      <c r="T35" s="12">
        <v>-320</v>
      </c>
      <c r="U35" s="12">
        <v>-793</v>
      </c>
    </row>
    <row r="36" spans="2:21" ht="12.75" customHeight="1">
      <c r="B36" s="274" t="s">
        <v>16</v>
      </c>
      <c r="D36" s="12">
        <v>0</v>
      </c>
      <c r="E36" s="12">
        <v>0</v>
      </c>
      <c r="F36" s="167">
        <v>0</v>
      </c>
      <c r="G36" s="12">
        <v>0</v>
      </c>
      <c r="I36" s="12">
        <v>0</v>
      </c>
      <c r="J36" s="12">
        <v>0</v>
      </c>
      <c r="K36" s="167">
        <v>0</v>
      </c>
      <c r="L36" s="12">
        <v>0</v>
      </c>
      <c r="N36" s="12">
        <v>0</v>
      </c>
      <c r="O36" s="12">
        <v>0</v>
      </c>
      <c r="P36" s="12">
        <v>0</v>
      </c>
      <c r="Q36" s="12">
        <v>0</v>
      </c>
      <c r="S36" s="12">
        <v>0</v>
      </c>
      <c r="T36" s="12">
        <v>0</v>
      </c>
      <c r="U36" s="12">
        <v>0</v>
      </c>
    </row>
    <row r="37" spans="2:21" ht="12.75" customHeight="1">
      <c r="B37" s="274" t="s">
        <v>204</v>
      </c>
      <c r="D37" s="12">
        <v>0</v>
      </c>
      <c r="E37" s="12">
        <v>0</v>
      </c>
      <c r="F37" s="167">
        <v>0</v>
      </c>
      <c r="G37" s="12">
        <v>0</v>
      </c>
      <c r="I37" s="12">
        <v>0</v>
      </c>
      <c r="J37" s="12">
        <v>0</v>
      </c>
      <c r="K37" s="167">
        <v>0</v>
      </c>
      <c r="L37" s="12">
        <v>0</v>
      </c>
      <c r="N37" s="12">
        <v>0</v>
      </c>
      <c r="O37" s="12">
        <v>0</v>
      </c>
      <c r="P37" s="12">
        <v>0</v>
      </c>
      <c r="Q37" s="12">
        <v>0</v>
      </c>
      <c r="S37" s="12">
        <v>0</v>
      </c>
      <c r="T37" s="12">
        <v>0</v>
      </c>
      <c r="U37" s="12">
        <v>0</v>
      </c>
    </row>
    <row r="38" spans="2:21" ht="12.75" customHeight="1">
      <c r="B38" s="274"/>
      <c r="D38" s="12"/>
      <c r="E38" s="12"/>
      <c r="F38" s="167"/>
      <c r="G38" s="12"/>
      <c r="I38" s="12"/>
      <c r="J38" s="12"/>
      <c r="K38" s="167"/>
      <c r="L38" s="12"/>
      <c r="N38" s="12"/>
      <c r="O38" s="12"/>
      <c r="P38" s="12"/>
      <c r="Q38" s="12"/>
      <c r="S38" s="12"/>
      <c r="T38" s="12"/>
      <c r="U38" s="12"/>
    </row>
    <row r="39" spans="2:21">
      <c r="B39" s="275" t="s">
        <v>191</v>
      </c>
      <c r="D39" s="12"/>
      <c r="E39" s="12"/>
      <c r="F39" s="167"/>
      <c r="G39" s="12"/>
      <c r="I39" s="12"/>
      <c r="J39" s="12"/>
      <c r="K39" s="167"/>
      <c r="L39" s="12"/>
      <c r="N39" s="12"/>
      <c r="O39" s="12"/>
      <c r="P39" s="12"/>
      <c r="Q39" s="12"/>
      <c r="S39" s="12"/>
      <c r="T39" s="12"/>
      <c r="U39" s="12"/>
    </row>
    <row r="40" spans="2:21" ht="12.75" customHeight="1">
      <c r="B40" s="274" t="s">
        <v>288</v>
      </c>
      <c r="D40" s="12">
        <v>-1231</v>
      </c>
      <c r="E40" s="12">
        <v>3386</v>
      </c>
      <c r="F40" s="167">
        <v>4976</v>
      </c>
      <c r="G40" s="12">
        <v>4994</v>
      </c>
      <c r="I40" s="12">
        <v>-13892</v>
      </c>
      <c r="J40" s="12">
        <v>-22378</v>
      </c>
      <c r="K40" s="167">
        <v>-24425</v>
      </c>
      <c r="L40" s="12">
        <v>-39667</v>
      </c>
      <c r="N40" s="12">
        <v>-4794</v>
      </c>
      <c r="O40" s="12">
        <v>-16029</v>
      </c>
      <c r="P40" s="12">
        <v>-7872</v>
      </c>
      <c r="Q40" s="12">
        <v>-12445</v>
      </c>
      <c r="S40" s="12">
        <v>-16804</v>
      </c>
      <c r="T40" s="12">
        <v>-24022</v>
      </c>
      <c r="U40" s="12">
        <v>-17675</v>
      </c>
    </row>
    <row r="41" spans="2:21" ht="12.75" customHeight="1">
      <c r="B41" s="274" t="s">
        <v>169</v>
      </c>
      <c r="D41" s="12">
        <v>12194</v>
      </c>
      <c r="E41" s="12">
        <v>13458</v>
      </c>
      <c r="F41" s="167">
        <v>2119</v>
      </c>
      <c r="G41" s="12">
        <v>7174</v>
      </c>
      <c r="I41" s="12">
        <v>-5732</v>
      </c>
      <c r="J41" s="12">
        <v>-11478</v>
      </c>
      <c r="K41" s="167">
        <v>-20767</v>
      </c>
      <c r="L41" s="12">
        <v>-24325</v>
      </c>
      <c r="N41" s="12">
        <v>-6568</v>
      </c>
      <c r="O41" s="12">
        <v>-16223</v>
      </c>
      <c r="P41" s="12">
        <v>-17499</v>
      </c>
      <c r="Q41" s="12">
        <v>-25660</v>
      </c>
      <c r="S41" s="12">
        <v>-6298</v>
      </c>
      <c r="T41" s="12">
        <v>-4906</v>
      </c>
      <c r="U41" s="12">
        <v>-4271</v>
      </c>
    </row>
    <row r="42" spans="2:21" ht="12.75" customHeight="1">
      <c r="B42" s="274" t="s">
        <v>104</v>
      </c>
      <c r="D42" s="12">
        <v>-7227</v>
      </c>
      <c r="E42" s="12">
        <v>-9319</v>
      </c>
      <c r="F42" s="167">
        <v>-4361</v>
      </c>
      <c r="G42" s="12">
        <v>-4412</v>
      </c>
      <c r="I42" s="12">
        <v>-4699</v>
      </c>
      <c r="J42" s="12">
        <v>-3189</v>
      </c>
      <c r="K42" s="167">
        <v>-1734</v>
      </c>
      <c r="L42" s="12">
        <v>-1456</v>
      </c>
      <c r="N42" s="12">
        <v>139</v>
      </c>
      <c r="O42" s="12">
        <v>-3825</v>
      </c>
      <c r="P42" s="12">
        <v>-7218</v>
      </c>
      <c r="Q42" s="12">
        <v>-6810</v>
      </c>
      <c r="S42" s="12">
        <v>-165</v>
      </c>
      <c r="T42" s="12">
        <v>-3219</v>
      </c>
      <c r="U42" s="12">
        <v>-1945</v>
      </c>
    </row>
    <row r="43" spans="2:21" ht="12.75" customHeight="1">
      <c r="B43" s="274" t="s">
        <v>239</v>
      </c>
      <c r="D43" s="12">
        <v>-1412</v>
      </c>
      <c r="E43" s="12">
        <v>-2632</v>
      </c>
      <c r="F43" s="167">
        <v>-3977</v>
      </c>
      <c r="G43" s="12">
        <v>-2687</v>
      </c>
      <c r="I43" s="12">
        <v>-652</v>
      </c>
      <c r="J43" s="12">
        <v>-2920</v>
      </c>
      <c r="K43" s="167">
        <v>-3566</v>
      </c>
      <c r="L43" s="12">
        <v>-2627</v>
      </c>
      <c r="N43" s="12">
        <v>968</v>
      </c>
      <c r="O43" s="12">
        <v>-2391</v>
      </c>
      <c r="P43" s="12">
        <v>-4989</v>
      </c>
      <c r="Q43" s="12">
        <v>-2352</v>
      </c>
      <c r="S43" s="12">
        <v>3427</v>
      </c>
      <c r="T43" s="12">
        <v>2120</v>
      </c>
      <c r="U43" s="12">
        <v>1518</v>
      </c>
    </row>
    <row r="44" spans="2:21" ht="12.75" customHeight="1">
      <c r="B44" s="274" t="s">
        <v>170</v>
      </c>
      <c r="D44" s="12">
        <v>-18965</v>
      </c>
      <c r="E44" s="12">
        <v>-16178</v>
      </c>
      <c r="F44" s="167">
        <v>-8810</v>
      </c>
      <c r="G44" s="12">
        <v>9288</v>
      </c>
      <c r="I44" s="12">
        <v>-20138</v>
      </c>
      <c r="J44" s="12">
        <v>-6160</v>
      </c>
      <c r="K44" s="167">
        <v>6327</v>
      </c>
      <c r="L44" s="12">
        <v>34255</v>
      </c>
      <c r="N44" s="12">
        <v>-35788</v>
      </c>
      <c r="O44" s="12">
        <v>-19267</v>
      </c>
      <c r="P44" s="12">
        <v>-9654</v>
      </c>
      <c r="Q44" s="12">
        <v>7392</v>
      </c>
      <c r="S44" s="12">
        <v>-36139</v>
      </c>
      <c r="T44" s="12">
        <v>-21890</v>
      </c>
      <c r="U44" s="12">
        <v>-12161</v>
      </c>
    </row>
    <row r="45" spans="2:21" ht="12.75" customHeight="1">
      <c r="B45" s="274"/>
      <c r="D45" s="12"/>
      <c r="E45" s="12"/>
      <c r="F45" s="167"/>
      <c r="G45" s="12"/>
      <c r="I45" s="12"/>
      <c r="J45" s="12"/>
      <c r="K45" s="167"/>
      <c r="L45" s="12"/>
      <c r="N45" s="12"/>
      <c r="O45" s="12"/>
      <c r="P45" s="12"/>
      <c r="Q45" s="12"/>
      <c r="S45" s="12"/>
      <c r="T45" s="12"/>
      <c r="U45" s="12"/>
    </row>
    <row r="46" spans="2:21" ht="12.75" customHeight="1">
      <c r="B46" s="276"/>
      <c r="D46" s="27"/>
      <c r="E46" s="27"/>
      <c r="F46" s="172"/>
      <c r="G46" s="27"/>
      <c r="I46" s="27"/>
      <c r="J46" s="27"/>
      <c r="K46" s="172"/>
      <c r="L46" s="27"/>
      <c r="N46" s="27"/>
      <c r="O46" s="27"/>
      <c r="P46" s="27"/>
      <c r="Q46" s="27"/>
      <c r="S46" s="27"/>
      <c r="T46" s="27"/>
      <c r="U46" s="27"/>
    </row>
    <row r="47" spans="2:21" ht="25.2">
      <c r="B47" s="276" t="s">
        <v>171</v>
      </c>
      <c r="D47" s="27">
        <f>SUM(D13:D44)</f>
        <v>30000</v>
      </c>
      <c r="E47" s="27">
        <f>SUM(E13:E44)</f>
        <v>99794</v>
      </c>
      <c r="F47" s="172">
        <f>SUM(F13:F44)</f>
        <v>169779</v>
      </c>
      <c r="G47" s="27">
        <f>SUM(G13:G44)</f>
        <v>256780</v>
      </c>
      <c r="I47" s="27">
        <f>SUM(I13:I44)</f>
        <v>17434</v>
      </c>
      <c r="J47" s="27">
        <f>SUM(J13:J44)</f>
        <v>83918</v>
      </c>
      <c r="K47" s="172">
        <f>SUM(K13:K44)</f>
        <v>154231</v>
      </c>
      <c r="L47" s="27">
        <v>236141</v>
      </c>
      <c r="N47" s="27">
        <f>SUM(N13:N44)</f>
        <v>22300</v>
      </c>
      <c r="O47" s="27">
        <f>SUM(O13:O44)</f>
        <v>74374</v>
      </c>
      <c r="P47" s="27">
        <f>SUM(P13:P44)</f>
        <v>157591</v>
      </c>
      <c r="Q47" s="27">
        <f>SUM(Q13:Q44)</f>
        <v>251290</v>
      </c>
      <c r="S47" s="27">
        <f>SUM(S13:S44)</f>
        <v>23314</v>
      </c>
      <c r="T47" s="27">
        <f>SUM(T13:T44)</f>
        <v>114348.04891607491</v>
      </c>
      <c r="U47" s="27">
        <f>SUM(U13:U44)</f>
        <v>206583.64891607489</v>
      </c>
    </row>
    <row r="48" spans="2:21" ht="12.75" customHeight="1">
      <c r="B48" s="138"/>
      <c r="D48" s="27"/>
      <c r="E48" s="27"/>
      <c r="F48" s="172"/>
      <c r="G48" s="27"/>
      <c r="I48" s="27"/>
      <c r="J48" s="27"/>
      <c r="K48" s="172"/>
      <c r="L48" s="27"/>
      <c r="N48" s="27"/>
      <c r="O48" s="27"/>
      <c r="P48" s="27"/>
      <c r="Q48" s="27"/>
      <c r="S48" s="27"/>
      <c r="T48" s="27"/>
      <c r="U48" s="27"/>
    </row>
    <row r="49" spans="2:21" ht="12.75" customHeight="1">
      <c r="B49" s="138" t="s">
        <v>123</v>
      </c>
      <c r="D49" s="12">
        <v>-2998</v>
      </c>
      <c r="E49" s="12">
        <v>-6814</v>
      </c>
      <c r="F49" s="167">
        <v>-10347</v>
      </c>
      <c r="G49" s="12">
        <v>-14454</v>
      </c>
      <c r="I49" s="12">
        <v>-3551</v>
      </c>
      <c r="J49" s="12">
        <v>-7103</v>
      </c>
      <c r="K49" s="167">
        <v>-10323</v>
      </c>
      <c r="L49" s="12">
        <v>-13392</v>
      </c>
      <c r="N49" s="12">
        <v>-2837</v>
      </c>
      <c r="O49" s="12">
        <v>-6320</v>
      </c>
      <c r="P49" s="12">
        <v>-10137</v>
      </c>
      <c r="Q49" s="12">
        <v>-15970</v>
      </c>
      <c r="S49" s="12">
        <v>-6670</v>
      </c>
      <c r="T49" s="12">
        <v>-14212</v>
      </c>
      <c r="U49" s="12">
        <v>-20896</v>
      </c>
    </row>
    <row r="50" spans="2:21" ht="12.75" customHeight="1">
      <c r="B50" s="138" t="s">
        <v>124</v>
      </c>
      <c r="D50" s="12">
        <v>423</v>
      </c>
      <c r="E50" s="12">
        <v>2257</v>
      </c>
      <c r="F50" s="167">
        <v>3185</v>
      </c>
      <c r="G50" s="12">
        <v>4935</v>
      </c>
      <c r="I50" s="12">
        <v>1469</v>
      </c>
      <c r="J50" s="12">
        <v>1794</v>
      </c>
      <c r="K50" s="167">
        <v>2237</v>
      </c>
      <c r="L50" s="12">
        <v>3577</v>
      </c>
      <c r="N50" s="12">
        <v>645</v>
      </c>
      <c r="O50" s="12">
        <v>1085</v>
      </c>
      <c r="P50" s="12">
        <v>2215</v>
      </c>
      <c r="Q50" s="12">
        <v>5400</v>
      </c>
      <c r="S50" s="12">
        <v>1514</v>
      </c>
      <c r="T50" s="12">
        <v>2606</v>
      </c>
      <c r="U50" s="12">
        <v>3063</v>
      </c>
    </row>
    <row r="51" spans="2:21" ht="12.75" customHeight="1">
      <c r="B51" s="138" t="s">
        <v>307</v>
      </c>
      <c r="D51" s="12">
        <v>-2291</v>
      </c>
      <c r="E51" s="27">
        <v>-13379</v>
      </c>
      <c r="F51" s="167">
        <v>-24478</v>
      </c>
      <c r="G51" s="12">
        <v>-33535</v>
      </c>
      <c r="I51" s="12">
        <v>-31</v>
      </c>
      <c r="J51" s="27">
        <v>-15976</v>
      </c>
      <c r="K51" s="167">
        <v>-26612</v>
      </c>
      <c r="L51" s="12">
        <v>-38872</v>
      </c>
      <c r="N51" s="12">
        <v>-4269</v>
      </c>
      <c r="O51" s="12">
        <v>-18801</v>
      </c>
      <c r="P51" s="12">
        <v>-29037</v>
      </c>
      <c r="Q51" s="12">
        <v>-35759</v>
      </c>
      <c r="S51" s="12">
        <v>1342</v>
      </c>
      <c r="T51" s="12">
        <v>-14786</v>
      </c>
      <c r="U51" s="12">
        <v>-27144</v>
      </c>
    </row>
    <row r="52" spans="2:21" ht="12.75" customHeight="1">
      <c r="B52" s="138" t="s">
        <v>108</v>
      </c>
      <c r="D52" s="73">
        <f>SUM(D47:D51)</f>
        <v>25134</v>
      </c>
      <c r="E52" s="73">
        <f>SUM(E47:E51)</f>
        <v>81858</v>
      </c>
      <c r="F52" s="277">
        <f>SUM(F47:F51)</f>
        <v>138139</v>
      </c>
      <c r="G52" s="73">
        <f>SUM(G47:G51)</f>
        <v>213726</v>
      </c>
      <c r="I52" s="73">
        <f>SUM(I47:I51)</f>
        <v>15321</v>
      </c>
      <c r="J52" s="73">
        <f>SUM(J47:J51)</f>
        <v>62633</v>
      </c>
      <c r="K52" s="277">
        <f>SUM(K47:K51)</f>
        <v>119533</v>
      </c>
      <c r="L52" s="73">
        <f>SUM(L47:L51)</f>
        <v>187454</v>
      </c>
      <c r="N52" s="73">
        <f>SUM(N47:N51)</f>
        <v>15839</v>
      </c>
      <c r="O52" s="73">
        <f t="shared" ref="O52:Q52" si="0">SUM(O47:O51)</f>
        <v>50338</v>
      </c>
      <c r="P52" s="73">
        <f t="shared" si="0"/>
        <v>120632</v>
      </c>
      <c r="Q52" s="73">
        <f t="shared" si="0"/>
        <v>204961</v>
      </c>
      <c r="S52" s="73">
        <f t="shared" ref="S52:U52" si="1">SUM(S47:S51)</f>
        <v>19500</v>
      </c>
      <c r="T52" s="73">
        <f t="shared" si="1"/>
        <v>87956.048916074913</v>
      </c>
      <c r="U52" s="73">
        <f t="shared" si="1"/>
        <v>161606.64891607489</v>
      </c>
    </row>
    <row r="53" spans="2:21" ht="12.75" customHeight="1">
      <c r="B53" s="138"/>
      <c r="D53" s="12"/>
      <c r="E53" s="12"/>
      <c r="F53" s="167"/>
      <c r="G53" s="12"/>
      <c r="I53" s="12"/>
      <c r="J53" s="12"/>
      <c r="K53" s="167"/>
      <c r="L53" s="12"/>
      <c r="N53" s="12"/>
      <c r="O53" s="12"/>
      <c r="P53" s="12"/>
      <c r="Q53" s="12"/>
      <c r="S53" s="12"/>
      <c r="T53" s="12"/>
      <c r="U53" s="12"/>
    </row>
    <row r="54" spans="2:21" ht="24" customHeight="1">
      <c r="B54" s="276" t="s">
        <v>9</v>
      </c>
      <c r="D54" s="27"/>
      <c r="E54" s="27"/>
      <c r="F54" s="172"/>
      <c r="G54" s="27"/>
      <c r="I54" s="27"/>
      <c r="J54" s="27"/>
      <c r="K54" s="172"/>
      <c r="L54" s="27"/>
      <c r="N54" s="27"/>
      <c r="O54" s="27"/>
      <c r="P54" s="27"/>
      <c r="Q54" s="27"/>
      <c r="S54" s="27"/>
      <c r="T54" s="27"/>
      <c r="U54" s="27"/>
    </row>
    <row r="55" spans="2:21" ht="12.75" customHeight="1">
      <c r="B55" s="138" t="s">
        <v>197</v>
      </c>
      <c r="D55" s="12">
        <v>0</v>
      </c>
      <c r="E55" s="12">
        <v>0</v>
      </c>
      <c r="F55" s="167">
        <v>0</v>
      </c>
      <c r="G55" s="12">
        <v>0</v>
      </c>
      <c r="I55" s="12">
        <v>0</v>
      </c>
      <c r="J55" s="12">
        <v>0</v>
      </c>
      <c r="K55" s="167">
        <v>0</v>
      </c>
      <c r="L55" s="12">
        <v>0</v>
      </c>
      <c r="N55" s="12">
        <v>0</v>
      </c>
      <c r="O55" s="12">
        <v>0</v>
      </c>
      <c r="P55" s="12">
        <v>0</v>
      </c>
      <c r="Q55" s="12">
        <v>0</v>
      </c>
      <c r="S55" s="12">
        <v>141</v>
      </c>
      <c r="T55" s="12">
        <v>725</v>
      </c>
      <c r="U55" s="12">
        <v>972</v>
      </c>
    </row>
    <row r="56" spans="2:21" ht="12.75" customHeight="1">
      <c r="B56" s="138" t="s">
        <v>241</v>
      </c>
      <c r="D56" s="12">
        <v>0</v>
      </c>
      <c r="E56" s="12">
        <v>0</v>
      </c>
      <c r="F56" s="167">
        <v>0</v>
      </c>
      <c r="G56" s="12">
        <v>0</v>
      </c>
      <c r="I56" s="12">
        <v>0</v>
      </c>
      <c r="J56" s="12">
        <v>0</v>
      </c>
      <c r="K56" s="167">
        <v>0</v>
      </c>
      <c r="L56" s="12">
        <v>0</v>
      </c>
      <c r="N56" s="12">
        <v>0</v>
      </c>
      <c r="O56" s="12">
        <v>0</v>
      </c>
      <c r="P56" s="12">
        <v>0</v>
      </c>
      <c r="Q56" s="12">
        <v>0</v>
      </c>
      <c r="S56" s="12">
        <v>0</v>
      </c>
      <c r="T56" s="12">
        <v>0</v>
      </c>
      <c r="U56" s="12">
        <v>0</v>
      </c>
    </row>
    <row r="57" spans="2:21" ht="12.75" customHeight="1">
      <c r="B57" s="138" t="s">
        <v>220</v>
      </c>
      <c r="D57" s="12">
        <v>0</v>
      </c>
      <c r="E57" s="12">
        <v>0</v>
      </c>
      <c r="F57" s="167">
        <v>0</v>
      </c>
      <c r="G57" s="12">
        <v>0</v>
      </c>
      <c r="I57" s="12">
        <v>0</v>
      </c>
      <c r="J57" s="12">
        <v>0</v>
      </c>
      <c r="K57" s="167">
        <v>0</v>
      </c>
      <c r="L57" s="12">
        <v>0</v>
      </c>
      <c r="N57" s="12">
        <v>0</v>
      </c>
      <c r="O57" s="12">
        <v>0</v>
      </c>
      <c r="P57" s="12">
        <v>0</v>
      </c>
      <c r="Q57" s="12">
        <v>0</v>
      </c>
      <c r="S57" s="12">
        <v>0</v>
      </c>
      <c r="T57" s="12">
        <v>0</v>
      </c>
      <c r="U57" s="12">
        <v>0</v>
      </c>
    </row>
    <row r="58" spans="2:21" ht="12.75" customHeight="1">
      <c r="B58" s="138" t="s">
        <v>227</v>
      </c>
      <c r="D58" s="12">
        <v>0</v>
      </c>
      <c r="E58" s="12">
        <v>0</v>
      </c>
      <c r="F58" s="167">
        <v>0</v>
      </c>
      <c r="G58" s="12">
        <v>0</v>
      </c>
      <c r="I58" s="12">
        <v>0</v>
      </c>
      <c r="J58" s="12">
        <v>0</v>
      </c>
      <c r="K58" s="167">
        <v>0</v>
      </c>
      <c r="L58" s="12">
        <v>0</v>
      </c>
      <c r="N58" s="12">
        <v>0</v>
      </c>
      <c r="O58" s="12">
        <v>0</v>
      </c>
      <c r="P58" s="12">
        <v>0</v>
      </c>
      <c r="Q58" s="12">
        <v>0</v>
      </c>
      <c r="S58" s="12">
        <v>0</v>
      </c>
      <c r="T58" s="12">
        <v>0</v>
      </c>
      <c r="U58" s="12">
        <v>0</v>
      </c>
    </row>
    <row r="59" spans="2:21" ht="12.75" customHeight="1">
      <c r="B59" s="138" t="s">
        <v>388</v>
      </c>
      <c r="D59" s="12">
        <v>0</v>
      </c>
      <c r="E59" s="12">
        <v>0</v>
      </c>
      <c r="F59" s="167">
        <v>0</v>
      </c>
      <c r="G59" s="12">
        <v>0</v>
      </c>
      <c r="I59" s="12">
        <v>0</v>
      </c>
      <c r="J59" s="12">
        <v>0</v>
      </c>
      <c r="K59" s="167">
        <v>0</v>
      </c>
      <c r="L59" s="12">
        <v>0</v>
      </c>
      <c r="N59" s="12">
        <v>0</v>
      </c>
      <c r="O59" s="12">
        <v>0</v>
      </c>
      <c r="P59" s="12">
        <v>0</v>
      </c>
      <c r="Q59" s="12">
        <v>0</v>
      </c>
      <c r="S59" s="12">
        <v>-2192</v>
      </c>
      <c r="T59" s="12">
        <v>-2192</v>
      </c>
      <c r="U59" s="12">
        <v>-2192</v>
      </c>
    </row>
    <row r="60" spans="2:21" ht="12.75" customHeight="1">
      <c r="B60" s="138" t="s">
        <v>246</v>
      </c>
      <c r="D60" s="12">
        <v>0</v>
      </c>
      <c r="E60" s="12">
        <v>0</v>
      </c>
      <c r="F60" s="167">
        <v>0</v>
      </c>
      <c r="G60" s="12">
        <v>0</v>
      </c>
      <c r="I60" s="12">
        <v>0</v>
      </c>
      <c r="J60" s="12">
        <v>0</v>
      </c>
      <c r="K60" s="167">
        <v>0</v>
      </c>
      <c r="L60" s="12">
        <v>0</v>
      </c>
      <c r="N60" s="12">
        <v>0</v>
      </c>
      <c r="O60" s="12">
        <v>0</v>
      </c>
      <c r="P60" s="12">
        <v>0</v>
      </c>
      <c r="Q60" s="12">
        <v>0</v>
      </c>
      <c r="S60" s="12">
        <v>0</v>
      </c>
      <c r="T60" s="12">
        <v>0</v>
      </c>
      <c r="U60" s="12">
        <v>0</v>
      </c>
    </row>
    <row r="61" spans="2:21" ht="12.75" customHeight="1">
      <c r="B61" s="138" t="s">
        <v>237</v>
      </c>
      <c r="D61" s="12">
        <v>0</v>
      </c>
      <c r="E61" s="12">
        <v>0</v>
      </c>
      <c r="F61" s="167">
        <v>0</v>
      </c>
      <c r="G61" s="12">
        <v>0</v>
      </c>
      <c r="I61" s="12">
        <v>0</v>
      </c>
      <c r="J61" s="12">
        <v>0</v>
      </c>
      <c r="K61" s="167">
        <v>0</v>
      </c>
      <c r="L61" s="12">
        <v>0</v>
      </c>
      <c r="N61" s="12">
        <v>0</v>
      </c>
      <c r="O61" s="12">
        <v>0</v>
      </c>
      <c r="P61" s="12">
        <v>0</v>
      </c>
      <c r="Q61" s="12">
        <v>0</v>
      </c>
      <c r="S61" s="12">
        <v>0</v>
      </c>
      <c r="T61" s="12">
        <v>0</v>
      </c>
      <c r="U61" s="12">
        <v>0</v>
      </c>
    </row>
    <row r="62" spans="2:21" ht="12.75" customHeight="1">
      <c r="B62" s="138" t="s">
        <v>94</v>
      </c>
      <c r="D62" s="12">
        <v>0</v>
      </c>
      <c r="E62" s="27">
        <v>0</v>
      </c>
      <c r="F62" s="172">
        <v>0</v>
      </c>
      <c r="G62" s="12">
        <v>0</v>
      </c>
      <c r="I62" s="12">
        <v>0</v>
      </c>
      <c r="J62" s="27">
        <v>0</v>
      </c>
      <c r="K62" s="172">
        <v>0</v>
      </c>
      <c r="L62" s="12">
        <v>0</v>
      </c>
      <c r="N62" s="12">
        <v>0</v>
      </c>
      <c r="O62" s="12">
        <v>0</v>
      </c>
      <c r="P62" s="12">
        <v>0</v>
      </c>
      <c r="Q62" s="12">
        <v>0</v>
      </c>
      <c r="S62" s="12">
        <v>0</v>
      </c>
      <c r="T62" s="12">
        <v>0</v>
      </c>
      <c r="U62" s="12">
        <v>0</v>
      </c>
    </row>
    <row r="63" spans="2:21" ht="12.75" customHeight="1">
      <c r="B63" s="138" t="s">
        <v>309</v>
      </c>
      <c r="D63" s="12">
        <v>0</v>
      </c>
      <c r="E63" s="12">
        <v>0</v>
      </c>
      <c r="F63" s="167">
        <v>0</v>
      </c>
      <c r="G63" s="12">
        <v>0</v>
      </c>
      <c r="I63" s="12">
        <v>0</v>
      </c>
      <c r="J63" s="12">
        <v>-1877</v>
      </c>
      <c r="K63" s="167">
        <v>-2310</v>
      </c>
      <c r="L63" s="12">
        <v>-2310</v>
      </c>
      <c r="N63" s="12">
        <v>-17</v>
      </c>
      <c r="O63" s="12">
        <v>-17</v>
      </c>
      <c r="P63" s="12">
        <v>-17</v>
      </c>
      <c r="Q63" s="12">
        <v>-17</v>
      </c>
      <c r="S63" s="12">
        <v>0</v>
      </c>
      <c r="T63" s="12">
        <v>0</v>
      </c>
      <c r="U63" s="12">
        <v>0</v>
      </c>
    </row>
    <row r="64" spans="2:21" ht="12.75" customHeight="1">
      <c r="B64" s="138" t="s">
        <v>324</v>
      </c>
      <c r="D64" s="12"/>
      <c r="E64" s="12"/>
      <c r="F64" s="167"/>
      <c r="G64" s="12"/>
      <c r="I64" s="12"/>
      <c r="J64" s="12"/>
      <c r="K64" s="167"/>
      <c r="L64" s="12"/>
      <c r="N64" s="12"/>
      <c r="O64" s="12">
        <v>-144172</v>
      </c>
      <c r="P64" s="12">
        <v>-144173</v>
      </c>
      <c r="Q64" s="12">
        <v>-144173</v>
      </c>
      <c r="S64" s="12">
        <v>0</v>
      </c>
      <c r="T64" s="12">
        <v>0</v>
      </c>
      <c r="U64" s="12">
        <v>0</v>
      </c>
    </row>
    <row r="65" spans="1:21" s="179" customFormat="1" ht="12.75" customHeight="1">
      <c r="A65" s="52"/>
      <c r="B65" s="80" t="s">
        <v>336</v>
      </c>
      <c r="C65" s="52"/>
      <c r="D65" s="77"/>
      <c r="E65" s="77"/>
      <c r="F65" s="181"/>
      <c r="G65" s="77"/>
      <c r="H65" s="52"/>
      <c r="I65" s="77"/>
      <c r="J65" s="77"/>
      <c r="K65" s="181"/>
      <c r="L65" s="77"/>
      <c r="M65" s="52"/>
      <c r="N65" s="77"/>
      <c r="O65" s="77"/>
      <c r="P65" s="77">
        <v>-25046</v>
      </c>
      <c r="Q65" s="77">
        <v>-24886</v>
      </c>
      <c r="R65" s="52"/>
      <c r="S65" s="77">
        <v>0</v>
      </c>
      <c r="T65" s="77">
        <v>0</v>
      </c>
      <c r="U65" s="77">
        <v>0</v>
      </c>
    </row>
    <row r="66" spans="1:21" s="179" customFormat="1" ht="12.75" customHeight="1">
      <c r="A66" s="52"/>
      <c r="B66" s="80" t="s">
        <v>337</v>
      </c>
      <c r="C66" s="52"/>
      <c r="D66" s="77"/>
      <c r="E66" s="77"/>
      <c r="F66" s="181"/>
      <c r="G66" s="77"/>
      <c r="H66" s="52"/>
      <c r="I66" s="77"/>
      <c r="J66" s="77"/>
      <c r="K66" s="181"/>
      <c r="L66" s="77"/>
      <c r="M66" s="52"/>
      <c r="N66" s="77"/>
      <c r="O66" s="77"/>
      <c r="P66" s="77">
        <v>-99684</v>
      </c>
      <c r="Q66" s="77">
        <v>-99680</v>
      </c>
      <c r="R66" s="52"/>
      <c r="S66" s="77">
        <v>0</v>
      </c>
      <c r="T66" s="77">
        <v>0</v>
      </c>
      <c r="U66" s="77">
        <v>0</v>
      </c>
    </row>
    <row r="67" spans="1:21" s="179" customFormat="1" ht="12.75" customHeight="1">
      <c r="A67" s="52"/>
      <c r="B67" s="80" t="s">
        <v>348</v>
      </c>
      <c r="C67" s="52"/>
      <c r="D67" s="77"/>
      <c r="E67" s="77"/>
      <c r="F67" s="181"/>
      <c r="G67" s="77"/>
      <c r="H67" s="52"/>
      <c r="I67" s="77"/>
      <c r="J67" s="77"/>
      <c r="K67" s="181"/>
      <c r="L67" s="77"/>
      <c r="M67" s="52"/>
      <c r="N67" s="77"/>
      <c r="O67" s="77"/>
      <c r="P67" s="77">
        <v>-44000</v>
      </c>
      <c r="Q67" s="77">
        <v>-44000</v>
      </c>
      <c r="R67" s="52"/>
      <c r="S67" s="77">
        <v>0</v>
      </c>
      <c r="T67" s="77">
        <v>0</v>
      </c>
      <c r="U67" s="77">
        <v>0</v>
      </c>
    </row>
    <row r="68" spans="1:21" ht="12.75" customHeight="1">
      <c r="B68" s="138" t="s">
        <v>347</v>
      </c>
      <c r="D68" s="12"/>
      <c r="E68" s="12"/>
      <c r="F68" s="167"/>
      <c r="G68" s="12"/>
      <c r="I68" s="12"/>
      <c r="J68" s="12"/>
      <c r="K68" s="167">
        <v>-566</v>
      </c>
      <c r="L68" s="12">
        <v>-566</v>
      </c>
      <c r="N68" s="12">
        <v>0</v>
      </c>
      <c r="O68" s="12">
        <v>0</v>
      </c>
      <c r="P68" s="12">
        <v>0</v>
      </c>
      <c r="Q68" s="12">
        <v>0</v>
      </c>
      <c r="S68" s="12">
        <v>0</v>
      </c>
      <c r="T68" s="12">
        <v>0</v>
      </c>
      <c r="U68" s="12">
        <v>0</v>
      </c>
    </row>
    <row r="69" spans="1:21" ht="12.75" customHeight="1">
      <c r="B69" s="138" t="s">
        <v>275</v>
      </c>
      <c r="D69" s="12">
        <v>-6449</v>
      </c>
      <c r="E69" s="12">
        <v>-12925</v>
      </c>
      <c r="F69" s="167">
        <v>-20941</v>
      </c>
      <c r="G69" s="12">
        <v>-26530</v>
      </c>
      <c r="I69" s="12">
        <v>-7692</v>
      </c>
      <c r="J69" s="12">
        <v>-14767</v>
      </c>
      <c r="K69" s="167">
        <v>-20890</v>
      </c>
      <c r="L69" s="12">
        <v>-28327</v>
      </c>
      <c r="N69" s="12">
        <v>-10905</v>
      </c>
      <c r="O69" s="12">
        <v>-18814</v>
      </c>
      <c r="P69" s="12">
        <v>-30236</v>
      </c>
      <c r="Q69" s="12">
        <v>-44951</v>
      </c>
      <c r="S69" s="12">
        <v>-17839</v>
      </c>
      <c r="T69" s="12">
        <v>-33573</v>
      </c>
      <c r="U69" s="12">
        <v>-43844</v>
      </c>
    </row>
    <row r="70" spans="1:21" ht="12.75" customHeight="1">
      <c r="B70" s="138" t="s">
        <v>243</v>
      </c>
      <c r="D70" s="12">
        <v>7</v>
      </c>
      <c r="E70" s="12">
        <v>28</v>
      </c>
      <c r="F70" s="167">
        <v>32</v>
      </c>
      <c r="G70" s="12">
        <v>189</v>
      </c>
      <c r="I70" s="12">
        <v>11</v>
      </c>
      <c r="J70" s="12">
        <v>50</v>
      </c>
      <c r="K70" s="167">
        <v>308</v>
      </c>
      <c r="L70" s="12">
        <v>401</v>
      </c>
      <c r="N70" s="12">
        <v>48</v>
      </c>
      <c r="O70" s="12">
        <v>426</v>
      </c>
      <c r="P70" s="12">
        <v>507</v>
      </c>
      <c r="Q70" s="12">
        <v>568</v>
      </c>
      <c r="S70" s="12">
        <v>194</v>
      </c>
      <c r="T70" s="12">
        <v>275</v>
      </c>
      <c r="U70" s="12">
        <v>400</v>
      </c>
    </row>
    <row r="71" spans="1:21" s="179" customFormat="1">
      <c r="A71" s="52"/>
      <c r="B71" s="80" t="s">
        <v>281</v>
      </c>
      <c r="C71" s="52"/>
      <c r="D71" s="77">
        <v>14136</v>
      </c>
      <c r="E71" s="77">
        <v>-26481</v>
      </c>
      <c r="F71" s="181">
        <v>-38742</v>
      </c>
      <c r="G71" s="77">
        <v>-75797</v>
      </c>
      <c r="H71" s="52"/>
      <c r="I71" s="77">
        <v>69501</v>
      </c>
      <c r="J71" s="77">
        <v>53239</v>
      </c>
      <c r="K71" s="181">
        <v>11598</v>
      </c>
      <c r="L71" s="77">
        <v>-15951</v>
      </c>
      <c r="M71" s="52"/>
      <c r="N71" s="77">
        <v>139832</v>
      </c>
      <c r="O71" s="77">
        <v>102914</v>
      </c>
      <c r="P71" s="77">
        <v>112087</v>
      </c>
      <c r="Q71" s="77">
        <v>66379</v>
      </c>
      <c r="R71" s="52"/>
      <c r="S71" s="77">
        <v>32974</v>
      </c>
      <c r="T71" s="77">
        <v>22187</v>
      </c>
      <c r="U71" s="77">
        <v>17698</v>
      </c>
    </row>
    <row r="72" spans="1:21" s="179" customFormat="1" ht="25.2">
      <c r="A72" s="52"/>
      <c r="B72" s="80" t="s">
        <v>346</v>
      </c>
      <c r="C72" s="52"/>
      <c r="D72" s="77">
        <v>0</v>
      </c>
      <c r="E72" s="77">
        <v>0</v>
      </c>
      <c r="F72" s="181">
        <v>0</v>
      </c>
      <c r="G72" s="77">
        <v>0</v>
      </c>
      <c r="H72" s="52"/>
      <c r="I72" s="77">
        <v>0</v>
      </c>
      <c r="J72" s="77">
        <v>0</v>
      </c>
      <c r="K72" s="181">
        <v>0</v>
      </c>
      <c r="L72" s="77">
        <v>0</v>
      </c>
      <c r="M72" s="52"/>
      <c r="N72" s="77">
        <v>12272</v>
      </c>
      <c r="O72" s="77">
        <v>12272</v>
      </c>
      <c r="P72" s="77">
        <v>12272</v>
      </c>
      <c r="Q72" s="77">
        <v>12272</v>
      </c>
      <c r="R72" s="52"/>
      <c r="S72" s="77">
        <v>0</v>
      </c>
      <c r="T72" s="77">
        <v>0</v>
      </c>
      <c r="U72" s="77">
        <v>0</v>
      </c>
    </row>
    <row r="73" spans="1:21" s="179" customFormat="1" ht="12.75" customHeight="1">
      <c r="A73" s="52"/>
      <c r="B73" s="80" t="s">
        <v>194</v>
      </c>
      <c r="C73" s="52"/>
      <c r="D73" s="77">
        <v>0</v>
      </c>
      <c r="E73" s="77">
        <v>0</v>
      </c>
      <c r="F73" s="181">
        <v>0</v>
      </c>
      <c r="G73" s="77">
        <v>0</v>
      </c>
      <c r="H73" s="52"/>
      <c r="I73" s="77">
        <v>0</v>
      </c>
      <c r="J73" s="77">
        <v>0</v>
      </c>
      <c r="K73" s="181">
        <v>0</v>
      </c>
      <c r="L73" s="77">
        <v>0</v>
      </c>
      <c r="M73" s="52"/>
      <c r="N73" s="77">
        <v>0</v>
      </c>
      <c r="O73" s="77">
        <v>0</v>
      </c>
      <c r="P73" s="77">
        <v>0</v>
      </c>
      <c r="Q73" s="77">
        <v>0</v>
      </c>
      <c r="R73" s="52"/>
      <c r="S73" s="77">
        <v>0</v>
      </c>
      <c r="T73" s="77">
        <v>0</v>
      </c>
      <c r="U73" s="77">
        <v>0</v>
      </c>
    </row>
    <row r="74" spans="1:21" ht="12.75" customHeight="1">
      <c r="B74" s="138" t="s">
        <v>289</v>
      </c>
      <c r="D74" s="12">
        <v>10947</v>
      </c>
      <c r="E74" s="12">
        <v>34772</v>
      </c>
      <c r="F74" s="167">
        <v>54797</v>
      </c>
      <c r="G74" s="12">
        <v>82592</v>
      </c>
      <c r="I74" s="12">
        <v>18468</v>
      </c>
      <c r="J74" s="12">
        <v>37100</v>
      </c>
      <c r="K74" s="167">
        <v>55016</v>
      </c>
      <c r="L74" s="12">
        <v>95106</v>
      </c>
      <c r="N74" s="12">
        <v>28947</v>
      </c>
      <c r="O74" s="12">
        <v>53800</v>
      </c>
      <c r="P74" s="12">
        <v>93641</v>
      </c>
      <c r="Q74" s="12">
        <v>114076</v>
      </c>
      <c r="S74" s="12">
        <v>7008</v>
      </c>
      <c r="T74" s="12">
        <v>28739</v>
      </c>
      <c r="U74" s="12">
        <v>36974</v>
      </c>
    </row>
    <row r="75" spans="1:21" ht="12.75" customHeight="1">
      <c r="B75" s="138" t="s">
        <v>244</v>
      </c>
      <c r="D75" s="12">
        <v>0</v>
      </c>
      <c r="E75" s="12">
        <v>0</v>
      </c>
      <c r="F75" s="167">
        <v>0</v>
      </c>
      <c r="G75" s="12">
        <v>0</v>
      </c>
      <c r="I75" s="12">
        <v>0</v>
      </c>
      <c r="J75" s="12">
        <v>0</v>
      </c>
      <c r="K75" s="167">
        <v>0</v>
      </c>
      <c r="L75" s="12">
        <v>0</v>
      </c>
      <c r="N75" s="12">
        <v>0</v>
      </c>
      <c r="O75" s="12">
        <v>0</v>
      </c>
      <c r="P75" s="12">
        <v>0</v>
      </c>
      <c r="Q75" s="12">
        <v>0</v>
      </c>
      <c r="S75" s="12">
        <v>0</v>
      </c>
      <c r="T75" s="12">
        <v>0</v>
      </c>
      <c r="U75" s="12">
        <v>0</v>
      </c>
    </row>
    <row r="76" spans="1:21" ht="12.75" customHeight="1">
      <c r="B76" s="138" t="s">
        <v>214</v>
      </c>
      <c r="D76" s="12">
        <v>0</v>
      </c>
      <c r="E76" s="12">
        <v>0</v>
      </c>
      <c r="F76" s="167">
        <v>0</v>
      </c>
      <c r="G76" s="12">
        <v>0</v>
      </c>
      <c r="I76" s="12">
        <v>0</v>
      </c>
      <c r="J76" s="12">
        <v>0</v>
      </c>
      <c r="K76" s="167">
        <v>0</v>
      </c>
      <c r="L76" s="12">
        <v>0</v>
      </c>
      <c r="N76" s="12">
        <v>0</v>
      </c>
      <c r="O76" s="12">
        <v>0</v>
      </c>
      <c r="P76" s="12">
        <v>0</v>
      </c>
      <c r="Q76" s="12">
        <v>0</v>
      </c>
      <c r="S76" s="12">
        <v>0</v>
      </c>
      <c r="T76" s="12">
        <v>0</v>
      </c>
      <c r="U76" s="12">
        <v>0</v>
      </c>
    </row>
    <row r="77" spans="1:21" ht="12.75" customHeight="1">
      <c r="B77" s="138" t="s">
        <v>196</v>
      </c>
      <c r="D77" s="12">
        <v>0</v>
      </c>
      <c r="E77" s="27">
        <v>0</v>
      </c>
      <c r="F77" s="167">
        <v>0</v>
      </c>
      <c r="G77" s="12">
        <v>0</v>
      </c>
      <c r="I77" s="12">
        <v>0</v>
      </c>
      <c r="J77" s="27">
        <v>0</v>
      </c>
      <c r="K77" s="167">
        <v>0</v>
      </c>
      <c r="L77" s="12">
        <v>0</v>
      </c>
      <c r="N77" s="12">
        <v>0</v>
      </c>
      <c r="O77" s="12">
        <v>0</v>
      </c>
      <c r="P77" s="12">
        <v>0</v>
      </c>
      <c r="Q77" s="12">
        <v>0</v>
      </c>
      <c r="S77" s="12">
        <v>0</v>
      </c>
      <c r="T77" s="12">
        <v>0</v>
      </c>
      <c r="U77" s="12">
        <v>0</v>
      </c>
    </row>
    <row r="78" spans="1:21" ht="12.75" customHeight="1">
      <c r="B78" s="138" t="s">
        <v>290</v>
      </c>
      <c r="D78" s="12">
        <v>-9464</v>
      </c>
      <c r="E78" s="27">
        <v>-23572</v>
      </c>
      <c r="F78" s="167">
        <v>-37286</v>
      </c>
      <c r="G78" s="12">
        <v>-73736</v>
      </c>
      <c r="I78" s="12">
        <v>-14454</v>
      </c>
      <c r="J78" s="27">
        <v>-46560</v>
      </c>
      <c r="K78" s="167">
        <v>-68827</v>
      </c>
      <c r="L78" s="12">
        <v>-99472</v>
      </c>
      <c r="N78" s="12">
        <v>-39544</v>
      </c>
      <c r="O78" s="12">
        <v>-64619</v>
      </c>
      <c r="P78" s="12">
        <v>-72553</v>
      </c>
      <c r="Q78" s="12">
        <v>-76553</v>
      </c>
      <c r="S78" s="12">
        <v>-21717</v>
      </c>
      <c r="T78" s="12">
        <v>-28986</v>
      </c>
      <c r="U78" s="12">
        <v>-40600</v>
      </c>
    </row>
    <row r="79" spans="1:21" ht="12.75" customHeight="1">
      <c r="B79" s="138" t="s">
        <v>242</v>
      </c>
      <c r="D79" s="12">
        <v>650</v>
      </c>
      <c r="E79" s="12">
        <v>1232</v>
      </c>
      <c r="F79" s="167">
        <v>1468</v>
      </c>
      <c r="G79" s="12">
        <v>505</v>
      </c>
      <c r="I79" s="12">
        <v>1293</v>
      </c>
      <c r="J79" s="12">
        <v>1932</v>
      </c>
      <c r="K79" s="167">
        <v>2022</v>
      </c>
      <c r="L79" s="12">
        <v>2321</v>
      </c>
      <c r="N79" s="12">
        <v>6706</v>
      </c>
      <c r="O79" s="12">
        <v>6949</v>
      </c>
      <c r="P79" s="12">
        <v>7279</v>
      </c>
      <c r="Q79" s="12">
        <v>7727</v>
      </c>
      <c r="S79" s="12">
        <v>1166</v>
      </c>
      <c r="T79" s="12">
        <v>1690</v>
      </c>
      <c r="U79" s="12">
        <v>3148</v>
      </c>
    </row>
    <row r="80" spans="1:21" ht="12.75" customHeight="1">
      <c r="B80" s="278" t="s">
        <v>234</v>
      </c>
      <c r="D80" s="12">
        <v>0</v>
      </c>
      <c r="E80" s="12">
        <v>0</v>
      </c>
      <c r="F80" s="167">
        <v>0</v>
      </c>
      <c r="G80" s="12">
        <v>0</v>
      </c>
      <c r="I80" s="12">
        <v>0</v>
      </c>
      <c r="J80" s="12">
        <v>0</v>
      </c>
      <c r="K80" s="167">
        <v>0</v>
      </c>
      <c r="L80" s="12">
        <v>0</v>
      </c>
      <c r="N80" s="12">
        <v>0</v>
      </c>
      <c r="O80" s="12">
        <v>0</v>
      </c>
      <c r="P80" s="12">
        <v>0</v>
      </c>
      <c r="Q80" s="12">
        <v>0</v>
      </c>
      <c r="S80" s="12">
        <v>0</v>
      </c>
      <c r="T80" s="12">
        <v>0</v>
      </c>
      <c r="U80" s="12">
        <v>0</v>
      </c>
    </row>
    <row r="81" spans="2:21" ht="12.75" customHeight="1">
      <c r="B81" s="278" t="s">
        <v>202</v>
      </c>
      <c r="D81" s="27">
        <v>0</v>
      </c>
      <c r="E81" s="27">
        <v>0</v>
      </c>
      <c r="F81" s="172">
        <v>0</v>
      </c>
      <c r="G81" s="27">
        <v>0</v>
      </c>
      <c r="I81" s="27">
        <v>0</v>
      </c>
      <c r="J81" s="27">
        <v>0</v>
      </c>
      <c r="K81" s="172">
        <v>0</v>
      </c>
      <c r="L81" s="27">
        <v>0</v>
      </c>
      <c r="N81" s="27">
        <v>0</v>
      </c>
      <c r="O81" s="27">
        <v>0</v>
      </c>
      <c r="P81" s="27">
        <v>0</v>
      </c>
      <c r="Q81" s="27">
        <v>0</v>
      </c>
      <c r="S81" s="27">
        <v>0</v>
      </c>
      <c r="T81" s="27">
        <v>0</v>
      </c>
      <c r="U81" s="27">
        <v>0</v>
      </c>
    </row>
    <row r="82" spans="2:21" ht="12.75" customHeight="1">
      <c r="B82" s="138" t="s">
        <v>143</v>
      </c>
      <c r="C82" s="73">
        <f>SUM(C62:C77)</f>
        <v>0</v>
      </c>
      <c r="D82" s="73">
        <f>SUM(D55:D81)</f>
        <v>9827</v>
      </c>
      <c r="E82" s="73">
        <f>SUM(E55:E81)</f>
        <v>-26946</v>
      </c>
      <c r="F82" s="277">
        <f>SUM(F55:F81)</f>
        <v>-40672</v>
      </c>
      <c r="G82" s="73">
        <f>SUM(G55:G81)</f>
        <v>-92777</v>
      </c>
      <c r="H82" s="73"/>
      <c r="I82" s="73">
        <f>SUM(I55:I81)</f>
        <v>67127</v>
      </c>
      <c r="J82" s="73">
        <f>SUM(J55:J81)</f>
        <v>29117</v>
      </c>
      <c r="K82" s="277">
        <f>SUM(K55:K81)</f>
        <v>-23649</v>
      </c>
      <c r="L82" s="73">
        <f>SUM(L55:L81)</f>
        <v>-48798</v>
      </c>
      <c r="M82" s="73"/>
      <c r="N82" s="73">
        <f>SUM(N55:N81)</f>
        <v>137339</v>
      </c>
      <c r="O82" s="73">
        <f t="shared" ref="O82:Q82" si="2">SUM(O55:O81)</f>
        <v>-51261</v>
      </c>
      <c r="P82" s="73">
        <f t="shared" si="2"/>
        <v>-189923</v>
      </c>
      <c r="Q82" s="73">
        <f t="shared" si="2"/>
        <v>-233238</v>
      </c>
      <c r="R82" s="73"/>
      <c r="S82" s="73">
        <f t="shared" ref="S82:T82" si="3">SUM(S55:S81)</f>
        <v>-265</v>
      </c>
      <c r="T82" s="73">
        <f t="shared" si="3"/>
        <v>-11135</v>
      </c>
      <c r="U82" s="73">
        <f>SUM(U55:U81)</f>
        <v>-27444</v>
      </c>
    </row>
    <row r="83" spans="2:21" ht="27.75" customHeight="1">
      <c r="B83" s="276"/>
      <c r="D83" s="12"/>
      <c r="E83" s="12"/>
      <c r="F83" s="167"/>
      <c r="G83" s="12"/>
      <c r="I83" s="12"/>
      <c r="J83" s="12"/>
      <c r="K83" s="167"/>
      <c r="L83" s="12"/>
      <c r="N83" s="12"/>
      <c r="O83" s="12"/>
      <c r="P83" s="12"/>
      <c r="Q83" s="12"/>
      <c r="S83" s="12"/>
      <c r="T83" s="12"/>
      <c r="U83" s="12"/>
    </row>
    <row r="84" spans="2:21" ht="12.75" customHeight="1">
      <c r="B84" s="276" t="s">
        <v>10</v>
      </c>
      <c r="D84" s="27"/>
      <c r="E84" s="27"/>
      <c r="F84" s="172"/>
      <c r="G84" s="27"/>
      <c r="I84" s="27"/>
      <c r="J84" s="27"/>
      <c r="K84" s="172"/>
      <c r="L84" s="27"/>
      <c r="N84" s="27"/>
      <c r="O84" s="27"/>
      <c r="P84" s="27"/>
      <c r="Q84" s="27"/>
      <c r="S84" s="27"/>
      <c r="T84" s="27"/>
      <c r="U84" s="27"/>
    </row>
    <row r="85" spans="2:21" ht="12.75" customHeight="1">
      <c r="B85" s="138" t="s">
        <v>192</v>
      </c>
      <c r="D85" s="27">
        <v>0</v>
      </c>
      <c r="E85" s="27">
        <v>0</v>
      </c>
      <c r="F85" s="172">
        <v>0</v>
      </c>
      <c r="G85" s="27">
        <v>0</v>
      </c>
      <c r="I85" s="27">
        <v>0</v>
      </c>
      <c r="J85" s="27">
        <v>0</v>
      </c>
      <c r="K85" s="172">
        <v>0</v>
      </c>
      <c r="L85" s="27">
        <v>0</v>
      </c>
      <c r="N85" s="27">
        <v>0</v>
      </c>
      <c r="O85" s="27">
        <v>0</v>
      </c>
      <c r="P85" s="27">
        <v>0</v>
      </c>
      <c r="Q85" s="27">
        <v>0</v>
      </c>
      <c r="S85" s="27">
        <v>0</v>
      </c>
      <c r="T85" s="27">
        <v>0</v>
      </c>
      <c r="U85" s="27">
        <v>0</v>
      </c>
    </row>
    <row r="86" spans="2:21" ht="12.75" customHeight="1">
      <c r="B86" s="138" t="s">
        <v>193</v>
      </c>
      <c r="D86" s="27">
        <v>0</v>
      </c>
      <c r="E86" s="27">
        <v>0</v>
      </c>
      <c r="F86" s="172">
        <v>0</v>
      </c>
      <c r="G86" s="27">
        <v>0</v>
      </c>
      <c r="I86" s="27">
        <v>0</v>
      </c>
      <c r="J86" s="27">
        <v>0</v>
      </c>
      <c r="K86" s="172">
        <v>0</v>
      </c>
      <c r="L86" s="27">
        <v>0</v>
      </c>
      <c r="N86" s="27">
        <v>0</v>
      </c>
      <c r="O86" s="27">
        <v>0</v>
      </c>
      <c r="P86" s="27">
        <v>0</v>
      </c>
      <c r="Q86" s="27">
        <v>0</v>
      </c>
      <c r="S86" s="27">
        <v>0</v>
      </c>
      <c r="T86" s="27">
        <v>0</v>
      </c>
      <c r="U86" s="27">
        <v>0</v>
      </c>
    </row>
    <row r="87" spans="2:21" ht="12.75" customHeight="1">
      <c r="B87" s="138" t="s">
        <v>144</v>
      </c>
      <c r="D87" s="12">
        <v>1.5325684240087868E-4</v>
      </c>
      <c r="E87" s="12">
        <v>2.1113645425066351E-4</v>
      </c>
      <c r="F87" s="167">
        <v>9.0281870216131202E-6</v>
      </c>
      <c r="G87" s="12">
        <v>2.7581624686717989E-5</v>
      </c>
      <c r="I87" s="12">
        <v>-1.8473130837082862E-4</v>
      </c>
      <c r="J87" s="12">
        <v>1.8635201454162597E-4</v>
      </c>
      <c r="K87" s="167">
        <v>1.7078638076782228E-4</v>
      </c>
      <c r="L87" s="12">
        <v>2.1116349101066588E-4</v>
      </c>
      <c r="N87" s="12">
        <v>0</v>
      </c>
      <c r="O87" s="12">
        <v>0</v>
      </c>
      <c r="P87" s="12">
        <v>0</v>
      </c>
      <c r="Q87" s="27">
        <v>0</v>
      </c>
      <c r="S87" s="27">
        <v>0</v>
      </c>
      <c r="T87" s="27">
        <v>0</v>
      </c>
      <c r="U87" s="27">
        <v>0</v>
      </c>
    </row>
    <row r="88" spans="2:21" ht="12.75" customHeight="1">
      <c r="B88" s="138" t="s">
        <v>330</v>
      </c>
      <c r="D88" s="12"/>
      <c r="E88" s="12"/>
      <c r="F88" s="167"/>
      <c r="G88" s="12"/>
      <c r="I88" s="12"/>
      <c r="J88" s="12"/>
      <c r="K88" s="167"/>
      <c r="L88" s="12"/>
      <c r="N88" s="12"/>
      <c r="O88" s="12">
        <v>-32</v>
      </c>
      <c r="P88" s="12">
        <v>-32</v>
      </c>
      <c r="Q88" s="12">
        <v>-32</v>
      </c>
      <c r="S88" s="12">
        <v>0</v>
      </c>
      <c r="T88" s="12">
        <v>0</v>
      </c>
      <c r="U88" s="12">
        <v>0</v>
      </c>
    </row>
    <row r="89" spans="2:21" ht="12.75" customHeight="1">
      <c r="B89" s="138" t="s">
        <v>232</v>
      </c>
      <c r="D89" s="12">
        <v>0</v>
      </c>
      <c r="E89" s="12">
        <v>0</v>
      </c>
      <c r="F89" s="167">
        <v>0</v>
      </c>
      <c r="G89" s="12">
        <v>0</v>
      </c>
      <c r="I89" s="12">
        <v>0</v>
      </c>
      <c r="J89" s="12">
        <v>0</v>
      </c>
      <c r="K89" s="167">
        <v>0</v>
      </c>
      <c r="L89" s="12">
        <v>0</v>
      </c>
      <c r="N89" s="12">
        <v>0</v>
      </c>
      <c r="O89" s="12">
        <v>0</v>
      </c>
      <c r="P89" s="12">
        <v>0</v>
      </c>
      <c r="Q89" s="12">
        <v>0</v>
      </c>
      <c r="S89" s="12">
        <v>0</v>
      </c>
      <c r="T89" s="12">
        <v>0</v>
      </c>
      <c r="U89" s="12">
        <v>0</v>
      </c>
    </row>
    <row r="90" spans="2:21" ht="12.75" customHeight="1">
      <c r="B90" s="138" t="s">
        <v>287</v>
      </c>
      <c r="D90" s="12">
        <v>140</v>
      </c>
      <c r="E90" s="12">
        <v>326</v>
      </c>
      <c r="F90" s="167">
        <v>474</v>
      </c>
      <c r="G90" s="12">
        <v>729</v>
      </c>
      <c r="I90" s="12">
        <v>182</v>
      </c>
      <c r="J90" s="12">
        <v>658</v>
      </c>
      <c r="K90" s="167">
        <v>953</v>
      </c>
      <c r="L90" s="12">
        <v>1062</v>
      </c>
      <c r="N90" s="12">
        <v>122</v>
      </c>
      <c r="O90" s="12">
        <v>431</v>
      </c>
      <c r="P90" s="12">
        <v>606</v>
      </c>
      <c r="Q90" s="12">
        <v>798</v>
      </c>
      <c r="S90" s="12">
        <v>210</v>
      </c>
      <c r="T90" s="12">
        <v>320</v>
      </c>
      <c r="U90" s="12">
        <v>793</v>
      </c>
    </row>
    <row r="91" spans="2:21" ht="12.75" customHeight="1">
      <c r="B91" s="138" t="s">
        <v>145</v>
      </c>
      <c r="D91" s="12">
        <v>0</v>
      </c>
      <c r="E91" s="12">
        <v>-8400.0001239541944</v>
      </c>
      <c r="F91" s="167">
        <v>-8400</v>
      </c>
      <c r="G91" s="12">
        <v>-16800</v>
      </c>
      <c r="I91" s="12">
        <v>0</v>
      </c>
      <c r="J91" s="12">
        <v>-8400</v>
      </c>
      <c r="K91" s="167">
        <v>-8400</v>
      </c>
      <c r="L91" s="12">
        <v>-16800</v>
      </c>
      <c r="N91" s="12">
        <v>0</v>
      </c>
      <c r="O91" s="12"/>
      <c r="P91" s="12">
        <v>0</v>
      </c>
      <c r="Q91" s="12">
        <v>-8000</v>
      </c>
      <c r="S91" s="12">
        <v>-10604</v>
      </c>
      <c r="T91" s="12">
        <v>-18604</v>
      </c>
      <c r="U91" s="12">
        <v>-29141</v>
      </c>
    </row>
    <row r="92" spans="2:21" ht="12.75" customHeight="1">
      <c r="B92" s="138" t="s">
        <v>249</v>
      </c>
      <c r="D92" s="12">
        <v>-2509</v>
      </c>
      <c r="E92" s="12">
        <v>-9559</v>
      </c>
      <c r="F92" s="167">
        <v>-16441</v>
      </c>
      <c r="G92" s="12">
        <v>-23073</v>
      </c>
      <c r="I92" s="12">
        <v>-6397</v>
      </c>
      <c r="J92" s="12">
        <v>-12543</v>
      </c>
      <c r="K92" s="167">
        <v>-20378</v>
      </c>
      <c r="L92" s="12">
        <v>-26235</v>
      </c>
      <c r="N92" s="12">
        <v>-6428</v>
      </c>
      <c r="O92" s="12">
        <v>-13347</v>
      </c>
      <c r="P92" s="12">
        <v>-19238</v>
      </c>
      <c r="Q92" s="12">
        <v>-28125</v>
      </c>
      <c r="S92" s="12">
        <v>-5498</v>
      </c>
      <c r="T92" s="12">
        <v>-13516</v>
      </c>
      <c r="U92" s="12">
        <v>-20233</v>
      </c>
    </row>
    <row r="93" spans="2:21" ht="12.75" customHeight="1">
      <c r="B93" s="138" t="s">
        <v>146</v>
      </c>
      <c r="D93" s="12">
        <v>0</v>
      </c>
      <c r="E93" s="27">
        <v>0</v>
      </c>
      <c r="F93" s="172">
        <v>0</v>
      </c>
      <c r="G93" s="12">
        <v>0</v>
      </c>
      <c r="I93" s="12">
        <v>0</v>
      </c>
      <c r="J93" s="27">
        <v>0</v>
      </c>
      <c r="K93" s="172">
        <v>0</v>
      </c>
      <c r="L93" s="12">
        <v>0</v>
      </c>
      <c r="N93" s="12">
        <v>0</v>
      </c>
      <c r="O93" s="12">
        <v>0</v>
      </c>
      <c r="P93" s="12">
        <v>-508</v>
      </c>
      <c r="Q93" s="12">
        <v>-1155</v>
      </c>
      <c r="S93" s="12">
        <v>0</v>
      </c>
      <c r="T93" s="12">
        <v>0</v>
      </c>
      <c r="U93" s="12">
        <v>0</v>
      </c>
    </row>
    <row r="94" spans="2:21" ht="12.75" customHeight="1">
      <c r="B94" s="138" t="s">
        <v>147</v>
      </c>
      <c r="D94" s="12">
        <v>0</v>
      </c>
      <c r="E94" s="27">
        <v>0</v>
      </c>
      <c r="F94" s="172">
        <v>0</v>
      </c>
      <c r="G94" s="12">
        <v>0</v>
      </c>
      <c r="I94" s="12">
        <v>0</v>
      </c>
      <c r="J94" s="27">
        <v>0</v>
      </c>
      <c r="K94" s="172">
        <v>0</v>
      </c>
      <c r="L94" s="12">
        <v>0</v>
      </c>
      <c r="N94" s="12">
        <v>0</v>
      </c>
      <c r="O94" s="12">
        <v>80000</v>
      </c>
      <c r="P94" s="12">
        <v>180936</v>
      </c>
      <c r="Q94" s="12">
        <v>180936</v>
      </c>
      <c r="S94" s="12">
        <v>0</v>
      </c>
      <c r="T94" s="12">
        <v>0</v>
      </c>
      <c r="U94" s="12">
        <v>0</v>
      </c>
    </row>
    <row r="95" spans="2:21">
      <c r="B95" s="138" t="s">
        <v>172</v>
      </c>
      <c r="D95" s="12">
        <v>0</v>
      </c>
      <c r="E95" s="12">
        <v>0</v>
      </c>
      <c r="F95" s="167">
        <v>0</v>
      </c>
      <c r="G95" s="12">
        <v>0</v>
      </c>
      <c r="I95" s="12">
        <v>0</v>
      </c>
      <c r="J95" s="12">
        <v>0</v>
      </c>
      <c r="K95" s="167">
        <v>0</v>
      </c>
      <c r="L95" s="12">
        <v>0</v>
      </c>
      <c r="N95" s="12">
        <v>31708</v>
      </c>
      <c r="O95" s="12">
        <v>290</v>
      </c>
      <c r="P95" s="12">
        <v>290</v>
      </c>
      <c r="Q95" s="12">
        <v>290</v>
      </c>
      <c r="S95" s="12">
        <v>39896</v>
      </c>
      <c r="T95" s="12">
        <v>9896</v>
      </c>
      <c r="U95" s="12">
        <v>29897</v>
      </c>
    </row>
    <row r="96" spans="2:21">
      <c r="B96" s="138" t="s">
        <v>291</v>
      </c>
      <c r="D96" s="12">
        <v>0</v>
      </c>
      <c r="E96" s="12">
        <v>0</v>
      </c>
      <c r="F96" s="167">
        <v>-27700</v>
      </c>
      <c r="G96" s="12">
        <v>-78563</v>
      </c>
      <c r="I96" s="12">
        <v>-85038</v>
      </c>
      <c r="J96" s="12">
        <v>-85038</v>
      </c>
      <c r="K96" s="167">
        <v>-85038</v>
      </c>
      <c r="L96" s="12">
        <v>-85038</v>
      </c>
      <c r="N96" s="12">
        <v>-51210</v>
      </c>
      <c r="O96" s="12">
        <v>-81631</v>
      </c>
      <c r="P96" s="12">
        <v>-81631</v>
      </c>
      <c r="Q96" s="12">
        <v>-81631</v>
      </c>
      <c r="S96" s="12">
        <v>-85622</v>
      </c>
      <c r="T96" s="12">
        <v>-85622</v>
      </c>
      <c r="U96" s="12">
        <v>-143753</v>
      </c>
    </row>
    <row r="97" spans="2:21">
      <c r="B97" s="138" t="s">
        <v>271</v>
      </c>
      <c r="D97" s="12">
        <v>-55</v>
      </c>
      <c r="E97" s="12">
        <v>-55</v>
      </c>
      <c r="F97" s="167">
        <v>-55</v>
      </c>
      <c r="G97" s="12">
        <v>-55</v>
      </c>
      <c r="I97" s="12">
        <v>0</v>
      </c>
      <c r="J97" s="12">
        <v>0</v>
      </c>
      <c r="K97" s="167">
        <v>-110</v>
      </c>
      <c r="L97" s="12">
        <v>-110</v>
      </c>
      <c r="N97" s="12">
        <v>0</v>
      </c>
      <c r="O97" s="12">
        <v>0</v>
      </c>
      <c r="P97" s="12">
        <v>-55</v>
      </c>
      <c r="Q97" s="12">
        <v>-55</v>
      </c>
      <c r="S97" s="12">
        <v>0</v>
      </c>
      <c r="T97" s="12">
        <v>-55</v>
      </c>
      <c r="U97" s="12">
        <v>-55</v>
      </c>
    </row>
    <row r="98" spans="2:21">
      <c r="B98" s="138" t="s">
        <v>195</v>
      </c>
      <c r="D98" s="27"/>
      <c r="E98" s="27"/>
      <c r="F98" s="172"/>
      <c r="G98" s="27"/>
      <c r="I98" s="27"/>
      <c r="J98" s="27"/>
      <c r="K98" s="172"/>
      <c r="L98" s="27"/>
      <c r="N98" s="27"/>
      <c r="O98" s="27"/>
      <c r="P98" s="27">
        <v>0</v>
      </c>
      <c r="Q98" s="27"/>
      <c r="S98" s="27"/>
      <c r="T98" s="27"/>
      <c r="U98" s="27"/>
    </row>
    <row r="99" spans="2:21" ht="12.75" customHeight="1">
      <c r="B99" s="138" t="s">
        <v>93</v>
      </c>
      <c r="C99" s="73">
        <f t="shared" ref="C99" si="4">SUM(C85:C98)</f>
        <v>0</v>
      </c>
      <c r="D99" s="73">
        <f>SUM(D85:D98)</f>
        <v>-2423.9998467431578</v>
      </c>
      <c r="E99" s="73">
        <f>SUM(E85:E98)</f>
        <v>-17687.999912817741</v>
      </c>
      <c r="F99" s="277">
        <f>SUM(F85:F98)</f>
        <v>-52121.999990971817</v>
      </c>
      <c r="G99" s="73">
        <f>SUM(G85:G98)</f>
        <v>-117761.99997241837</v>
      </c>
      <c r="H99" s="73"/>
      <c r="I99" s="73">
        <f>SUM(I85:I98)</f>
        <v>-91253.000184731311</v>
      </c>
      <c r="J99" s="73">
        <f>SUM(J85:J98)</f>
        <v>-105322.99981364798</v>
      </c>
      <c r="K99" s="277">
        <f>SUM(K85:K98)</f>
        <v>-112972.99982921362</v>
      </c>
      <c r="L99" s="73">
        <f>SUM(L85:L98)</f>
        <v>-127120.99978883652</v>
      </c>
      <c r="M99" s="73"/>
      <c r="N99" s="73">
        <f>SUM(N85:N98)</f>
        <v>-25808</v>
      </c>
      <c r="O99" s="73">
        <f t="shared" ref="O99:P99" si="5">SUM(O85:O98)</f>
        <v>-14289</v>
      </c>
      <c r="P99" s="73">
        <f t="shared" si="5"/>
        <v>80368</v>
      </c>
      <c r="Q99" s="73">
        <f>SUM(Q85:Q98)</f>
        <v>63026</v>
      </c>
      <c r="R99" s="73"/>
      <c r="S99" s="73">
        <f>SUM(S85:S98)</f>
        <v>-61618</v>
      </c>
      <c r="T99" s="73">
        <f>SUM(T85:T98)</f>
        <v>-107581</v>
      </c>
      <c r="U99" s="73">
        <f>SUM(U85:U98)</f>
        <v>-162492</v>
      </c>
    </row>
    <row r="100" spans="2:21" ht="12.75" customHeight="1">
      <c r="B100" s="279"/>
      <c r="D100" s="134"/>
      <c r="E100" s="134"/>
      <c r="F100" s="280"/>
      <c r="G100" s="134"/>
      <c r="I100" s="134"/>
      <c r="J100" s="134"/>
      <c r="K100" s="280"/>
      <c r="L100" s="134"/>
      <c r="N100" s="134"/>
      <c r="O100" s="134"/>
      <c r="P100" s="134"/>
      <c r="Q100" s="134"/>
      <c r="S100" s="134"/>
      <c r="T100" s="134"/>
      <c r="U100" s="134"/>
    </row>
    <row r="101" spans="2:21">
      <c r="B101" s="138" t="s">
        <v>161</v>
      </c>
      <c r="D101" s="12">
        <v>-529</v>
      </c>
      <c r="E101" s="12">
        <v>3007</v>
      </c>
      <c r="F101" s="167">
        <v>6636</v>
      </c>
      <c r="G101" s="12">
        <v>5517</v>
      </c>
      <c r="I101" s="12">
        <v>-208</v>
      </c>
      <c r="J101" s="12">
        <v>-3144</v>
      </c>
      <c r="K101" s="167">
        <v>-5107</v>
      </c>
      <c r="L101" s="12">
        <v>-9015</v>
      </c>
      <c r="N101" s="12">
        <v>-10021</v>
      </c>
      <c r="O101" s="12">
        <v>-14560</v>
      </c>
      <c r="P101" s="12">
        <v>-16812</v>
      </c>
      <c r="Q101" s="12">
        <v>-15004</v>
      </c>
      <c r="S101" s="12">
        <v>-2577</v>
      </c>
      <c r="T101" s="12">
        <v>-5388</v>
      </c>
      <c r="U101" s="12">
        <v>-4999</v>
      </c>
    </row>
    <row r="102" spans="2:21" ht="12.75" customHeight="1">
      <c r="B102" s="138" t="s">
        <v>148</v>
      </c>
      <c r="D102" s="27">
        <f>D52+D82+D99+D101</f>
        <v>32008.000153256842</v>
      </c>
      <c r="E102" s="27">
        <f>E52+E82+E99+E101</f>
        <v>40231.000087182256</v>
      </c>
      <c r="F102" s="172">
        <f>F52+F82+F99+F101</f>
        <v>51981.000009028183</v>
      </c>
      <c r="G102" s="27">
        <f>G52+G82+G99+G101</f>
        <v>8704.0000275816274</v>
      </c>
      <c r="I102" s="27">
        <f>I52+I82+I99+I101</f>
        <v>-9013.0001847313106</v>
      </c>
      <c r="J102" s="27">
        <f>J52+J82+J99+J101</f>
        <v>-16716.999813647984</v>
      </c>
      <c r="K102" s="172">
        <f>K52+K82+K99+K101</f>
        <v>-22195.999829213615</v>
      </c>
      <c r="L102" s="27">
        <f>L52+L82+L99+L101</f>
        <v>2520.0002111634822</v>
      </c>
      <c r="N102" s="27">
        <f>N52+N82+N99+N101</f>
        <v>117349</v>
      </c>
      <c r="O102" s="27">
        <f t="shared" ref="O102:Q102" si="6">O52+O82+O99+O101</f>
        <v>-29772</v>
      </c>
      <c r="P102" s="27">
        <f t="shared" si="6"/>
        <v>-5735</v>
      </c>
      <c r="Q102" s="27">
        <f t="shared" si="6"/>
        <v>19745</v>
      </c>
      <c r="S102" s="27">
        <f>S52+S82+S99+S101</f>
        <v>-44960</v>
      </c>
      <c r="T102" s="27">
        <f>T52+T82+T99+T101</f>
        <v>-36147.951083925087</v>
      </c>
      <c r="U102" s="27">
        <f>U52+U82+U99+U101</f>
        <v>-33328.35108392511</v>
      </c>
    </row>
    <row r="103" spans="2:21" ht="31.5" customHeight="1">
      <c r="B103" s="138" t="s">
        <v>162</v>
      </c>
      <c r="D103" s="17">
        <v>96928.707928130563</v>
      </c>
      <c r="E103" s="17">
        <v>96928.707928130563</v>
      </c>
      <c r="F103" s="281">
        <v>96928.707928130563</v>
      </c>
      <c r="G103" s="17">
        <v>96928.707928130563</v>
      </c>
      <c r="I103" s="17">
        <f>$G$104</f>
        <v>105632.70795571219</v>
      </c>
      <c r="J103" s="17">
        <f>$G$104</f>
        <v>105632.70795571219</v>
      </c>
      <c r="K103" s="281">
        <f>$G$104</f>
        <v>105632.70795571219</v>
      </c>
      <c r="L103" s="17">
        <f>$G$104</f>
        <v>105632.70795571219</v>
      </c>
      <c r="N103" s="17">
        <f>$L$104</f>
        <v>108152.70816687567</v>
      </c>
      <c r="O103" s="17">
        <f>$L$104</f>
        <v>108152.70816687567</v>
      </c>
      <c r="P103" s="17">
        <f>$L$104</f>
        <v>108152.70816687567</v>
      </c>
      <c r="Q103" s="17">
        <f>$L$104</f>
        <v>108152.70816687567</v>
      </c>
      <c r="S103" s="17">
        <f>Q104</f>
        <v>127897.70816687567</v>
      </c>
      <c r="T103" s="17">
        <f>Q104</f>
        <v>127897.70816687567</v>
      </c>
      <c r="U103" s="17">
        <v>127898</v>
      </c>
    </row>
    <row r="104" spans="2:21" ht="28.5" customHeight="1" thickBot="1">
      <c r="B104" s="276" t="s">
        <v>163</v>
      </c>
      <c r="D104" s="282">
        <f>D102+D103</f>
        <v>128936.70808138741</v>
      </c>
      <c r="E104" s="282">
        <f>E102+E103</f>
        <v>137159.70801531282</v>
      </c>
      <c r="F104" s="283">
        <f>F102+F103</f>
        <v>148909.70793715876</v>
      </c>
      <c r="G104" s="282">
        <f>G102+G103</f>
        <v>105632.70795571219</v>
      </c>
      <c r="I104" s="282">
        <f>I102+I103</f>
        <v>96619.70777098088</v>
      </c>
      <c r="J104" s="282">
        <f>J102+J103</f>
        <v>88915.708142064206</v>
      </c>
      <c r="K104" s="283">
        <f>K102+K103</f>
        <v>83436.708126498575</v>
      </c>
      <c r="L104" s="282">
        <f>L102+L103</f>
        <v>108152.70816687567</v>
      </c>
      <c r="N104" s="282">
        <f>N102+N103</f>
        <v>225501.70816687567</v>
      </c>
      <c r="O104" s="282">
        <f t="shared" ref="O104:Q104" si="7">O102+O103</f>
        <v>78380.708166875673</v>
      </c>
      <c r="P104" s="282">
        <f t="shared" si="7"/>
        <v>102417.70816687567</v>
      </c>
      <c r="Q104" s="282">
        <f t="shared" si="7"/>
        <v>127897.70816687567</v>
      </c>
      <c r="S104" s="282">
        <f t="shared" ref="S104:U104" si="8">S102+S103</f>
        <v>82937.708166875673</v>
      </c>
      <c r="T104" s="282">
        <f t="shared" si="8"/>
        <v>91749.757082950586</v>
      </c>
      <c r="U104" s="282">
        <f t="shared" si="8"/>
        <v>94569.64891607489</v>
      </c>
    </row>
    <row r="105" spans="2:21" ht="12.75" customHeight="1" thickTop="1">
      <c r="B105" s="17"/>
      <c r="E105" s="284"/>
      <c r="F105" s="171"/>
      <c r="J105" s="284"/>
      <c r="K105" s="171"/>
    </row>
    <row r="106" spans="2:21" ht="12.75" hidden="1" customHeight="1">
      <c r="C106" s="7">
        <f t="shared" ref="C106" si="9">C102+C103-C104</f>
        <v>0</v>
      </c>
    </row>
    <row r="110" spans="2:21">
      <c r="N110" s="290"/>
    </row>
  </sheetData>
  <phoneticPr fontId="3" type="noConversion"/>
  <hyperlinks>
    <hyperlink ref="U2" location="Contents!A1" display="Back" xr:uid="{6DD7AEB1-5823-4CF3-BC98-619D1C4249A5}"/>
  </hyperlinks>
  <printOptions horizontalCentered="1" verticalCentered="1"/>
  <pageMargins left="0.25" right="0.25" top="0.75" bottom="0.75" header="0.3" footer="0.3"/>
  <pageSetup paperSize="9" scale="3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BN142"/>
  <sheetViews>
    <sheetView showGridLines="0" view="pageBreakPreview" zoomScale="80" zoomScaleNormal="90" zoomScaleSheetLayoutView="80" workbookViewId="0">
      <pane xSplit="2" ySplit="9" topLeftCell="AM10" activePane="bottomRight" state="frozen"/>
      <selection activeCell="AS9" sqref="AS9"/>
      <selection pane="topRight" activeCell="AS9" sqref="AS9"/>
      <selection pane="bottomLeft" activeCell="AS9" sqref="AS9"/>
      <selection pane="bottomRight" activeCell="AW9" sqref="AW9"/>
    </sheetView>
  </sheetViews>
  <sheetFormatPr defaultColWidth="14.44140625" defaultRowHeight="12.6"/>
  <cols>
    <col min="1" max="1" width="1" style="7" customWidth="1"/>
    <col min="2" max="2" width="66.44140625" style="7" bestFit="1" customWidth="1"/>
    <col min="3" max="3" width="12.44140625" style="44" customWidth="1"/>
    <col min="4" max="4" width="11.6640625" style="44" customWidth="1"/>
    <col min="5" max="5" width="13.109375" style="44" customWidth="1"/>
    <col min="6" max="7" width="11.6640625" style="44" customWidth="1"/>
    <col min="8" max="8" width="2.5546875" style="28" customWidth="1"/>
    <col min="9" max="9" width="12.44140625" style="44" bestFit="1" customWidth="1"/>
    <col min="10" max="10" width="11.6640625" style="44" customWidth="1"/>
    <col min="11" max="11" width="13.109375" style="44" customWidth="1"/>
    <col min="12" max="13" width="11.6640625" style="44" customWidth="1"/>
    <col min="14" max="14" width="2.5546875" style="28" customWidth="1"/>
    <col min="15" max="17" width="14" style="44" bestFit="1" customWidth="1"/>
    <col min="18" max="18" width="14" style="44" customWidth="1"/>
    <col min="19" max="19" width="14" style="44" bestFit="1" customWidth="1"/>
    <col min="20" max="20" width="2.5546875" style="28" customWidth="1"/>
    <col min="21" max="21" width="14" style="44" bestFit="1" customWidth="1"/>
    <col min="22" max="23" width="14" style="44" customWidth="1"/>
    <col min="24" max="24" width="14" style="44" hidden="1" customWidth="1"/>
    <col min="25" max="25" width="14" style="44" bestFit="1" customWidth="1"/>
    <col min="26" max="26" width="1.6640625" style="44" customWidth="1"/>
    <col min="27" max="31" width="11.6640625" style="44" customWidth="1"/>
    <col min="32" max="32" width="2.5546875" style="28" customWidth="1"/>
    <col min="33" max="37" width="11.6640625" style="44" customWidth="1"/>
    <col min="38" max="38" width="2.5546875" style="28" customWidth="1"/>
    <col min="39" max="41" width="12.88671875" style="44" bestFit="1" customWidth="1"/>
    <col min="42" max="42" width="12.88671875" style="44" customWidth="1"/>
    <col min="43" max="43" width="12.88671875" style="44" bestFit="1" customWidth="1"/>
    <col min="44" max="44" width="2.5546875" style="28" customWidth="1"/>
    <col min="45" max="45" width="14" style="44" bestFit="1" customWidth="1"/>
    <col min="46" max="47" width="14" style="44" customWidth="1"/>
    <col min="48" max="48" width="14" style="44" hidden="1" customWidth="1"/>
    <col min="49" max="49" width="14" style="44" bestFit="1" customWidth="1"/>
    <col min="50" max="66" width="14.44140625" style="171"/>
    <col min="67" max="16384" width="14.44140625" style="7"/>
  </cols>
  <sheetData>
    <row r="1" spans="2:49">
      <c r="B1" s="52"/>
    </row>
    <row r="2" spans="2:49" ht="13.2">
      <c r="AK2" s="145"/>
      <c r="AM2" s="145"/>
      <c r="AN2" s="145"/>
      <c r="AO2" s="145"/>
      <c r="AP2" s="145"/>
      <c r="AW2" s="98" t="s">
        <v>76</v>
      </c>
    </row>
    <row r="6" spans="2:49" ht="14.25" customHeight="1">
      <c r="B6" s="22" t="s">
        <v>31</v>
      </c>
      <c r="C6" s="346" t="s">
        <v>373</v>
      </c>
      <c r="D6" s="346"/>
      <c r="E6" s="346"/>
      <c r="F6" s="346"/>
      <c r="G6" s="346"/>
      <c r="H6" s="346"/>
      <c r="I6" s="346"/>
      <c r="J6" s="346"/>
      <c r="K6" s="346"/>
      <c r="L6" s="346"/>
      <c r="M6" s="346"/>
      <c r="N6" s="346"/>
      <c r="O6" s="346"/>
      <c r="P6" s="346"/>
      <c r="Q6" s="346"/>
      <c r="R6" s="346"/>
      <c r="S6" s="346"/>
      <c r="T6" s="346"/>
      <c r="U6" s="346"/>
      <c r="V6" s="346"/>
      <c r="W6" s="346"/>
      <c r="X6" s="346"/>
      <c r="Y6" s="346"/>
      <c r="Z6" s="297"/>
      <c r="AA6" s="346" t="s">
        <v>374</v>
      </c>
      <c r="AB6" s="346"/>
      <c r="AC6" s="346"/>
      <c r="AD6" s="346"/>
      <c r="AE6" s="346"/>
      <c r="AF6" s="346"/>
      <c r="AG6" s="346"/>
      <c r="AH6" s="346"/>
      <c r="AI6" s="346"/>
      <c r="AJ6" s="346"/>
      <c r="AK6" s="346"/>
      <c r="AL6" s="346"/>
      <c r="AM6" s="346"/>
      <c r="AN6" s="346"/>
      <c r="AO6" s="346"/>
      <c r="AP6" s="346"/>
      <c r="AQ6" s="346"/>
      <c r="AR6" s="346"/>
      <c r="AS6" s="346"/>
      <c r="AT6" s="346"/>
      <c r="AU6" s="346"/>
      <c r="AV6" s="346"/>
      <c r="AW6" s="346"/>
    </row>
    <row r="7" spans="2:49">
      <c r="B7" s="67"/>
    </row>
    <row r="8" spans="2:49">
      <c r="B8" s="344" t="s">
        <v>375</v>
      </c>
      <c r="C8" s="343" t="str">
        <f>C20</f>
        <v>FY 2020-21</v>
      </c>
      <c r="D8" s="343"/>
      <c r="E8" s="343"/>
      <c r="F8" s="343"/>
      <c r="G8" s="343"/>
      <c r="H8" s="332"/>
      <c r="I8" s="343" t="str">
        <f>I20</f>
        <v>FY 2021-22</v>
      </c>
      <c r="J8" s="343">
        <f>J4</f>
        <v>0</v>
      </c>
      <c r="K8" s="343">
        <f>K4</f>
        <v>0</v>
      </c>
      <c r="L8" s="343"/>
      <c r="M8" s="343">
        <f>M4</f>
        <v>0</v>
      </c>
      <c r="N8" s="332"/>
      <c r="O8" s="343" t="s">
        <v>321</v>
      </c>
      <c r="P8" s="343"/>
      <c r="Q8" s="343"/>
      <c r="R8" s="343"/>
      <c r="S8" s="343"/>
      <c r="T8" s="332"/>
      <c r="U8" s="343" t="s">
        <v>360</v>
      </c>
      <c r="V8" s="343"/>
      <c r="W8" s="343"/>
      <c r="X8" s="343"/>
      <c r="Y8" s="343"/>
      <c r="Z8" s="105"/>
      <c r="AA8" s="343" t="str">
        <f>AA20</f>
        <v>FY 2020-21</v>
      </c>
      <c r="AB8" s="343"/>
      <c r="AC8" s="343"/>
      <c r="AD8" s="343"/>
      <c r="AE8" s="343"/>
      <c r="AF8" s="332"/>
      <c r="AG8" s="343" t="str">
        <f>AG20</f>
        <v>FY 2021-22</v>
      </c>
      <c r="AH8" s="343" t="e">
        <f>#REF!</f>
        <v>#REF!</v>
      </c>
      <c r="AI8" s="343"/>
      <c r="AJ8" s="343"/>
      <c r="AK8" s="343" t="e">
        <f>#REF!</f>
        <v>#REF!</v>
      </c>
      <c r="AL8" s="332"/>
      <c r="AM8" s="343" t="s">
        <v>321</v>
      </c>
      <c r="AN8" s="343"/>
      <c r="AO8" s="343"/>
      <c r="AP8" s="343"/>
      <c r="AQ8" s="343"/>
      <c r="AR8" s="332"/>
      <c r="AS8" s="343" t="s">
        <v>360</v>
      </c>
      <c r="AT8" s="343"/>
      <c r="AU8" s="343"/>
      <c r="AV8" s="343"/>
      <c r="AW8" s="343"/>
    </row>
    <row r="9" spans="2:49">
      <c r="B9" s="345"/>
      <c r="C9" s="69" t="str">
        <f>C$21</f>
        <v>QE Jun-20</v>
      </c>
      <c r="D9" s="69" t="str">
        <f t="shared" ref="D9:Y9" si="0">D$21</f>
        <v>QE Sep-20</v>
      </c>
      <c r="E9" s="69" t="str">
        <f t="shared" si="0"/>
        <v>QE Dec-20</v>
      </c>
      <c r="F9" s="69" t="str">
        <f t="shared" si="0"/>
        <v>QE Mar-21</v>
      </c>
      <c r="G9" s="323" t="str">
        <f t="shared" si="0"/>
        <v>FY 2020-21</v>
      </c>
      <c r="H9" s="333"/>
      <c r="I9" s="315" t="str">
        <f t="shared" si="0"/>
        <v>QE Jun-21</v>
      </c>
      <c r="J9" s="69" t="str">
        <f t="shared" si="0"/>
        <v>QE Sep-21</v>
      </c>
      <c r="K9" s="69" t="str">
        <f t="shared" si="0"/>
        <v>QE Dec-21</v>
      </c>
      <c r="L9" s="69" t="str">
        <f t="shared" si="0"/>
        <v>QE Mar-22</v>
      </c>
      <c r="M9" s="69" t="str">
        <f t="shared" si="0"/>
        <v>FY 2021-22</v>
      </c>
      <c r="N9" s="333"/>
      <c r="O9" s="69" t="str">
        <f t="shared" si="0"/>
        <v>QE Jun-22</v>
      </c>
      <c r="P9" s="69" t="str">
        <f t="shared" si="0"/>
        <v>QE Sep-22</v>
      </c>
      <c r="Q9" s="69" t="str">
        <f t="shared" si="0"/>
        <v>QE Dec-22</v>
      </c>
      <c r="R9" s="69" t="str">
        <f t="shared" si="0"/>
        <v>QE Mar-23</v>
      </c>
      <c r="S9" s="69" t="str">
        <f t="shared" si="0"/>
        <v>FY 2022-23</v>
      </c>
      <c r="T9" s="333"/>
      <c r="U9" s="69" t="str">
        <f t="shared" ref="U9" si="1">U$21</f>
        <v>QE Jun-23</v>
      </c>
      <c r="V9" s="69" t="str">
        <f t="shared" si="0"/>
        <v>QE Sep-23</v>
      </c>
      <c r="W9" s="69" t="s">
        <v>358</v>
      </c>
      <c r="X9" s="69" t="str">
        <f t="shared" si="0"/>
        <v>QE Mar-24</v>
      </c>
      <c r="Y9" s="69" t="str">
        <f t="shared" si="0"/>
        <v>FY 2023-24</v>
      </c>
      <c r="Z9" s="49"/>
      <c r="AA9" s="69" t="str">
        <f t="shared" ref="AA9:AW9" si="2">AA$21</f>
        <v>QE Jun-20</v>
      </c>
      <c r="AB9" s="69" t="str">
        <f t="shared" si="2"/>
        <v>QE Sep-20</v>
      </c>
      <c r="AC9" s="69" t="str">
        <f t="shared" si="2"/>
        <v>QE Dec-20</v>
      </c>
      <c r="AD9" s="69" t="str">
        <f t="shared" si="2"/>
        <v>QE Mar-21</v>
      </c>
      <c r="AE9" s="69" t="str">
        <f t="shared" si="2"/>
        <v>FY 2020-21</v>
      </c>
      <c r="AF9" s="333"/>
      <c r="AG9" s="69" t="str">
        <f t="shared" si="2"/>
        <v>QE Jun-21</v>
      </c>
      <c r="AH9" s="69" t="str">
        <f t="shared" si="2"/>
        <v>QE Sep-21</v>
      </c>
      <c r="AI9" s="69" t="str">
        <f t="shared" si="2"/>
        <v>QE Dec-21</v>
      </c>
      <c r="AJ9" s="69" t="str">
        <f t="shared" si="2"/>
        <v>QE Mar-22</v>
      </c>
      <c r="AK9" s="69" t="str">
        <f t="shared" si="2"/>
        <v>FY 2021-22</v>
      </c>
      <c r="AL9" s="333"/>
      <c r="AM9" s="69" t="str">
        <f t="shared" si="2"/>
        <v>QE Jun-22</v>
      </c>
      <c r="AN9" s="69" t="str">
        <f t="shared" si="2"/>
        <v>QE Sep-22</v>
      </c>
      <c r="AO9" s="69" t="str">
        <f t="shared" si="2"/>
        <v>QE Dec-22</v>
      </c>
      <c r="AP9" s="69" t="str">
        <f t="shared" si="2"/>
        <v>QE Mar-23</v>
      </c>
      <c r="AQ9" s="69" t="str">
        <f t="shared" si="2"/>
        <v>FY 2022-23</v>
      </c>
      <c r="AR9" s="333"/>
      <c r="AS9" s="69" t="str">
        <f t="shared" ref="AS9" si="3">AS$21</f>
        <v>QE Jun-23</v>
      </c>
      <c r="AT9" s="69" t="str">
        <f t="shared" si="2"/>
        <v>QE Sep-23</v>
      </c>
      <c r="AU9" s="69" t="s">
        <v>358</v>
      </c>
      <c r="AV9" s="69" t="str">
        <f t="shared" si="2"/>
        <v>QE Mar-24</v>
      </c>
      <c r="AW9" s="69" t="str">
        <f t="shared" si="2"/>
        <v>FY 2023-24</v>
      </c>
    </row>
    <row r="10" spans="2:49">
      <c r="B10" s="12"/>
      <c r="C10" s="70"/>
      <c r="D10" s="70"/>
      <c r="E10" s="70"/>
      <c r="F10" s="70"/>
      <c r="G10" s="324"/>
      <c r="H10" s="334"/>
      <c r="I10" s="316"/>
      <c r="J10" s="70"/>
      <c r="K10" s="70"/>
      <c r="L10" s="70"/>
      <c r="M10" s="70"/>
      <c r="N10" s="334"/>
      <c r="O10" s="70"/>
      <c r="P10" s="70"/>
      <c r="Q10" s="70"/>
      <c r="R10" s="70"/>
      <c r="S10" s="70"/>
      <c r="T10" s="334"/>
      <c r="U10" s="70"/>
      <c r="V10" s="70"/>
      <c r="W10" s="70"/>
      <c r="X10" s="70"/>
      <c r="Y10" s="70"/>
      <c r="Z10" s="71"/>
      <c r="AA10" s="298"/>
      <c r="AB10" s="70"/>
      <c r="AC10" s="213"/>
      <c r="AD10" s="70"/>
      <c r="AE10" s="70"/>
      <c r="AF10" s="334"/>
      <c r="AG10" s="70"/>
      <c r="AH10" s="70"/>
      <c r="AI10" s="70"/>
      <c r="AJ10" s="70"/>
      <c r="AK10" s="70"/>
      <c r="AL10" s="334"/>
      <c r="AM10" s="70"/>
      <c r="AN10" s="70"/>
      <c r="AO10" s="70"/>
      <c r="AP10" s="70"/>
      <c r="AQ10" s="70"/>
      <c r="AR10" s="334"/>
      <c r="AS10" s="70"/>
      <c r="AT10" s="70"/>
      <c r="AU10" s="70"/>
      <c r="AV10" s="70"/>
      <c r="AW10" s="70"/>
    </row>
    <row r="11" spans="2:49">
      <c r="B11" s="27" t="s">
        <v>364</v>
      </c>
      <c r="C11" s="100">
        <v>0.28855345596730669</v>
      </c>
      <c r="D11" s="100">
        <v>0.293345939225087</v>
      </c>
      <c r="E11" s="211">
        <v>0.28227993790703015</v>
      </c>
      <c r="F11" s="100">
        <v>0.2671636827600502</v>
      </c>
      <c r="G11" s="311">
        <v>0.2823675844948566</v>
      </c>
      <c r="H11" s="314"/>
      <c r="I11" s="317">
        <v>0.26955417598256498</v>
      </c>
      <c r="J11" s="100">
        <v>0.29475027346297672</v>
      </c>
      <c r="K11" s="211">
        <v>0.28546485020113893</v>
      </c>
      <c r="L11" s="100">
        <v>0.29232820735195064</v>
      </c>
      <c r="M11" s="100">
        <v>0.28597141700016065</v>
      </c>
      <c r="N11" s="314"/>
      <c r="O11" s="100">
        <v>0.30041659220695871</v>
      </c>
      <c r="P11" s="100">
        <v>0.30623482342625691</v>
      </c>
      <c r="Q11" s="100">
        <v>0.3119966091672004</v>
      </c>
      <c r="R11" s="100">
        <v>0.31006297542139977</v>
      </c>
      <c r="S11" s="100">
        <v>0.30726032818078114</v>
      </c>
      <c r="T11" s="314"/>
      <c r="U11" s="100">
        <v>0.31293808915116267</v>
      </c>
      <c r="V11" s="100">
        <v>0.3078101483280784</v>
      </c>
      <c r="W11" s="100">
        <v>0.30610137092985545</v>
      </c>
      <c r="X11" s="100"/>
      <c r="Y11" s="100">
        <v>0.30894219038270826</v>
      </c>
      <c r="Z11" s="101"/>
      <c r="AA11" s="100">
        <v>0.29769308603047084</v>
      </c>
      <c r="AB11" s="100">
        <v>0.30453231702204459</v>
      </c>
      <c r="AC11" s="211">
        <v>0.29968332656139263</v>
      </c>
      <c r="AD11" s="100">
        <v>0.28534870212938129</v>
      </c>
      <c r="AE11" s="100">
        <v>0.29665061003726495</v>
      </c>
      <c r="AF11" s="314"/>
      <c r="AG11" s="100">
        <v>0.2889372460511328</v>
      </c>
      <c r="AH11" s="100">
        <v>0.31700307936602906</v>
      </c>
      <c r="AI11" s="100">
        <v>0.31056455307435221</v>
      </c>
      <c r="AJ11" s="100">
        <v>0.31762092638727268</v>
      </c>
      <c r="AK11" s="100">
        <v>0.30907360095732495</v>
      </c>
      <c r="AL11" s="314"/>
      <c r="AM11" s="100">
        <v>0.32285787759223594</v>
      </c>
      <c r="AN11" s="100">
        <v>0.32508064566860906</v>
      </c>
      <c r="AO11" s="100">
        <v>0.32689321520091502</v>
      </c>
      <c r="AP11" s="100">
        <v>0.32014984978841821</v>
      </c>
      <c r="AQ11" s="100">
        <v>0.32371783675872035</v>
      </c>
      <c r="AR11" s="314"/>
      <c r="AS11" s="100">
        <v>0.32182210875408551</v>
      </c>
      <c r="AT11" s="100">
        <v>0.31625315820019462</v>
      </c>
      <c r="AU11" s="100">
        <v>0.31607581778234223</v>
      </c>
      <c r="AV11" s="100"/>
      <c r="AW11" s="100">
        <v>0.31803956913061171</v>
      </c>
    </row>
    <row r="12" spans="2:49">
      <c r="B12" s="27" t="s">
        <v>365</v>
      </c>
      <c r="C12" s="100">
        <v>0.21107139192077815</v>
      </c>
      <c r="D12" s="100">
        <v>0.20643800841515761</v>
      </c>
      <c r="E12" s="211">
        <v>0.19570858311940584</v>
      </c>
      <c r="F12" s="100">
        <v>0.20654615571523169</v>
      </c>
      <c r="G12" s="311">
        <v>0.20471951303004032</v>
      </c>
      <c r="H12" s="314"/>
      <c r="I12" s="317">
        <v>0.19921962837641677</v>
      </c>
      <c r="J12" s="100">
        <v>0.18864660246384965</v>
      </c>
      <c r="K12" s="211">
        <v>0.18996441971527406</v>
      </c>
      <c r="L12" s="100">
        <v>0.20646747890619138</v>
      </c>
      <c r="M12" s="100">
        <v>0.19619506020979735</v>
      </c>
      <c r="N12" s="314"/>
      <c r="O12" s="100">
        <v>0.21001969130677919</v>
      </c>
      <c r="P12" s="100">
        <v>0.21970548978066143</v>
      </c>
      <c r="Q12" s="100">
        <v>0.22609384332343807</v>
      </c>
      <c r="R12" s="100">
        <v>0.251997771758944</v>
      </c>
      <c r="S12" s="100">
        <v>0.22727620309583929</v>
      </c>
      <c r="T12" s="314"/>
      <c r="U12" s="100">
        <v>0.24807453087073672</v>
      </c>
      <c r="V12" s="100">
        <v>0.24243977234588679</v>
      </c>
      <c r="W12" s="100">
        <v>0.23389733151975245</v>
      </c>
      <c r="X12" s="100"/>
      <c r="Y12" s="100">
        <v>0.24148008266006482</v>
      </c>
      <c r="Z12" s="101"/>
      <c r="AA12" s="100">
        <v>0.21775685833671884</v>
      </c>
      <c r="AB12" s="100">
        <v>0.21431026176860021</v>
      </c>
      <c r="AC12" s="211">
        <v>0.2077745930536414</v>
      </c>
      <c r="AD12" s="100">
        <v>0.22060512437271876</v>
      </c>
      <c r="AE12" s="100">
        <v>0.2150748590194477</v>
      </c>
      <c r="AF12" s="314"/>
      <c r="AG12" s="100">
        <v>0.21354509004577668</v>
      </c>
      <c r="AH12" s="100">
        <v>0.20288888349578099</v>
      </c>
      <c r="AI12" s="100">
        <v>0.20666717834904694</v>
      </c>
      <c r="AJ12" s="100">
        <v>0.22433138598929531</v>
      </c>
      <c r="AK12" s="100">
        <v>0.21204466650961545</v>
      </c>
      <c r="AL12" s="314"/>
      <c r="AM12" s="100">
        <v>0.22570827826037987</v>
      </c>
      <c r="AN12" s="100">
        <v>0.23322625975629527</v>
      </c>
      <c r="AO12" s="100">
        <v>0.23688893151246615</v>
      </c>
      <c r="AP12" s="100">
        <v>0.26019568658913766</v>
      </c>
      <c r="AQ12" s="100">
        <v>0.23944959392750731</v>
      </c>
      <c r="AR12" s="314"/>
      <c r="AS12" s="100">
        <v>0.25511713473279624</v>
      </c>
      <c r="AT12" s="100">
        <v>0.2490897200569292</v>
      </c>
      <c r="AU12" s="100">
        <v>0.24151897821507834</v>
      </c>
      <c r="AV12" s="100"/>
      <c r="AW12" s="100">
        <v>0.24859091389335228</v>
      </c>
    </row>
    <row r="13" spans="2:49">
      <c r="B13" s="27" t="s">
        <v>366</v>
      </c>
      <c r="C13" s="100">
        <v>0.18763347253864401</v>
      </c>
      <c r="D13" s="100">
        <v>0.19152893784608419</v>
      </c>
      <c r="E13" s="211">
        <v>0.19124729545448338</v>
      </c>
      <c r="F13" s="100">
        <v>0.18626743984547986</v>
      </c>
      <c r="G13" s="311">
        <v>0.18916234652717656</v>
      </c>
      <c r="H13" s="314"/>
      <c r="I13" s="317">
        <v>0.18724693773458079</v>
      </c>
      <c r="J13" s="100">
        <v>0.17763175566755207</v>
      </c>
      <c r="K13" s="211">
        <v>0.17756201654900519</v>
      </c>
      <c r="L13" s="100">
        <v>0.16459247043767156</v>
      </c>
      <c r="M13" s="100">
        <v>0.17629711334392761</v>
      </c>
      <c r="N13" s="314"/>
      <c r="O13" s="100">
        <v>0.16523765506539029</v>
      </c>
      <c r="P13" s="100">
        <v>0.15846397598529771</v>
      </c>
      <c r="Q13" s="100">
        <v>0.16003400586189306</v>
      </c>
      <c r="R13" s="100">
        <v>0.12948108509280862</v>
      </c>
      <c r="S13" s="100">
        <v>0.15303712058860763</v>
      </c>
      <c r="T13" s="314"/>
      <c r="U13" s="100">
        <v>0.12516651756844455</v>
      </c>
      <c r="V13" s="100">
        <v>0.12995601903424023</v>
      </c>
      <c r="W13" s="100">
        <v>0.12697560550709169</v>
      </c>
      <c r="X13" s="100"/>
      <c r="Y13" s="100">
        <v>0.12738556284172839</v>
      </c>
      <c r="Z13" s="101"/>
      <c r="AA13" s="100">
        <v>0.19357656727899736</v>
      </c>
      <c r="AB13" s="100">
        <v>0.19883265257776259</v>
      </c>
      <c r="AC13" s="211">
        <v>0.20303825387883398</v>
      </c>
      <c r="AD13" s="100">
        <v>0.19894609798670634</v>
      </c>
      <c r="AE13" s="100">
        <v>0.19873076293001182</v>
      </c>
      <c r="AF13" s="314"/>
      <c r="AG13" s="100">
        <v>0.20071146856963226</v>
      </c>
      <c r="AH13" s="100">
        <v>0.19104244714765672</v>
      </c>
      <c r="AI13" s="100">
        <v>0.19317428493794475</v>
      </c>
      <c r="AJ13" s="100">
        <v>0.17883328266656986</v>
      </c>
      <c r="AK13" s="100">
        <v>0.19053926518662792</v>
      </c>
      <c r="AL13" s="314"/>
      <c r="AM13" s="100">
        <v>0.17758099917456607</v>
      </c>
      <c r="AN13" s="100">
        <v>0.16821591696256027</v>
      </c>
      <c r="AO13" s="100">
        <v>0.16767499767807084</v>
      </c>
      <c r="AP13" s="100">
        <v>0.13369332435311163</v>
      </c>
      <c r="AQ13" s="100">
        <v>0.16123411022193337</v>
      </c>
      <c r="AR13" s="314"/>
      <c r="AS13" s="100">
        <v>0.12871987791113684</v>
      </c>
      <c r="AT13" s="100">
        <v>0.13352061869934789</v>
      </c>
      <c r="AU13" s="100">
        <v>0.13111316106538756</v>
      </c>
      <c r="AV13" s="100"/>
      <c r="AW13" s="100">
        <v>0.13113666822432118</v>
      </c>
    </row>
    <row r="14" spans="2:49">
      <c r="B14" s="27" t="s">
        <v>367</v>
      </c>
      <c r="C14" s="100">
        <v>0.31881389168265489</v>
      </c>
      <c r="D14" s="100">
        <v>0.31432440320222493</v>
      </c>
      <c r="E14" s="211">
        <v>0.33552908151787736</v>
      </c>
      <c r="F14" s="100">
        <v>0.35144555072870509</v>
      </c>
      <c r="G14" s="311">
        <v>0.33080512470964113</v>
      </c>
      <c r="H14" s="314"/>
      <c r="I14" s="317">
        <v>0.35375641851305201</v>
      </c>
      <c r="J14" s="100">
        <v>0.34611931300192456</v>
      </c>
      <c r="K14" s="211">
        <v>0.35429689295446321</v>
      </c>
      <c r="L14" s="100">
        <v>0.34894816471659679</v>
      </c>
      <c r="M14" s="100">
        <v>0.35071723132129218</v>
      </c>
      <c r="N14" s="314"/>
      <c r="O14" s="100">
        <v>0.33657380018696875</v>
      </c>
      <c r="P14" s="100">
        <v>0.33300337409437053</v>
      </c>
      <c r="Q14" s="100">
        <v>0.32707161474100893</v>
      </c>
      <c r="R14" s="100">
        <v>0.33140255625304993</v>
      </c>
      <c r="S14" s="100">
        <v>0.33196586817292861</v>
      </c>
      <c r="T14" s="314"/>
      <c r="U14" s="100">
        <v>0.33726257325953662</v>
      </c>
      <c r="V14" s="100">
        <v>0.34257258577020083</v>
      </c>
      <c r="W14" s="100">
        <v>0.35544534264718419</v>
      </c>
      <c r="X14" s="100"/>
      <c r="Y14" s="100">
        <v>0.34507150519402313</v>
      </c>
      <c r="Z14" s="101"/>
      <c r="AA14" s="100">
        <v>0.2972380314548973</v>
      </c>
      <c r="AB14" s="100">
        <v>0.28817702822169444</v>
      </c>
      <c r="AC14" s="211">
        <v>0.29456249448513461</v>
      </c>
      <c r="AD14" s="100">
        <v>0.30730042179418227</v>
      </c>
      <c r="AE14" s="100">
        <v>0.29695517867663568</v>
      </c>
      <c r="AF14" s="314"/>
      <c r="AG14" s="100">
        <v>0.3072864108581384</v>
      </c>
      <c r="AH14" s="100">
        <v>0.29675318403936596</v>
      </c>
      <c r="AI14" s="100">
        <v>0.2975229814913386</v>
      </c>
      <c r="AJ14" s="100">
        <v>0.29261808526097832</v>
      </c>
      <c r="AK14" s="100">
        <v>0.29826496137214525</v>
      </c>
      <c r="AL14" s="314"/>
      <c r="AM14" s="100">
        <v>0.28701549659028297</v>
      </c>
      <c r="AN14" s="100">
        <v>0.29195611595622772</v>
      </c>
      <c r="AO14" s="100">
        <v>0.29494194169467508</v>
      </c>
      <c r="AP14" s="100">
        <v>0.30965194766129722</v>
      </c>
      <c r="AQ14" s="100">
        <v>0.29618455686601758</v>
      </c>
      <c r="AR14" s="314"/>
      <c r="AS14" s="100">
        <v>0.31844807769358185</v>
      </c>
      <c r="AT14" s="100">
        <v>0.32453982701064937</v>
      </c>
      <c r="AU14" s="100">
        <v>0.33444224764712388</v>
      </c>
      <c r="AV14" s="100"/>
      <c r="AW14" s="100">
        <v>0.32578591468211898</v>
      </c>
    </row>
    <row r="15" spans="2:49">
      <c r="B15" s="27" t="s">
        <v>363</v>
      </c>
      <c r="C15" s="100">
        <v>-6.0722121093837013E-3</v>
      </c>
      <c r="D15" s="100">
        <v>-5.6372886885538188E-3</v>
      </c>
      <c r="E15" s="211">
        <v>-4.7648979987967247E-3</v>
      </c>
      <c r="F15" s="100">
        <v>-1.1422829049466761E-2</v>
      </c>
      <c r="G15" s="311">
        <v>-7.0545687617144899E-3</v>
      </c>
      <c r="H15" s="314"/>
      <c r="I15" s="317">
        <v>-9.7771606066145919E-3</v>
      </c>
      <c r="J15" s="100">
        <v>-7.1479445963030033E-3</v>
      </c>
      <c r="K15" s="211">
        <v>-7.2881794198813342E-3</v>
      </c>
      <c r="L15" s="100">
        <v>-1.2336321412410464E-2</v>
      </c>
      <c r="M15" s="100">
        <v>-9.1808218751777866E-3</v>
      </c>
      <c r="N15" s="314"/>
      <c r="O15" s="100">
        <v>-1.2247738766096784E-2</v>
      </c>
      <c r="P15" s="100">
        <v>-1.7407663286586578E-2</v>
      </c>
      <c r="Q15" s="100">
        <v>-2.5196073093540435E-2</v>
      </c>
      <c r="R15" s="100">
        <v>-2.2944388526202286E-2</v>
      </c>
      <c r="S15" s="100">
        <v>-1.9539520038156719E-2</v>
      </c>
      <c r="T15" s="314"/>
      <c r="U15" s="100">
        <v>-2.3441710849880511E-2</v>
      </c>
      <c r="V15" s="100">
        <v>-2.2778525478406243E-2</v>
      </c>
      <c r="W15" s="100">
        <v>-2.2419650603883914E-2</v>
      </c>
      <c r="X15" s="100"/>
      <c r="Y15" s="100">
        <v>-2.2879341078524653E-2</v>
      </c>
      <c r="Z15" s="101"/>
      <c r="AA15" s="100">
        <v>-6.2645431010843198E-3</v>
      </c>
      <c r="AB15" s="100">
        <v>-5.8522595901018765E-3</v>
      </c>
      <c r="AC15" s="211">
        <v>-5.0586679790025624E-3</v>
      </c>
      <c r="AD15" s="100">
        <v>-1.2200346282988639E-2</v>
      </c>
      <c r="AE15" s="100">
        <v>-7.4114106633601769E-3</v>
      </c>
      <c r="AF15" s="314"/>
      <c r="AG15" s="100">
        <v>-1.0480215524680151E-2</v>
      </c>
      <c r="AH15" s="100">
        <v>-7.6875940488327979E-3</v>
      </c>
      <c r="AI15" s="100">
        <v>-7.9289978526824161E-3</v>
      </c>
      <c r="AJ15" s="100">
        <v>-1.3403680304116277E-2</v>
      </c>
      <c r="AK15" s="100">
        <v>-9.9224940257137129E-3</v>
      </c>
      <c r="AL15" s="314"/>
      <c r="AM15" s="100">
        <v>-1.3162651617464702E-2</v>
      </c>
      <c r="AN15" s="100">
        <v>-1.8478938343692318E-2</v>
      </c>
      <c r="AO15" s="100">
        <v>-2.6399086086127177E-2</v>
      </c>
      <c r="AP15" s="100">
        <v>-2.3690808391964462E-2</v>
      </c>
      <c r="AQ15" s="100">
        <v>-2.058609777417859E-2</v>
      </c>
      <c r="AR15" s="314"/>
      <c r="AS15" s="100">
        <v>-2.4107199091600393E-2</v>
      </c>
      <c r="AT15" s="100">
        <v>-2.3403323967120953E-2</v>
      </c>
      <c r="AU15" s="100">
        <v>-2.315020470993203E-2</v>
      </c>
      <c r="AV15" s="100"/>
      <c r="AW15" s="100">
        <v>-2.3553065930404089E-2</v>
      </c>
    </row>
    <row r="16" spans="2:49">
      <c r="B16" s="27"/>
      <c r="C16" s="100"/>
      <c r="D16" s="100"/>
      <c r="E16" s="211"/>
      <c r="F16" s="100"/>
      <c r="G16" s="311"/>
      <c r="H16" s="314"/>
      <c r="I16" s="317"/>
      <c r="J16" s="100"/>
      <c r="K16" s="211"/>
      <c r="L16" s="100"/>
      <c r="M16" s="100"/>
      <c r="N16" s="314"/>
      <c r="O16" s="100"/>
      <c r="P16" s="100"/>
      <c r="Q16" s="100"/>
      <c r="R16" s="100"/>
      <c r="S16" s="100"/>
      <c r="T16" s="314"/>
      <c r="U16" s="100"/>
      <c r="V16" s="100"/>
      <c r="W16" s="100"/>
      <c r="X16" s="100"/>
      <c r="Y16" s="100"/>
      <c r="Z16" s="101"/>
      <c r="AA16" s="100"/>
      <c r="AB16" s="100"/>
      <c r="AC16" s="211"/>
      <c r="AD16" s="100"/>
      <c r="AE16" s="100"/>
      <c r="AF16" s="314"/>
      <c r="AG16" s="100"/>
      <c r="AH16" s="100"/>
      <c r="AI16" s="100"/>
      <c r="AJ16" s="100"/>
      <c r="AK16" s="100"/>
      <c r="AL16" s="314"/>
      <c r="AM16" s="100"/>
      <c r="AN16" s="100"/>
      <c r="AO16" s="100"/>
      <c r="AP16" s="100"/>
      <c r="AQ16" s="100"/>
      <c r="AR16" s="314"/>
      <c r="AS16" s="100"/>
      <c r="AT16" s="100"/>
      <c r="AU16" s="100"/>
      <c r="AV16" s="100"/>
      <c r="AW16" s="100"/>
    </row>
    <row r="17" spans="2:66" ht="12.75" customHeight="1">
      <c r="B17" s="112"/>
      <c r="C17" s="313"/>
      <c r="D17" s="113"/>
      <c r="E17" s="113"/>
      <c r="F17" s="113"/>
      <c r="G17" s="157"/>
      <c r="H17" s="314"/>
      <c r="I17" s="113"/>
      <c r="J17" s="113"/>
      <c r="K17" s="113"/>
      <c r="L17" s="113"/>
      <c r="M17" s="113"/>
      <c r="N17" s="314"/>
      <c r="O17" s="113"/>
      <c r="P17" s="113"/>
      <c r="Q17" s="113"/>
      <c r="R17" s="113"/>
      <c r="S17" s="113"/>
      <c r="T17" s="314"/>
      <c r="U17" s="113"/>
      <c r="V17" s="113"/>
      <c r="W17" s="113"/>
      <c r="X17" s="113"/>
      <c r="Y17" s="113"/>
      <c r="Z17" s="53"/>
      <c r="AA17" s="299"/>
      <c r="AB17" s="113"/>
      <c r="AC17" s="218"/>
      <c r="AD17" s="113"/>
      <c r="AE17" s="113"/>
      <c r="AF17" s="314"/>
      <c r="AG17" s="113"/>
      <c r="AH17" s="113"/>
      <c r="AI17" s="113"/>
      <c r="AJ17" s="113"/>
      <c r="AK17" s="113"/>
      <c r="AL17" s="314"/>
      <c r="AM17" s="113"/>
      <c r="AN17" s="113"/>
      <c r="AO17" s="113"/>
      <c r="AP17" s="113"/>
      <c r="AQ17" s="113"/>
      <c r="AR17" s="314"/>
      <c r="AS17" s="113"/>
      <c r="AT17" s="113"/>
      <c r="AU17" s="113"/>
      <c r="AV17" s="113"/>
      <c r="AW17" s="113"/>
    </row>
    <row r="18" spans="2:66">
      <c r="B18" s="126"/>
      <c r="C18" s="127">
        <f t="shared" ref="C18:X18" si="4">SUM(C11:C17)</f>
        <v>1</v>
      </c>
      <c r="D18" s="127">
        <f t="shared" si="4"/>
        <v>0.99999999999999978</v>
      </c>
      <c r="E18" s="127">
        <f t="shared" si="4"/>
        <v>0.99999999999999989</v>
      </c>
      <c r="F18" s="127">
        <f t="shared" si="4"/>
        <v>1.0000000000000002</v>
      </c>
      <c r="G18" s="132">
        <f t="shared" si="4"/>
        <v>1</v>
      </c>
      <c r="H18" s="314"/>
      <c r="I18" s="127">
        <f t="shared" si="4"/>
        <v>1</v>
      </c>
      <c r="J18" s="127">
        <f t="shared" si="4"/>
        <v>1</v>
      </c>
      <c r="K18" s="127">
        <f t="shared" si="4"/>
        <v>1</v>
      </c>
      <c r="L18" s="127">
        <f t="shared" si="4"/>
        <v>0.99999999999999989</v>
      </c>
      <c r="M18" s="127">
        <f t="shared" si="4"/>
        <v>1</v>
      </c>
      <c r="N18" s="314"/>
      <c r="O18" s="127">
        <f t="shared" si="4"/>
        <v>1</v>
      </c>
      <c r="P18" s="127">
        <f t="shared" si="4"/>
        <v>0.99999999999999989</v>
      </c>
      <c r="Q18" s="127">
        <f t="shared" si="4"/>
        <v>1.0000000000000002</v>
      </c>
      <c r="R18" s="127">
        <f t="shared" si="4"/>
        <v>1</v>
      </c>
      <c r="S18" s="127">
        <f t="shared" si="4"/>
        <v>0.99999999999999978</v>
      </c>
      <c r="T18" s="314"/>
      <c r="U18" s="127">
        <f t="shared" ref="U18" si="5">SUM(U11:U17)</f>
        <v>1</v>
      </c>
      <c r="V18" s="127">
        <f t="shared" si="4"/>
        <v>1</v>
      </c>
      <c r="W18" s="127">
        <f t="shared" si="4"/>
        <v>0.99999999999999989</v>
      </c>
      <c r="X18" s="127">
        <f t="shared" si="4"/>
        <v>0</v>
      </c>
      <c r="Y18" s="127">
        <f t="shared" ref="Y18" si="6">SUM(Y11:Y17)</f>
        <v>1</v>
      </c>
      <c r="Z18" s="34"/>
      <c r="AA18" s="54">
        <f t="shared" ref="AA18:AW18" si="7">SUM(AA11:AA17)</f>
        <v>1</v>
      </c>
      <c r="AB18" s="127">
        <f t="shared" si="7"/>
        <v>1</v>
      </c>
      <c r="AC18" s="220">
        <f t="shared" si="7"/>
        <v>1.0000000000000002</v>
      </c>
      <c r="AD18" s="127">
        <f t="shared" si="7"/>
        <v>1</v>
      </c>
      <c r="AE18" s="127">
        <f t="shared" si="7"/>
        <v>0.99999999999999989</v>
      </c>
      <c r="AF18" s="314"/>
      <c r="AG18" s="127">
        <f t="shared" si="7"/>
        <v>1</v>
      </c>
      <c r="AH18" s="127">
        <f t="shared" si="7"/>
        <v>1</v>
      </c>
      <c r="AI18" s="127">
        <f t="shared" si="7"/>
        <v>1</v>
      </c>
      <c r="AJ18" s="127">
        <f t="shared" si="7"/>
        <v>0.99999999999999967</v>
      </c>
      <c r="AK18" s="127">
        <f t="shared" si="7"/>
        <v>0.99999999999999978</v>
      </c>
      <c r="AL18" s="314"/>
      <c r="AM18" s="127">
        <f t="shared" si="7"/>
        <v>1</v>
      </c>
      <c r="AN18" s="127">
        <f t="shared" si="7"/>
        <v>1.0000000000000002</v>
      </c>
      <c r="AO18" s="127">
        <f t="shared" si="7"/>
        <v>1</v>
      </c>
      <c r="AP18" s="127">
        <f t="shared" si="7"/>
        <v>1.0000000000000002</v>
      </c>
      <c r="AQ18" s="127">
        <f t="shared" si="7"/>
        <v>0.99999999999999989</v>
      </c>
      <c r="AR18" s="314"/>
      <c r="AS18" s="127">
        <f t="shared" ref="AS18" si="8">SUM(AS11:AS17)</f>
        <v>1</v>
      </c>
      <c r="AT18" s="127">
        <f t="shared" si="7"/>
        <v>1.0000000000000002</v>
      </c>
      <c r="AU18" s="127">
        <f t="shared" si="7"/>
        <v>0.99999999999999989</v>
      </c>
      <c r="AV18" s="127">
        <f t="shared" si="7"/>
        <v>0</v>
      </c>
      <c r="AW18" s="127">
        <f t="shared" si="7"/>
        <v>1</v>
      </c>
    </row>
    <row r="19" spans="2:66">
      <c r="B19" s="114"/>
      <c r="C19" s="34"/>
      <c r="D19" s="34"/>
      <c r="E19" s="34"/>
      <c r="F19" s="34"/>
      <c r="G19" s="34"/>
      <c r="H19" s="53"/>
      <c r="I19" s="34"/>
      <c r="J19" s="34"/>
      <c r="K19" s="34"/>
      <c r="L19" s="34"/>
      <c r="M19" s="34"/>
      <c r="N19" s="53"/>
      <c r="O19" s="34"/>
      <c r="P19" s="34"/>
      <c r="Q19" s="34"/>
      <c r="R19" s="34"/>
      <c r="S19" s="34"/>
      <c r="T19" s="53"/>
      <c r="U19" s="34"/>
      <c r="V19" s="34"/>
      <c r="W19" s="34"/>
      <c r="X19" s="34"/>
      <c r="Y19" s="34"/>
      <c r="Z19" s="53"/>
      <c r="AA19" s="34"/>
      <c r="AB19" s="34"/>
      <c r="AC19" s="34"/>
      <c r="AD19" s="34"/>
      <c r="AE19" s="34"/>
      <c r="AF19" s="53"/>
      <c r="AG19" s="34"/>
      <c r="AH19" s="34"/>
      <c r="AI19" s="34"/>
      <c r="AJ19" s="34"/>
      <c r="AK19" s="34"/>
      <c r="AL19" s="53"/>
      <c r="AM19" s="34"/>
      <c r="AN19" s="34"/>
      <c r="AO19" s="34"/>
      <c r="AP19" s="34"/>
      <c r="AQ19" s="34"/>
      <c r="AR19" s="53"/>
      <c r="AS19" s="34"/>
      <c r="AT19" s="34"/>
      <c r="AU19" s="34"/>
      <c r="AV19" s="34"/>
      <c r="AW19" s="34"/>
    </row>
    <row r="20" spans="2:66" s="68" customFormat="1" ht="13.5" customHeight="1">
      <c r="B20" s="344" t="s">
        <v>57</v>
      </c>
      <c r="C20" s="343" t="s">
        <v>260</v>
      </c>
      <c r="D20" s="343"/>
      <c r="E20" s="343"/>
      <c r="F20" s="343"/>
      <c r="G20" s="343"/>
      <c r="H20" s="332"/>
      <c r="I20" s="343" t="s">
        <v>297</v>
      </c>
      <c r="J20" s="343" t="s">
        <v>297</v>
      </c>
      <c r="K20" s="343" t="s">
        <v>297</v>
      </c>
      <c r="L20" s="343"/>
      <c r="M20" s="343" t="s">
        <v>297</v>
      </c>
      <c r="N20" s="332"/>
      <c r="O20" s="343" t="s">
        <v>321</v>
      </c>
      <c r="P20" s="343"/>
      <c r="Q20" s="343"/>
      <c r="R20" s="343"/>
      <c r="S20" s="343"/>
      <c r="T20" s="332"/>
      <c r="U20" s="343" t="s">
        <v>360</v>
      </c>
      <c r="V20" s="343"/>
      <c r="W20" s="343"/>
      <c r="X20" s="343"/>
      <c r="Y20" s="343"/>
      <c r="Z20" s="105"/>
      <c r="AA20" s="343" t="s">
        <v>260</v>
      </c>
      <c r="AB20" s="343"/>
      <c r="AC20" s="343"/>
      <c r="AD20" s="343"/>
      <c r="AE20" s="343"/>
      <c r="AF20" s="332"/>
      <c r="AG20" s="343" t="s">
        <v>297</v>
      </c>
      <c r="AH20" s="343" t="s">
        <v>297</v>
      </c>
      <c r="AI20" s="343"/>
      <c r="AJ20" s="343"/>
      <c r="AK20" s="343" t="s">
        <v>297</v>
      </c>
      <c r="AL20" s="332"/>
      <c r="AM20" s="343" t="s">
        <v>321</v>
      </c>
      <c r="AN20" s="343"/>
      <c r="AO20" s="343"/>
      <c r="AP20" s="343"/>
      <c r="AQ20" s="343"/>
      <c r="AR20" s="332"/>
      <c r="AS20" s="343" t="s">
        <v>360</v>
      </c>
      <c r="AT20" s="343"/>
      <c r="AU20" s="343"/>
      <c r="AV20" s="343"/>
      <c r="AW20" s="343"/>
      <c r="AX20" s="222"/>
      <c r="AY20" s="222"/>
      <c r="AZ20" s="222"/>
      <c r="BA20" s="222"/>
      <c r="BB20" s="222"/>
      <c r="BC20" s="222"/>
      <c r="BD20" s="222"/>
      <c r="BE20" s="222"/>
      <c r="BF20" s="222"/>
      <c r="BG20" s="222"/>
      <c r="BH20" s="222"/>
      <c r="BI20" s="222"/>
      <c r="BJ20" s="222"/>
      <c r="BK20" s="222"/>
      <c r="BL20" s="222"/>
      <c r="BM20" s="222"/>
      <c r="BN20" s="222"/>
    </row>
    <row r="21" spans="2:66" s="48" customFormat="1" ht="13.5" customHeight="1">
      <c r="B21" s="345"/>
      <c r="C21" s="69" t="s">
        <v>256</v>
      </c>
      <c r="D21" s="69" t="s">
        <v>257</v>
      </c>
      <c r="E21" s="69" t="s">
        <v>258</v>
      </c>
      <c r="F21" s="69" t="s">
        <v>259</v>
      </c>
      <c r="G21" s="323" t="s">
        <v>260</v>
      </c>
      <c r="H21" s="333"/>
      <c r="I21" s="315" t="s">
        <v>293</v>
      </c>
      <c r="J21" s="69" t="s">
        <v>294</v>
      </c>
      <c r="K21" s="69" t="s">
        <v>295</v>
      </c>
      <c r="L21" s="69" t="s">
        <v>296</v>
      </c>
      <c r="M21" s="69" t="s">
        <v>297</v>
      </c>
      <c r="N21" s="333"/>
      <c r="O21" s="69" t="s">
        <v>318</v>
      </c>
      <c r="P21" s="69" t="s">
        <v>322</v>
      </c>
      <c r="Q21" s="69" t="s">
        <v>331</v>
      </c>
      <c r="R21" s="69" t="s">
        <v>349</v>
      </c>
      <c r="S21" s="69" t="s">
        <v>321</v>
      </c>
      <c r="T21" s="333"/>
      <c r="U21" s="69" t="s">
        <v>356</v>
      </c>
      <c r="V21" s="69" t="s">
        <v>357</v>
      </c>
      <c r="W21" s="69" t="str">
        <f>W9</f>
        <v>QE Dec-23</v>
      </c>
      <c r="X21" s="69" t="s">
        <v>359</v>
      </c>
      <c r="Y21" s="69" t="s">
        <v>360</v>
      </c>
      <c r="Z21" s="49"/>
      <c r="AA21" s="69" t="s">
        <v>256</v>
      </c>
      <c r="AB21" s="69" t="s">
        <v>257</v>
      </c>
      <c r="AC21" s="210" t="s">
        <v>258</v>
      </c>
      <c r="AD21" s="69" t="s">
        <v>259</v>
      </c>
      <c r="AE21" s="69" t="s">
        <v>260</v>
      </c>
      <c r="AF21" s="333"/>
      <c r="AG21" s="69" t="s">
        <v>293</v>
      </c>
      <c r="AH21" s="69" t="s">
        <v>294</v>
      </c>
      <c r="AI21" s="69" t="s">
        <v>295</v>
      </c>
      <c r="AJ21" s="69" t="s">
        <v>296</v>
      </c>
      <c r="AK21" s="69" t="s">
        <v>297</v>
      </c>
      <c r="AL21" s="333"/>
      <c r="AM21" s="69" t="s">
        <v>318</v>
      </c>
      <c r="AN21" s="69" t="s">
        <v>322</v>
      </c>
      <c r="AO21" s="69" t="s">
        <v>331</v>
      </c>
      <c r="AP21" s="69" t="s">
        <v>349</v>
      </c>
      <c r="AQ21" s="69" t="s">
        <v>321</v>
      </c>
      <c r="AR21" s="333"/>
      <c r="AS21" s="69" t="s">
        <v>356</v>
      </c>
      <c r="AT21" s="69" t="s">
        <v>357</v>
      </c>
      <c r="AU21" s="69" t="str">
        <f>AU9</f>
        <v>QE Dec-23</v>
      </c>
      <c r="AV21" s="69" t="s">
        <v>359</v>
      </c>
      <c r="AW21" s="69" t="s">
        <v>360</v>
      </c>
      <c r="AX21" s="223"/>
      <c r="AY21" s="223"/>
      <c r="AZ21" s="223"/>
      <c r="BA21" s="223"/>
      <c r="BB21" s="223"/>
      <c r="BC21" s="223"/>
      <c r="BD21" s="223"/>
      <c r="BE21" s="223"/>
      <c r="BF21" s="223"/>
      <c r="BG21" s="223"/>
      <c r="BH21" s="223"/>
      <c r="BI21" s="223"/>
      <c r="BJ21" s="223"/>
      <c r="BK21" s="223"/>
      <c r="BL21" s="223"/>
      <c r="BM21" s="223"/>
      <c r="BN21" s="223"/>
    </row>
    <row r="22" spans="2:66">
      <c r="B22" s="27"/>
      <c r="C22" s="100"/>
      <c r="D22" s="100"/>
      <c r="E22" s="100"/>
      <c r="F22" s="100"/>
      <c r="G22" s="311"/>
      <c r="H22" s="314"/>
      <c r="I22" s="317"/>
      <c r="J22" s="100"/>
      <c r="K22" s="100"/>
      <c r="L22" s="100"/>
      <c r="M22" s="100"/>
      <c r="N22" s="314"/>
      <c r="O22" s="100"/>
      <c r="P22" s="100"/>
      <c r="Q22" s="100"/>
      <c r="R22" s="100"/>
      <c r="S22" s="100"/>
      <c r="T22" s="314"/>
      <c r="U22" s="100"/>
      <c r="V22" s="100"/>
      <c r="W22" s="100"/>
      <c r="X22" s="100"/>
      <c r="Y22" s="100"/>
      <c r="Z22" s="53"/>
      <c r="AA22" s="100"/>
      <c r="AB22" s="100"/>
      <c r="AC22" s="211"/>
      <c r="AD22" s="100"/>
      <c r="AE22" s="100"/>
      <c r="AF22" s="314"/>
      <c r="AG22" s="100"/>
      <c r="AH22" s="100"/>
      <c r="AI22" s="100"/>
      <c r="AJ22" s="100"/>
      <c r="AK22" s="100"/>
      <c r="AL22" s="314"/>
      <c r="AM22" s="100"/>
      <c r="AN22" s="100"/>
      <c r="AO22" s="100"/>
      <c r="AP22" s="100"/>
      <c r="AQ22" s="100"/>
      <c r="AR22" s="314"/>
      <c r="AS22" s="100"/>
      <c r="AT22" s="100"/>
      <c r="AU22" s="100"/>
      <c r="AV22" s="100"/>
      <c r="AW22" s="100"/>
    </row>
    <row r="23" spans="2:66">
      <c r="B23" s="27" t="s">
        <v>13</v>
      </c>
      <c r="C23" s="100">
        <v>7.2367282017507806E-2</v>
      </c>
      <c r="D23" s="100">
        <v>6.5800380538591552E-2</v>
      </c>
      <c r="E23" s="211">
        <v>6.4164952927012284E-2</v>
      </c>
      <c r="F23" s="100">
        <v>6.7252389258504575E-2</v>
      </c>
      <c r="G23" s="311">
        <v>6.7256488341316062E-2</v>
      </c>
      <c r="H23" s="314"/>
      <c r="I23" s="317">
        <v>6.3447712355186883E-2</v>
      </c>
      <c r="J23" s="100">
        <v>6.0264138177882995E-2</v>
      </c>
      <c r="K23" s="211">
        <v>6.0769784994922395E-2</v>
      </c>
      <c r="L23" s="100">
        <v>6.0556504201885623E-2</v>
      </c>
      <c r="M23" s="100">
        <v>6.1198779494458053E-2</v>
      </c>
      <c r="N23" s="314"/>
      <c r="O23" s="100">
        <v>6.4673250091857051E-2</v>
      </c>
      <c r="P23" s="100">
        <v>6.782931031470317E-2</v>
      </c>
      <c r="Q23" s="100">
        <v>7.1155970685634562E-2</v>
      </c>
      <c r="R23" s="100">
        <v>7.8544707824317495E-2</v>
      </c>
      <c r="S23" s="100">
        <v>7.0657987128533814E-2</v>
      </c>
      <c r="T23" s="314"/>
      <c r="U23" s="100">
        <v>8.4501702720588726E-2</v>
      </c>
      <c r="V23" s="100">
        <v>8.2466415161844886E-2</v>
      </c>
      <c r="W23" s="100">
        <v>8.3647815985626692E-2</v>
      </c>
      <c r="X23" s="100"/>
      <c r="Y23" s="100">
        <v>8.3530581219677311E-2</v>
      </c>
      <c r="Z23" s="53"/>
      <c r="AA23" s="100">
        <v>7.4659440271376928E-2</v>
      </c>
      <c r="AB23" s="100">
        <v>6.8309595146241575E-2</v>
      </c>
      <c r="AC23" s="211">
        <v>6.8120911051848573E-2</v>
      </c>
      <c r="AD23" s="100">
        <v>7.1830054862635009E-2</v>
      </c>
      <c r="AE23" s="100">
        <v>7.0658529487252097E-2</v>
      </c>
      <c r="AF23" s="314"/>
      <c r="AG23" s="100">
        <v>6.8010103012944287E-2</v>
      </c>
      <c r="AH23" s="100">
        <v>6.4813908479235932E-2</v>
      </c>
      <c r="AI23" s="100">
        <v>6.6113012181687594E-2</v>
      </c>
      <c r="AJ23" s="100">
        <v>6.5795953017035197E-2</v>
      </c>
      <c r="AK23" s="100">
        <v>6.6142719177043577E-2</v>
      </c>
      <c r="AL23" s="314"/>
      <c r="AM23" s="100">
        <v>6.9504377596055419E-2</v>
      </c>
      <c r="AN23" s="100">
        <v>7.2003555130842514E-2</v>
      </c>
      <c r="AO23" s="100">
        <v>7.4553387295268517E-2</v>
      </c>
      <c r="AP23" s="100">
        <v>8.1099918425660333E-2</v>
      </c>
      <c r="AQ23" s="100">
        <v>7.4442584357253996E-2</v>
      </c>
      <c r="AR23" s="314"/>
      <c r="AS23" s="100">
        <v>8.6900627010977671E-2</v>
      </c>
      <c r="AT23" s="100">
        <v>8.4728409320328088E-2</v>
      </c>
      <c r="AU23" s="100">
        <v>8.6373516599781083E-2</v>
      </c>
      <c r="AV23" s="100"/>
      <c r="AW23" s="100">
        <v>8.5990294937187253E-2</v>
      </c>
    </row>
    <row r="24" spans="2:66">
      <c r="B24" s="27" t="s">
        <v>14</v>
      </c>
      <c r="C24" s="100">
        <v>0.45871857927602083</v>
      </c>
      <c r="D24" s="100">
        <v>0.44404735051480443</v>
      </c>
      <c r="E24" s="211">
        <v>0.43726921429466087</v>
      </c>
      <c r="F24" s="100">
        <v>0.43108098746379875</v>
      </c>
      <c r="G24" s="311">
        <v>0.44215242480003397</v>
      </c>
      <c r="H24" s="314"/>
      <c r="I24" s="317">
        <v>0.44338704311146515</v>
      </c>
      <c r="J24" s="100">
        <v>0.44812075398445333</v>
      </c>
      <c r="K24" s="211">
        <v>0.45744413069296175</v>
      </c>
      <c r="L24" s="100">
        <v>0.46647707506521807</v>
      </c>
      <c r="M24" s="100">
        <v>0.45436993021213634</v>
      </c>
      <c r="N24" s="314"/>
      <c r="O24" s="100">
        <v>0.47798023419774949</v>
      </c>
      <c r="P24" s="100">
        <v>0.4943240076519323</v>
      </c>
      <c r="Q24" s="100">
        <v>0.49857938749631542</v>
      </c>
      <c r="R24" s="100">
        <v>0.49684077458438491</v>
      </c>
      <c r="S24" s="100">
        <v>0.49209530563345666</v>
      </c>
      <c r="T24" s="314"/>
      <c r="U24" s="100">
        <v>0.48326162640187759</v>
      </c>
      <c r="V24" s="100">
        <v>0.47354752292351471</v>
      </c>
      <c r="W24" s="100">
        <v>0.45696122142880335</v>
      </c>
      <c r="X24" s="100"/>
      <c r="Y24" s="100">
        <v>0.47127824696299142</v>
      </c>
      <c r="Z24" s="53"/>
      <c r="AA24" s="100">
        <v>0.47324801230676905</v>
      </c>
      <c r="AB24" s="100">
        <v>0.46098053675597761</v>
      </c>
      <c r="AC24" s="211">
        <v>0.46422814782645067</v>
      </c>
      <c r="AD24" s="100">
        <v>0.46042335924664318</v>
      </c>
      <c r="AE24" s="100">
        <v>0.46451786163805941</v>
      </c>
      <c r="AF24" s="314"/>
      <c r="AG24" s="100">
        <v>0.47527006659918358</v>
      </c>
      <c r="AH24" s="100">
        <v>0.48195259095323645</v>
      </c>
      <c r="AI24" s="100">
        <v>0.49766523589761291</v>
      </c>
      <c r="AJ24" s="100">
        <v>0.50683744246847362</v>
      </c>
      <c r="AK24" s="100">
        <v>0.49107617741356657</v>
      </c>
      <c r="AL24" s="314"/>
      <c r="AM24" s="100">
        <v>0.5136856217051986</v>
      </c>
      <c r="AN24" s="100">
        <v>0.52474491886068186</v>
      </c>
      <c r="AO24" s="100">
        <v>0.52238458438955482</v>
      </c>
      <c r="AP24" s="100">
        <v>0.51300396176227858</v>
      </c>
      <c r="AQ24" s="100">
        <v>0.51845301274700262</v>
      </c>
      <c r="AR24" s="314"/>
      <c r="AS24" s="100">
        <v>0.49698097189272145</v>
      </c>
      <c r="AT24" s="100">
        <v>0.48653658918176013</v>
      </c>
      <c r="AU24" s="100">
        <v>0.47185150239091778</v>
      </c>
      <c r="AV24" s="100"/>
      <c r="AW24" s="100">
        <v>0.48515591370363453</v>
      </c>
    </row>
    <row r="25" spans="2:66">
      <c r="B25" s="27" t="s">
        <v>15</v>
      </c>
      <c r="C25" s="100">
        <v>0.29584844438435587</v>
      </c>
      <c r="D25" s="100">
        <v>0.31119252211002318</v>
      </c>
      <c r="E25" s="211">
        <v>0.32013460800980931</v>
      </c>
      <c r="F25" s="100">
        <v>0.32634243367615712</v>
      </c>
      <c r="G25" s="311">
        <v>0.31408296388429902</v>
      </c>
      <c r="H25" s="314"/>
      <c r="I25" s="317">
        <v>0.32552560739525416</v>
      </c>
      <c r="J25" s="100">
        <v>0.32724157980731738</v>
      </c>
      <c r="K25" s="211">
        <v>0.33051797883012984</v>
      </c>
      <c r="L25" s="100">
        <v>0.32791858330497747</v>
      </c>
      <c r="M25" s="100">
        <v>0.32787106277308525</v>
      </c>
      <c r="N25" s="314"/>
      <c r="O25" s="100">
        <v>0.31485503431218365</v>
      </c>
      <c r="P25" s="100">
        <v>0.28788326010262055</v>
      </c>
      <c r="Q25" s="100">
        <v>0.27905412813203628</v>
      </c>
      <c r="R25" s="100">
        <v>0.26671414328891235</v>
      </c>
      <c r="S25" s="100">
        <v>0.28673178428292589</v>
      </c>
      <c r="T25" s="314"/>
      <c r="U25" s="100">
        <v>0.27461404067133544</v>
      </c>
      <c r="V25" s="100">
        <v>0.27613429942798012</v>
      </c>
      <c r="W25" s="100">
        <v>0.29213311544786474</v>
      </c>
      <c r="X25" s="100"/>
      <c r="Y25" s="100">
        <v>0.28092097832106971</v>
      </c>
      <c r="Z25" s="53"/>
      <c r="AA25" s="100">
        <v>0.2735451775601479</v>
      </c>
      <c r="AB25" s="100">
        <v>0.28492571679319939</v>
      </c>
      <c r="AC25" s="211">
        <v>0.27821890639154534</v>
      </c>
      <c r="AD25" s="100">
        <v>0.28048861191126112</v>
      </c>
      <c r="AE25" s="100">
        <v>0.27938715925468666</v>
      </c>
      <c r="AF25" s="314"/>
      <c r="AG25" s="100">
        <v>0.27702558188621895</v>
      </c>
      <c r="AH25" s="100">
        <v>0.27645024066723262</v>
      </c>
      <c r="AI25" s="100">
        <v>0.27165328913500825</v>
      </c>
      <c r="AJ25" s="100">
        <v>0.26976898849601666</v>
      </c>
      <c r="AK25" s="100">
        <v>0.27357316742255644</v>
      </c>
      <c r="AL25" s="314"/>
      <c r="AM25" s="100">
        <v>0.26367432693477261</v>
      </c>
      <c r="AN25" s="100">
        <v>0.24405929084491859</v>
      </c>
      <c r="AO25" s="100">
        <v>0.24463180972178727</v>
      </c>
      <c r="AP25" s="100">
        <v>0.24285894226029714</v>
      </c>
      <c r="AQ25" s="100">
        <v>0.24852756955449767</v>
      </c>
      <c r="AR25" s="314"/>
      <c r="AS25" s="100">
        <v>0.25402101187173165</v>
      </c>
      <c r="AT25" s="100">
        <v>0.2562791864949539</v>
      </c>
      <c r="AU25" s="100">
        <v>0.26906696387858953</v>
      </c>
      <c r="AV25" s="100"/>
      <c r="AW25" s="100">
        <v>0.25974635571254617</v>
      </c>
    </row>
    <row r="26" spans="2:66">
      <c r="B26" s="27" t="s">
        <v>175</v>
      </c>
      <c r="C26" s="100">
        <v>2.7559631906625741E-2</v>
      </c>
      <c r="D26" s="100">
        <v>2.5806731163290016E-2</v>
      </c>
      <c r="E26" s="211">
        <v>3.2220878930636604E-2</v>
      </c>
      <c r="F26" s="100">
        <v>2.9924614079484161E-2</v>
      </c>
      <c r="G26" s="311">
        <v>2.8981589135438478E-2</v>
      </c>
      <c r="H26" s="314"/>
      <c r="I26" s="317">
        <v>2.9992387985674922E-2</v>
      </c>
      <c r="J26" s="100">
        <v>2.6888218140365822E-2</v>
      </c>
      <c r="K26" s="211">
        <v>1.3274273346989909E-2</v>
      </c>
      <c r="L26" s="100">
        <v>1.186646830266024E-2</v>
      </c>
      <c r="M26" s="100">
        <v>2.0066645585635975E-2</v>
      </c>
      <c r="N26" s="314"/>
      <c r="O26" s="100">
        <v>1.1070582439078129E-2</v>
      </c>
      <c r="P26" s="100">
        <v>1.01266523818496E-2</v>
      </c>
      <c r="Q26" s="100">
        <v>1.1502114274798581E-2</v>
      </c>
      <c r="R26" s="100">
        <v>1.1483275917521735E-2</v>
      </c>
      <c r="S26" s="100">
        <v>1.1048136400900679E-2</v>
      </c>
      <c r="T26" s="314"/>
      <c r="U26" s="100">
        <v>1.07035671635389E-2</v>
      </c>
      <c r="V26" s="100">
        <v>1.049484552236526E-2</v>
      </c>
      <c r="W26" s="100">
        <v>1.0533708878354742E-2</v>
      </c>
      <c r="X26" s="100"/>
      <c r="Y26" s="100">
        <v>1.0576768885199171E-2</v>
      </c>
      <c r="Z26" s="53"/>
      <c r="AA26" s="100">
        <v>2.8432554531149408E-2</v>
      </c>
      <c r="AB26" s="100">
        <v>2.6790838341403465E-2</v>
      </c>
      <c r="AC26" s="211">
        <v>3.4207390912341151E-2</v>
      </c>
      <c r="AD26" s="100">
        <v>3.1961491551033755E-2</v>
      </c>
      <c r="AE26" s="100">
        <v>3.0447567528675609E-2</v>
      </c>
      <c r="AF26" s="314"/>
      <c r="AG26" s="100">
        <v>3.2149077102906619E-2</v>
      </c>
      <c r="AH26" s="100">
        <v>2.8918201809761977E-2</v>
      </c>
      <c r="AI26" s="100">
        <v>1.4441423407470054E-2</v>
      </c>
      <c r="AJ26" s="100">
        <v>1.2893174749933118E-2</v>
      </c>
      <c r="AK26" s="100">
        <v>2.1687728329879089E-2</v>
      </c>
      <c r="AL26" s="314"/>
      <c r="AM26" s="100">
        <v>1.1897561062124938E-2</v>
      </c>
      <c r="AN26" s="100">
        <v>1.074985090787999E-2</v>
      </c>
      <c r="AO26" s="100">
        <v>1.2051294810269762E-2</v>
      </c>
      <c r="AP26" s="100">
        <v>1.1856848996795602E-2</v>
      </c>
      <c r="AQ26" s="100">
        <v>1.163989889095449E-2</v>
      </c>
      <c r="AR26" s="314"/>
      <c r="AS26" s="100">
        <v>1.100743142231397E-2</v>
      </c>
      <c r="AT26" s="100">
        <v>1.0782711549028164E-2</v>
      </c>
      <c r="AU26" s="100">
        <v>1.0876954382385458E-2</v>
      </c>
      <c r="AV26" s="100"/>
      <c r="AW26" s="100">
        <v>1.0888221566767825E-2</v>
      </c>
    </row>
    <row r="27" spans="2:66">
      <c r="B27" s="27" t="s">
        <v>16</v>
      </c>
      <c r="C27" s="100">
        <v>0.14550606241548963</v>
      </c>
      <c r="D27" s="100">
        <v>0.15315301567329093</v>
      </c>
      <c r="E27" s="211">
        <v>0.1462103458378809</v>
      </c>
      <c r="F27" s="100">
        <v>0.14539957552205551</v>
      </c>
      <c r="G27" s="311">
        <v>0.14752653383891262</v>
      </c>
      <c r="H27" s="314"/>
      <c r="I27" s="317">
        <v>0.13764724915241894</v>
      </c>
      <c r="J27" s="100">
        <v>0.13748530988998037</v>
      </c>
      <c r="K27" s="211">
        <v>0.13799383213499605</v>
      </c>
      <c r="L27" s="100">
        <v>0.1331813691252586</v>
      </c>
      <c r="M27" s="100">
        <v>0.13649358193468422</v>
      </c>
      <c r="N27" s="314"/>
      <c r="O27" s="100">
        <v>0.13142089895913164</v>
      </c>
      <c r="P27" s="100">
        <v>0.13983676954889426</v>
      </c>
      <c r="Q27" s="100">
        <v>0.13970839941121532</v>
      </c>
      <c r="R27" s="100">
        <v>0.14641709838486347</v>
      </c>
      <c r="S27" s="100">
        <v>0.13946678655418299</v>
      </c>
      <c r="T27" s="314"/>
      <c r="U27" s="100">
        <v>0.14691906304265956</v>
      </c>
      <c r="V27" s="100">
        <v>0.15735691696429494</v>
      </c>
      <c r="W27" s="100">
        <v>0.1567241382593505</v>
      </c>
      <c r="X27" s="100"/>
      <c r="Y27" s="100">
        <v>0.15369342461106233</v>
      </c>
      <c r="Z27" s="100"/>
      <c r="AA27" s="100">
        <v>0.15011481533055659</v>
      </c>
      <c r="AB27" s="100">
        <v>0.15899331296317798</v>
      </c>
      <c r="AC27" s="211">
        <v>0.15522464381781431</v>
      </c>
      <c r="AD27" s="100">
        <v>0.15529648242842697</v>
      </c>
      <c r="AE27" s="100">
        <v>0.15498888209132633</v>
      </c>
      <c r="AF27" s="314"/>
      <c r="AG27" s="100">
        <v>0.14754517139874657</v>
      </c>
      <c r="AH27" s="100">
        <v>0.14786505809053305</v>
      </c>
      <c r="AI27" s="100">
        <v>0.15012703937822117</v>
      </c>
      <c r="AJ27" s="100">
        <v>0.14470444126854137</v>
      </c>
      <c r="AK27" s="100">
        <v>0.14752020765695428</v>
      </c>
      <c r="AL27" s="314"/>
      <c r="AM27" s="100">
        <v>0.14123811270184841</v>
      </c>
      <c r="AN27" s="100">
        <v>0.14844238425567707</v>
      </c>
      <c r="AO27" s="100">
        <v>0.14637892378311967</v>
      </c>
      <c r="AP27" s="100">
        <v>0.15118032855496832</v>
      </c>
      <c r="AQ27" s="100">
        <v>0.14693693445029138</v>
      </c>
      <c r="AR27" s="314"/>
      <c r="AS27" s="100">
        <v>0.15108995780225526</v>
      </c>
      <c r="AT27" s="100">
        <v>0.16167310345392963</v>
      </c>
      <c r="AU27" s="100">
        <v>0.1618310627483262</v>
      </c>
      <c r="AV27" s="100"/>
      <c r="AW27" s="100">
        <v>0.15821921407986411</v>
      </c>
    </row>
    <row r="28" spans="2:66">
      <c r="B28" s="134"/>
      <c r="C28" s="133"/>
      <c r="D28" s="133"/>
      <c r="E28" s="212"/>
      <c r="F28" s="133"/>
      <c r="G28" s="325"/>
      <c r="H28" s="314"/>
      <c r="I28" s="318"/>
      <c r="J28" s="133"/>
      <c r="K28" s="212"/>
      <c r="L28" s="133"/>
      <c r="M28" s="133"/>
      <c r="N28" s="314"/>
      <c r="O28" s="133"/>
      <c r="P28" s="133"/>
      <c r="Q28" s="133"/>
      <c r="R28" s="133"/>
      <c r="S28" s="133"/>
      <c r="T28" s="314"/>
      <c r="U28" s="133"/>
      <c r="V28" s="133"/>
      <c r="W28" s="133"/>
      <c r="X28" s="133"/>
      <c r="Y28" s="133"/>
      <c r="Z28" s="34"/>
      <c r="AA28" s="133"/>
      <c r="AB28" s="133"/>
      <c r="AC28" s="212"/>
      <c r="AD28" s="133"/>
      <c r="AE28" s="133"/>
      <c r="AF28" s="314"/>
      <c r="AG28" s="133"/>
      <c r="AH28" s="133"/>
      <c r="AI28" s="133"/>
      <c r="AJ28" s="133"/>
      <c r="AK28" s="133"/>
      <c r="AL28" s="314"/>
      <c r="AM28" s="133"/>
      <c r="AN28" s="133"/>
      <c r="AO28" s="133"/>
      <c r="AP28" s="133"/>
      <c r="AQ28" s="133"/>
      <c r="AR28" s="314"/>
      <c r="AS28" s="133"/>
      <c r="AT28" s="133"/>
      <c r="AU28" s="133"/>
      <c r="AV28" s="133"/>
      <c r="AW28" s="133"/>
    </row>
    <row r="29" spans="2:66">
      <c r="B29" s="73"/>
      <c r="C29" s="54">
        <f t="shared" ref="C29" si="9">SUM(C22:C27)</f>
        <v>0.99999999999999978</v>
      </c>
      <c r="D29" s="54">
        <f t="shared" ref="D29" si="10">SUM(D22:D27)</f>
        <v>1</v>
      </c>
      <c r="E29" s="54">
        <f t="shared" ref="E29" si="11">SUM(E22:E27)</f>
        <v>1</v>
      </c>
      <c r="F29" s="54">
        <f t="shared" ref="F29:G29" si="12">SUM(F22:F27)</f>
        <v>1</v>
      </c>
      <c r="G29" s="326">
        <f t="shared" si="12"/>
        <v>1.0000000000000002</v>
      </c>
      <c r="H29" s="314"/>
      <c r="I29" s="127">
        <f t="shared" ref="I29" si="13">SUM(I22:I27)</f>
        <v>1</v>
      </c>
      <c r="J29" s="54">
        <f t="shared" ref="J29:K29" si="14">SUM(J22:J27)</f>
        <v>0.99999999999999978</v>
      </c>
      <c r="K29" s="54">
        <f t="shared" si="14"/>
        <v>1</v>
      </c>
      <c r="L29" s="54">
        <f t="shared" ref="L29:M29" si="15">SUM(L22:L27)</f>
        <v>1</v>
      </c>
      <c r="M29" s="54">
        <f t="shared" si="15"/>
        <v>0.99999999999999978</v>
      </c>
      <c r="N29" s="314"/>
      <c r="O29" s="54">
        <f t="shared" ref="O29:P29" si="16">SUM(O22:O27)</f>
        <v>1</v>
      </c>
      <c r="P29" s="54">
        <f t="shared" si="16"/>
        <v>0.99999999999999989</v>
      </c>
      <c r="Q29" s="54">
        <f t="shared" ref="Q29" si="17">SUM(Q22:Q27)</f>
        <v>1.0000000000000002</v>
      </c>
      <c r="R29" s="54">
        <f t="shared" ref="R29:V29" si="18">SUM(R22:R27)</f>
        <v>1</v>
      </c>
      <c r="S29" s="54">
        <f t="shared" si="18"/>
        <v>1</v>
      </c>
      <c r="T29" s="314"/>
      <c r="U29" s="54">
        <f t="shared" ref="U29" si="19">SUM(U22:U27)</f>
        <v>1.0000000000000002</v>
      </c>
      <c r="V29" s="54">
        <f t="shared" si="18"/>
        <v>1</v>
      </c>
      <c r="W29" s="54">
        <f>SUM(W22:W27)</f>
        <v>0.99999999999999989</v>
      </c>
      <c r="X29" s="54">
        <f t="shared" ref="X29" si="20">SUM(X22:X27)</f>
        <v>0</v>
      </c>
      <c r="Y29" s="54">
        <f t="shared" ref="Y29" si="21">SUM(Y22:Y27)</f>
        <v>1</v>
      </c>
      <c r="Z29" s="34"/>
      <c r="AA29" s="54">
        <f t="shared" ref="AA29" si="22">SUM(AA22:AA27)</f>
        <v>0.99999999999999989</v>
      </c>
      <c r="AB29" s="54">
        <f t="shared" ref="AB29" si="23">SUM(AB22:AB27)</f>
        <v>1</v>
      </c>
      <c r="AC29" s="221">
        <f t="shared" ref="AC29" si="24">SUM(AC22:AC27)</f>
        <v>1</v>
      </c>
      <c r="AD29" s="54">
        <f t="shared" ref="AD29:AE29" si="25">SUM(AD22:AD27)</f>
        <v>1</v>
      </c>
      <c r="AE29" s="54">
        <f t="shared" si="25"/>
        <v>1</v>
      </c>
      <c r="AF29" s="314"/>
      <c r="AG29" s="54">
        <f t="shared" ref="AG29" si="26">SUM(AG22:AG27)</f>
        <v>1</v>
      </c>
      <c r="AH29" s="54">
        <f t="shared" ref="AH29:AI29" si="27">SUM(AH22:AH27)</f>
        <v>1</v>
      </c>
      <c r="AI29" s="54">
        <f t="shared" si="27"/>
        <v>1</v>
      </c>
      <c r="AJ29" s="54">
        <f t="shared" ref="AJ29:AM29" si="28">SUM(AJ22:AJ27)</f>
        <v>1</v>
      </c>
      <c r="AK29" s="54">
        <f t="shared" si="28"/>
        <v>1</v>
      </c>
      <c r="AL29" s="314"/>
      <c r="AM29" s="54">
        <f t="shared" si="28"/>
        <v>1</v>
      </c>
      <c r="AN29" s="54">
        <f t="shared" ref="AN29" si="29">SUM(AN22:AN27)</f>
        <v>1</v>
      </c>
      <c r="AO29" s="54">
        <f t="shared" ref="AO29" si="30">SUM(AO22:AO27)</f>
        <v>1</v>
      </c>
      <c r="AP29" s="54">
        <f t="shared" ref="AP29:AV29" si="31">SUM(AP22:AP27)</f>
        <v>1</v>
      </c>
      <c r="AQ29" s="54">
        <f t="shared" si="31"/>
        <v>1.0000000000000002</v>
      </c>
      <c r="AR29" s="314"/>
      <c r="AS29" s="54">
        <f t="shared" ref="AS29" si="32">SUM(AS22:AS27)</f>
        <v>1</v>
      </c>
      <c r="AT29" s="54">
        <f t="shared" si="31"/>
        <v>1</v>
      </c>
      <c r="AU29" s="54">
        <f t="shared" si="31"/>
        <v>1</v>
      </c>
      <c r="AV29" s="54">
        <f t="shared" si="31"/>
        <v>0</v>
      </c>
      <c r="AW29" s="54">
        <f t="shared" ref="AW29" si="33">SUM(AW22:AW27)</f>
        <v>1</v>
      </c>
    </row>
    <row r="30" spans="2:66">
      <c r="C30" s="34"/>
      <c r="D30" s="34"/>
      <c r="E30" s="158"/>
      <c r="F30" s="34"/>
      <c r="G30" s="34"/>
      <c r="H30" s="53"/>
      <c r="I30" s="34"/>
      <c r="J30" s="34"/>
      <c r="K30" s="158"/>
      <c r="L30" s="34"/>
      <c r="M30" s="34"/>
      <c r="N30" s="53"/>
      <c r="O30" s="34"/>
      <c r="P30" s="34"/>
      <c r="Q30" s="34"/>
      <c r="R30" s="34"/>
      <c r="S30" s="34"/>
      <c r="T30" s="53"/>
      <c r="U30" s="34"/>
      <c r="V30" s="34"/>
      <c r="W30" s="34"/>
      <c r="X30" s="34"/>
      <c r="Y30" s="34"/>
      <c r="AA30" s="34"/>
      <c r="AB30" s="34"/>
      <c r="AC30" s="34"/>
      <c r="AD30" s="34"/>
      <c r="AE30" s="34"/>
      <c r="AF30" s="53"/>
      <c r="AG30" s="34"/>
      <c r="AH30" s="34"/>
      <c r="AI30" s="34"/>
      <c r="AJ30" s="34"/>
      <c r="AK30" s="34"/>
      <c r="AL30" s="53"/>
      <c r="AM30" s="34"/>
      <c r="AN30" s="34"/>
      <c r="AO30" s="34"/>
      <c r="AP30" s="34"/>
      <c r="AQ30" s="34"/>
      <c r="AR30" s="53"/>
      <c r="AS30" s="34"/>
      <c r="AT30" s="34"/>
      <c r="AU30" s="34"/>
      <c r="AV30" s="34"/>
      <c r="AW30" s="34"/>
    </row>
    <row r="31" spans="2:66" ht="12.75" hidden="1" customHeight="1">
      <c r="B31" s="67"/>
    </row>
    <row r="32" spans="2:66" ht="12.75" hidden="1" customHeight="1"/>
    <row r="33" spans="2:49" ht="12.75" customHeight="1">
      <c r="B33" s="344" t="s">
        <v>58</v>
      </c>
      <c r="C33" s="343" t="str">
        <f>C20</f>
        <v>FY 2020-21</v>
      </c>
      <c r="D33" s="343"/>
      <c r="E33" s="343"/>
      <c r="F33" s="343"/>
      <c r="G33" s="343"/>
      <c r="H33" s="332"/>
      <c r="I33" s="343" t="str">
        <f t="shared" ref="I33:K34" si="34">I20</f>
        <v>FY 2021-22</v>
      </c>
      <c r="J33" s="343" t="str">
        <f t="shared" si="34"/>
        <v>FY 2021-22</v>
      </c>
      <c r="K33" s="343" t="str">
        <f t="shared" si="34"/>
        <v>FY 2021-22</v>
      </c>
      <c r="L33" s="343"/>
      <c r="M33" s="343" t="str">
        <f>M20</f>
        <v>FY 2021-22</v>
      </c>
      <c r="N33" s="332"/>
      <c r="O33" s="343" t="s">
        <v>321</v>
      </c>
      <c r="P33" s="343"/>
      <c r="Q33" s="343"/>
      <c r="R33" s="343"/>
      <c r="S33" s="343"/>
      <c r="T33" s="332"/>
      <c r="U33" s="343" t="s">
        <v>360</v>
      </c>
      <c r="V33" s="343"/>
      <c r="W33" s="343"/>
      <c r="X33" s="343"/>
      <c r="Y33" s="343"/>
      <c r="Z33" s="105"/>
      <c r="AA33" s="343" t="str">
        <f>AA20</f>
        <v>FY 2020-21</v>
      </c>
      <c r="AB33" s="343"/>
      <c r="AC33" s="343"/>
      <c r="AD33" s="343"/>
      <c r="AE33" s="343"/>
      <c r="AF33" s="332"/>
      <c r="AG33" s="343" t="str">
        <f>AG20</f>
        <v>FY 2021-22</v>
      </c>
      <c r="AH33" s="343" t="str">
        <f>AH20</f>
        <v>FY 2021-22</v>
      </c>
      <c r="AI33" s="343"/>
      <c r="AJ33" s="343"/>
      <c r="AK33" s="343" t="str">
        <f>AK20</f>
        <v>FY 2021-22</v>
      </c>
      <c r="AL33" s="332"/>
      <c r="AM33" s="343" t="s">
        <v>321</v>
      </c>
      <c r="AN33" s="343"/>
      <c r="AO33" s="343"/>
      <c r="AP33" s="343"/>
      <c r="AQ33" s="343"/>
      <c r="AR33" s="332"/>
      <c r="AS33" s="343" t="s">
        <v>360</v>
      </c>
      <c r="AT33" s="343"/>
      <c r="AU33" s="343"/>
      <c r="AV33" s="343"/>
      <c r="AW33" s="343"/>
    </row>
    <row r="34" spans="2:49">
      <c r="B34" s="345"/>
      <c r="C34" s="69" t="str">
        <f>C21</f>
        <v>QE Jun-20</v>
      </c>
      <c r="D34" s="69" t="str">
        <f t="shared" ref="D34:G34" si="35">D21</f>
        <v>QE Sep-20</v>
      </c>
      <c r="E34" s="69" t="str">
        <f t="shared" si="35"/>
        <v>QE Dec-20</v>
      </c>
      <c r="F34" s="69" t="str">
        <f t="shared" si="35"/>
        <v>QE Mar-21</v>
      </c>
      <c r="G34" s="323" t="str">
        <f t="shared" si="35"/>
        <v>FY 2020-21</v>
      </c>
      <c r="H34" s="333"/>
      <c r="I34" s="315" t="str">
        <f t="shared" si="34"/>
        <v>QE Jun-21</v>
      </c>
      <c r="J34" s="69" t="str">
        <f t="shared" si="34"/>
        <v>QE Sep-21</v>
      </c>
      <c r="K34" s="69" t="str">
        <f t="shared" si="34"/>
        <v>QE Dec-21</v>
      </c>
      <c r="L34" s="69" t="str">
        <f t="shared" ref="L34" si="36">L21</f>
        <v>QE Mar-22</v>
      </c>
      <c r="M34" s="69" t="str">
        <f>M21</f>
        <v>FY 2021-22</v>
      </c>
      <c r="N34" s="333"/>
      <c r="O34" s="69" t="str">
        <f>O21</f>
        <v>QE Jun-22</v>
      </c>
      <c r="P34" s="69" t="str">
        <f>P21</f>
        <v>QE Sep-22</v>
      </c>
      <c r="Q34" s="69" t="str">
        <f>Q21</f>
        <v>QE Dec-22</v>
      </c>
      <c r="R34" s="69" t="str">
        <f t="shared" ref="R34:S34" si="37">R21</f>
        <v>QE Mar-23</v>
      </c>
      <c r="S34" s="69" t="str">
        <f t="shared" si="37"/>
        <v>FY 2022-23</v>
      </c>
      <c r="T34" s="333"/>
      <c r="U34" s="69" t="str">
        <f>U21</f>
        <v>QE Jun-23</v>
      </c>
      <c r="V34" s="69" t="str">
        <f>V21</f>
        <v>QE Sep-23</v>
      </c>
      <c r="W34" s="69" t="str">
        <f>W21</f>
        <v>QE Dec-23</v>
      </c>
      <c r="X34" s="69" t="str">
        <f t="shared" ref="X34:Y34" si="38">X21</f>
        <v>QE Mar-24</v>
      </c>
      <c r="Y34" s="69" t="str">
        <f t="shared" si="38"/>
        <v>FY 2023-24</v>
      </c>
      <c r="Z34" s="49"/>
      <c r="AA34" s="69" t="str">
        <f>AA21</f>
        <v>QE Jun-20</v>
      </c>
      <c r="AB34" s="69" t="str">
        <f t="shared" ref="AB34:AE34" si="39">AB21</f>
        <v>QE Sep-20</v>
      </c>
      <c r="AC34" s="69" t="str">
        <f t="shared" si="39"/>
        <v>QE Dec-20</v>
      </c>
      <c r="AD34" s="69" t="str">
        <f t="shared" si="39"/>
        <v>QE Mar-21</v>
      </c>
      <c r="AE34" s="69" t="str">
        <f t="shared" si="39"/>
        <v>FY 2020-21</v>
      </c>
      <c r="AF34" s="333"/>
      <c r="AG34" s="69" t="str">
        <f>AG21</f>
        <v>QE Jun-21</v>
      </c>
      <c r="AH34" s="69" t="str">
        <f>AH21</f>
        <v>QE Sep-21</v>
      </c>
      <c r="AI34" s="69" t="str">
        <f>AI21</f>
        <v>QE Dec-21</v>
      </c>
      <c r="AJ34" s="69" t="str">
        <f t="shared" ref="AJ34" si="40">AJ21</f>
        <v>QE Mar-22</v>
      </c>
      <c r="AK34" s="69" t="str">
        <f>AK21</f>
        <v>FY 2021-22</v>
      </c>
      <c r="AL34" s="333"/>
      <c r="AM34" s="69" t="str">
        <f t="shared" ref="AM34:AU34" si="41">AM21</f>
        <v>QE Jun-22</v>
      </c>
      <c r="AN34" s="69" t="str">
        <f t="shared" si="41"/>
        <v>QE Sep-22</v>
      </c>
      <c r="AO34" s="69" t="str">
        <f t="shared" si="41"/>
        <v>QE Dec-22</v>
      </c>
      <c r="AP34" s="69" t="str">
        <f t="shared" si="41"/>
        <v>QE Mar-23</v>
      </c>
      <c r="AQ34" s="69" t="str">
        <f t="shared" si="41"/>
        <v>FY 2022-23</v>
      </c>
      <c r="AR34" s="333"/>
      <c r="AS34" s="69" t="str">
        <f t="shared" ref="AS34" si="42">AS21</f>
        <v>QE Jun-23</v>
      </c>
      <c r="AT34" s="69" t="str">
        <f t="shared" si="41"/>
        <v>QE Sep-23</v>
      </c>
      <c r="AU34" s="69" t="str">
        <f t="shared" si="41"/>
        <v>QE Dec-23</v>
      </c>
      <c r="AV34" s="69" t="str">
        <f t="shared" ref="AV34:AW34" si="43">AV21</f>
        <v>QE Mar-24</v>
      </c>
      <c r="AW34" s="69" t="str">
        <f t="shared" si="43"/>
        <v>FY 2023-24</v>
      </c>
    </row>
    <row r="35" spans="2:49">
      <c r="B35" s="12"/>
      <c r="C35" s="70"/>
      <c r="D35" s="70"/>
      <c r="E35" s="70"/>
      <c r="F35" s="70"/>
      <c r="G35" s="324"/>
      <c r="H35" s="334"/>
      <c r="I35" s="316"/>
      <c r="J35" s="70"/>
      <c r="K35" s="70"/>
      <c r="L35" s="70"/>
      <c r="M35" s="70"/>
      <c r="N35" s="334"/>
      <c r="O35" s="70"/>
      <c r="P35" s="70"/>
      <c r="Q35" s="70"/>
      <c r="R35" s="70"/>
      <c r="S35" s="70"/>
      <c r="T35" s="334"/>
      <c r="U35" s="70"/>
      <c r="V35" s="70"/>
      <c r="W35" s="70"/>
      <c r="X35" s="70"/>
      <c r="Y35" s="70"/>
      <c r="Z35" s="71"/>
      <c r="AA35" s="70"/>
      <c r="AB35" s="70"/>
      <c r="AC35" s="213"/>
      <c r="AD35" s="70"/>
      <c r="AE35" s="70"/>
      <c r="AF35" s="334"/>
      <c r="AG35" s="70"/>
      <c r="AH35" s="70"/>
      <c r="AI35" s="70"/>
      <c r="AJ35" s="70"/>
      <c r="AK35" s="70"/>
      <c r="AL35" s="334"/>
      <c r="AM35" s="70"/>
      <c r="AN35" s="70"/>
      <c r="AO35" s="70"/>
      <c r="AP35" s="70"/>
      <c r="AQ35" s="70"/>
      <c r="AR35" s="334"/>
      <c r="AS35" s="70"/>
      <c r="AT35" s="70"/>
      <c r="AU35" s="70"/>
      <c r="AV35" s="70"/>
      <c r="AW35" s="70"/>
    </row>
    <row r="36" spans="2:49">
      <c r="B36" s="27" t="s">
        <v>17</v>
      </c>
      <c r="C36" s="100">
        <v>0.26390995795394467</v>
      </c>
      <c r="D36" s="100">
        <v>0.27650498558480152</v>
      </c>
      <c r="E36" s="211">
        <v>0.28682423003542845</v>
      </c>
      <c r="F36" s="100">
        <v>0.29119567202769819</v>
      </c>
      <c r="G36" s="311">
        <v>0.28025833665842736</v>
      </c>
      <c r="H36" s="314"/>
      <c r="I36" s="317">
        <v>0.29668760783683201</v>
      </c>
      <c r="J36" s="100">
        <v>0.29221788339485333</v>
      </c>
      <c r="K36" s="211">
        <v>0.29845321445028689</v>
      </c>
      <c r="L36" s="100">
        <v>0.29395863417348689</v>
      </c>
      <c r="M36" s="100">
        <v>0.29530282326817014</v>
      </c>
      <c r="N36" s="314"/>
      <c r="O36" s="100">
        <v>0.28464762647803132</v>
      </c>
      <c r="P36" s="100">
        <v>0.2548473742269291</v>
      </c>
      <c r="Q36" s="100">
        <v>0.24522182126076064</v>
      </c>
      <c r="R36" s="100">
        <v>0.23346760652619047</v>
      </c>
      <c r="S36" s="100">
        <v>0.2541244106827919</v>
      </c>
      <c r="T36" s="314"/>
      <c r="U36" s="100">
        <v>0.23424015380688748</v>
      </c>
      <c r="V36" s="100">
        <v>0.23456442706557698</v>
      </c>
      <c r="W36" s="100">
        <v>0.25028437788154034</v>
      </c>
      <c r="X36" s="100"/>
      <c r="Y36" s="100">
        <v>0.23965469894036331</v>
      </c>
      <c r="Z36" s="101"/>
      <c r="AA36" s="100">
        <v>0.24059507285077703</v>
      </c>
      <c r="AB36" s="100">
        <v>0.24891541476662299</v>
      </c>
      <c r="AC36" s="211">
        <v>0.24285484561404649</v>
      </c>
      <c r="AD36" s="100">
        <v>0.24294951708819545</v>
      </c>
      <c r="AE36" s="100">
        <v>0.24385157779367247</v>
      </c>
      <c r="AF36" s="314"/>
      <c r="AG36" s="100">
        <v>0.24611390283818491</v>
      </c>
      <c r="AH36" s="100">
        <v>0.238782355213009</v>
      </c>
      <c r="AI36" s="100">
        <v>0.23676920721461611</v>
      </c>
      <c r="AJ36" s="100">
        <v>0.23287076844574367</v>
      </c>
      <c r="AK36" s="100">
        <v>0.23837390466831521</v>
      </c>
      <c r="AL36" s="314"/>
      <c r="AM36" s="100">
        <v>0.23121040905031678</v>
      </c>
      <c r="AN36" s="100">
        <v>0.2089903623992328</v>
      </c>
      <c r="AO36" s="100">
        <v>0.20918414379913303</v>
      </c>
      <c r="AP36" s="100">
        <v>0.20853083163286562</v>
      </c>
      <c r="AQ36" s="100">
        <v>0.21417367329248244</v>
      </c>
      <c r="AR36" s="314"/>
      <c r="AS36" s="100">
        <v>0.2125009481282592</v>
      </c>
      <c r="AT36" s="100">
        <v>0.21356908258170573</v>
      </c>
      <c r="AU36" s="100">
        <v>0.22585456692269126</v>
      </c>
      <c r="AV36" s="100"/>
      <c r="AW36" s="100">
        <v>0.2172649137891966</v>
      </c>
    </row>
    <row r="37" spans="2:49">
      <c r="B37" s="27" t="s">
        <v>18</v>
      </c>
      <c r="C37" s="100">
        <v>0.55257183568156898</v>
      </c>
      <c r="D37" s="100">
        <v>0.54440732116849166</v>
      </c>
      <c r="E37" s="211">
        <v>0.53357033025999712</v>
      </c>
      <c r="F37" s="100">
        <v>0.53093441013643528</v>
      </c>
      <c r="G37" s="311">
        <v>0.53983538464782799</v>
      </c>
      <c r="H37" s="314"/>
      <c r="I37" s="317">
        <v>0.53578017199489181</v>
      </c>
      <c r="J37" s="100">
        <v>0.55436366369579115</v>
      </c>
      <c r="K37" s="211">
        <v>0.56087530940907637</v>
      </c>
      <c r="L37" s="100">
        <v>0.5708672794269789</v>
      </c>
      <c r="M37" s="100">
        <v>0.55623373701343604</v>
      </c>
      <c r="N37" s="314"/>
      <c r="O37" s="100">
        <v>0.57694252805317414</v>
      </c>
      <c r="P37" s="100">
        <v>0.59436510969955281</v>
      </c>
      <c r="Q37" s="100">
        <v>0.6018021489083405</v>
      </c>
      <c r="R37" s="100">
        <v>0.60375631950121056</v>
      </c>
      <c r="S37" s="100">
        <v>0.59444194734275568</v>
      </c>
      <c r="T37" s="314"/>
      <c r="U37" s="100">
        <v>0.59648664070263813</v>
      </c>
      <c r="V37" s="100">
        <v>0.59877173908189396</v>
      </c>
      <c r="W37" s="100">
        <v>0.58378374520977871</v>
      </c>
      <c r="X37" s="100"/>
      <c r="Y37" s="100">
        <v>0.59305994092504033</v>
      </c>
      <c r="Z37" s="101"/>
      <c r="AA37" s="100">
        <v>0.57007397281733541</v>
      </c>
      <c r="AB37" s="100">
        <v>0.56516760844352376</v>
      </c>
      <c r="AC37" s="211">
        <v>0.56646651091432731</v>
      </c>
      <c r="AD37" s="100">
        <v>0.56707350071935414</v>
      </c>
      <c r="AE37" s="100">
        <v>0.56714192764311444</v>
      </c>
      <c r="AF37" s="314"/>
      <c r="AG37" s="100">
        <v>0.57430698975684547</v>
      </c>
      <c r="AH37" s="100">
        <v>0.59621653688859144</v>
      </c>
      <c r="AI37" s="100">
        <v>0.61019067562059626</v>
      </c>
      <c r="AJ37" s="100">
        <v>0.62025965981983855</v>
      </c>
      <c r="AK37" s="100">
        <v>0.60116904565733797</v>
      </c>
      <c r="AL37" s="314"/>
      <c r="AM37" s="100">
        <v>0.62004045357354864</v>
      </c>
      <c r="AN37" s="100">
        <v>0.63094259318783197</v>
      </c>
      <c r="AO37" s="100">
        <v>0.6305358250385904</v>
      </c>
      <c r="AP37" s="100">
        <v>0.62339767524560863</v>
      </c>
      <c r="AQ37" s="100">
        <v>0.62628156573516669</v>
      </c>
      <c r="AR37" s="314"/>
      <c r="AS37" s="100">
        <v>0.61342033842948207</v>
      </c>
      <c r="AT37" s="100">
        <v>0.61519561507322851</v>
      </c>
      <c r="AU37" s="100">
        <v>0.60280659349460519</v>
      </c>
      <c r="AV37" s="100"/>
      <c r="AW37" s="100">
        <v>0.61052369672200524</v>
      </c>
    </row>
    <row r="38" spans="2:49">
      <c r="B38" s="27" t="s">
        <v>205</v>
      </c>
      <c r="C38" s="100">
        <v>2.8346504134869679E-2</v>
      </c>
      <c r="D38" s="100">
        <v>2.659330248214074E-2</v>
      </c>
      <c r="E38" s="214">
        <v>3.2129916251443361E-2</v>
      </c>
      <c r="F38" s="140">
        <v>2.9530118368484206E-2</v>
      </c>
      <c r="G38" s="311">
        <v>2.922340472091146E-2</v>
      </c>
      <c r="H38" s="314"/>
      <c r="I38" s="317">
        <v>2.9735338033871433E-2</v>
      </c>
      <c r="J38" s="100">
        <v>2.6670596582019791E-2</v>
      </c>
      <c r="K38" s="214">
        <v>1.3086632376444238E-2</v>
      </c>
      <c r="L38" s="140">
        <v>1.1691596530315772E-2</v>
      </c>
      <c r="M38" s="100">
        <v>1.985921251017737E-2</v>
      </c>
      <c r="N38" s="314"/>
      <c r="O38" s="100">
        <v>1.1409252289248254E-2</v>
      </c>
      <c r="P38" s="100">
        <v>9.5616947601407289E-3</v>
      </c>
      <c r="Q38" s="100">
        <v>1.1033087022225604E-2</v>
      </c>
      <c r="R38" s="100">
        <v>1.0991729455304034E-2</v>
      </c>
      <c r="S38" s="100">
        <v>1.0744107130466267E-2</v>
      </c>
      <c r="T38" s="314"/>
      <c r="U38" s="100">
        <v>1.0227091323103454E-2</v>
      </c>
      <c r="V38" s="100">
        <v>9.9071223944810546E-3</v>
      </c>
      <c r="W38" s="100">
        <v>9.6527623349722761E-3</v>
      </c>
      <c r="X38" s="100"/>
      <c r="Y38" s="100">
        <v>9.9289113116986568E-3</v>
      </c>
      <c r="Z38" s="101"/>
      <c r="AA38" s="100">
        <v>2.9244350117331157E-2</v>
      </c>
      <c r="AB38" s="100">
        <v>2.7607404566469977E-2</v>
      </c>
      <c r="AC38" s="214">
        <v>3.4110820116358326E-2</v>
      </c>
      <c r="AD38" s="140">
        <v>3.1540143716754114E-2</v>
      </c>
      <c r="AE38" s="100">
        <v>3.0701614894186428E-2</v>
      </c>
      <c r="AF38" s="314"/>
      <c r="AG38" s="100">
        <v>3.1873543233320242E-2</v>
      </c>
      <c r="AH38" s="100">
        <v>2.8684150445348302E-2</v>
      </c>
      <c r="AI38" s="100">
        <v>1.4237283969219515E-2</v>
      </c>
      <c r="AJ38" s="140">
        <v>1.2703172782864088E-2</v>
      </c>
      <c r="AK38" s="100">
        <v>2.1463537786024681E-2</v>
      </c>
      <c r="AL38" s="314"/>
      <c r="AM38" s="100">
        <v>1.2261529737167405E-2</v>
      </c>
      <c r="AN38" s="100">
        <v>1.0150125552092507E-2</v>
      </c>
      <c r="AO38" s="100">
        <v>1.1559873358546545E-2</v>
      </c>
      <c r="AP38" s="100">
        <v>1.1349311581576704E-2</v>
      </c>
      <c r="AQ38" s="100">
        <v>1.1319585143971899E-2</v>
      </c>
      <c r="AR38" s="314"/>
      <c r="AS38" s="100">
        <v>1.0517428878503286E-2</v>
      </c>
      <c r="AT38" s="100">
        <v>1.0178867600571477E-2</v>
      </c>
      <c r="AU38" s="100">
        <v>9.9673018111642395E-3</v>
      </c>
      <c r="AV38" s="100"/>
      <c r="AW38" s="100">
        <v>1.0221286619001943E-2</v>
      </c>
    </row>
    <row r="39" spans="2:49">
      <c r="B39" s="27" t="s">
        <v>210</v>
      </c>
      <c r="C39" s="100">
        <v>6.6845120773688621E-2</v>
      </c>
      <c r="D39" s="100">
        <v>6.4035884505073207E-2</v>
      </c>
      <c r="E39" s="211">
        <v>5.9060715199101083E-2</v>
      </c>
      <c r="F39" s="100">
        <v>6.1029813652682625E-2</v>
      </c>
      <c r="G39" s="311">
        <v>6.2572745926419274E-2</v>
      </c>
      <c r="H39" s="314"/>
      <c r="I39" s="317">
        <v>5.8854270785916575E-2</v>
      </c>
      <c r="J39" s="100">
        <v>5.7189743429646923E-2</v>
      </c>
      <c r="K39" s="211">
        <v>5.5688855971992815E-2</v>
      </c>
      <c r="L39" s="100">
        <v>5.5174966361615674E-2</v>
      </c>
      <c r="M39" s="100">
        <v>5.6642853732718129E-2</v>
      </c>
      <c r="N39" s="314"/>
      <c r="O39" s="100">
        <v>5.7571890828112877E-2</v>
      </c>
      <c r="P39" s="100">
        <v>6.2742925436908736E-2</v>
      </c>
      <c r="Q39" s="100">
        <v>6.5543356835067165E-2</v>
      </c>
      <c r="R39" s="100">
        <v>7.1619780951177131E-2</v>
      </c>
      <c r="S39" s="100">
        <v>6.4480687477371651E-2</v>
      </c>
      <c r="T39" s="314"/>
      <c r="U39" s="100">
        <v>7.5762868003800679E-2</v>
      </c>
      <c r="V39" s="100">
        <v>7.4994040276864946E-2</v>
      </c>
      <c r="W39" s="100">
        <v>7.4765560435356662E-2</v>
      </c>
      <c r="X39" s="100"/>
      <c r="Y39" s="100">
        <v>7.5172930147034203E-2</v>
      </c>
      <c r="Z39" s="101"/>
      <c r="AA39" s="100">
        <v>6.8962370324047853E-2</v>
      </c>
      <c r="AB39" s="100">
        <v>6.6477812279634951E-2</v>
      </c>
      <c r="AC39" s="211">
        <v>6.2701982051058258E-2</v>
      </c>
      <c r="AD39" s="100">
        <v>6.5183927459859278E-2</v>
      </c>
      <c r="AE39" s="100">
        <v>6.5737868898281454E-2</v>
      </c>
      <c r="AF39" s="314"/>
      <c r="AG39" s="100">
        <v>6.308635678611163E-2</v>
      </c>
      <c r="AH39" s="100">
        <v>6.1507405708831342E-2</v>
      </c>
      <c r="AI39" s="100">
        <v>6.0585338808887265E-2</v>
      </c>
      <c r="AJ39" s="100">
        <v>5.9948795629657908E-2</v>
      </c>
      <c r="AK39" s="100">
        <v>6.1218743229492043E-2</v>
      </c>
      <c r="AL39" s="314"/>
      <c r="AM39" s="100">
        <v>6.1872542872866379E-2</v>
      </c>
      <c r="AN39" s="100">
        <v>6.6604151948564089E-2</v>
      </c>
      <c r="AO39" s="100">
        <v>6.8672793297207588E-2</v>
      </c>
      <c r="AP39" s="100">
        <v>7.3949710345804553E-2</v>
      </c>
      <c r="AQ39" s="100">
        <v>6.7934414947543001E-2</v>
      </c>
      <c r="AR39" s="314"/>
      <c r="AS39" s="100">
        <v>7.7913704951605364E-2</v>
      </c>
      <c r="AT39" s="100">
        <v>7.7051072593528641E-2</v>
      </c>
      <c r="AU39" s="100">
        <v>7.7201828873390582E-2</v>
      </c>
      <c r="AV39" s="100"/>
      <c r="AW39" s="100">
        <v>7.7386537244796411E-2</v>
      </c>
    </row>
    <row r="40" spans="2:49">
      <c r="B40" s="27" t="s">
        <v>206</v>
      </c>
      <c r="C40" s="100">
        <v>7.2725886900335976E-2</v>
      </c>
      <c r="D40" s="100">
        <v>7.6845898432268633E-2</v>
      </c>
      <c r="E40" s="214">
        <v>7.2268719989219202E-2</v>
      </c>
      <c r="F40" s="140">
        <v>7.1674353834040583E-2</v>
      </c>
      <c r="G40" s="311">
        <v>7.3330283215634673E-2</v>
      </c>
      <c r="H40" s="314"/>
      <c r="I40" s="317">
        <v>6.4692360843621247E-2</v>
      </c>
      <c r="J40" s="100">
        <v>5.5817780061856351E-2</v>
      </c>
      <c r="K40" s="214">
        <v>5.6788699295846734E-2</v>
      </c>
      <c r="L40" s="140">
        <v>5.2822691051269369E-2</v>
      </c>
      <c r="M40" s="100">
        <v>5.7285016744492025E-2</v>
      </c>
      <c r="N40" s="314"/>
      <c r="O40" s="100">
        <v>5.3414072593300305E-2</v>
      </c>
      <c r="P40" s="100">
        <v>5.783556428986613E-2</v>
      </c>
      <c r="Q40" s="100">
        <v>5.629944246758832E-2</v>
      </c>
      <c r="R40" s="100">
        <v>5.8622672769471827E-2</v>
      </c>
      <c r="S40" s="100">
        <v>5.6586233453529769E-2</v>
      </c>
      <c r="T40" s="314"/>
      <c r="U40" s="100">
        <v>5.830572445513961E-2</v>
      </c>
      <c r="V40" s="100">
        <v>5.9663087634879576E-2</v>
      </c>
      <c r="W40" s="100">
        <v>6.0117803089557192E-2</v>
      </c>
      <c r="X40" s="100"/>
      <c r="Y40" s="100">
        <v>5.9364231267644653E-2</v>
      </c>
      <c r="Z40" s="101"/>
      <c r="AA40" s="100">
        <v>7.5029403590215621E-2</v>
      </c>
      <c r="AB40" s="100">
        <v>7.9776319948161645E-2</v>
      </c>
      <c r="AC40" s="214">
        <v>7.6724299195177148E-2</v>
      </c>
      <c r="AD40" s="140">
        <v>7.6553009118438042E-2</v>
      </c>
      <c r="AE40" s="100">
        <v>7.703955568726148E-2</v>
      </c>
      <c r="AF40" s="314"/>
      <c r="AG40" s="100">
        <v>6.93442515388904E-2</v>
      </c>
      <c r="AH40" s="100">
        <v>6.0031863025480123E-2</v>
      </c>
      <c r="AI40" s="100">
        <v>6.1781886650449938E-2</v>
      </c>
      <c r="AJ40" s="140">
        <v>5.7392997572248611E-2</v>
      </c>
      <c r="AK40" s="100">
        <v>6.1912783341149691E-2</v>
      </c>
      <c r="AL40" s="314"/>
      <c r="AM40" s="100">
        <v>5.7404133319338108E-2</v>
      </c>
      <c r="AN40" s="100">
        <v>6.1394789694125214E-2</v>
      </c>
      <c r="AO40" s="100">
        <v>5.8987518522337849E-2</v>
      </c>
      <c r="AP40" s="100">
        <v>6.052978120604087E-2</v>
      </c>
      <c r="AQ40" s="100">
        <v>5.9617116599441779E-2</v>
      </c>
      <c r="AR40" s="314"/>
      <c r="AS40" s="100">
        <v>5.9960969428446892E-2</v>
      </c>
      <c r="AT40" s="100">
        <v>6.129960300228466E-2</v>
      </c>
      <c r="AU40" s="100">
        <v>6.2076767957581692E-2</v>
      </c>
      <c r="AV40" s="100"/>
      <c r="AW40" s="100">
        <v>6.1112321749553854E-2</v>
      </c>
    </row>
    <row r="41" spans="2:49">
      <c r="B41" s="27" t="s">
        <v>16</v>
      </c>
      <c r="C41" s="100">
        <v>1.5600694555592192E-2</v>
      </c>
      <c r="D41" s="100">
        <v>1.161260782722417E-2</v>
      </c>
      <c r="E41" s="214">
        <v>1.6146088264810829E-2</v>
      </c>
      <c r="F41" s="140">
        <v>1.5635631980659096E-2</v>
      </c>
      <c r="G41" s="311">
        <v>1.4779844830779097E-2</v>
      </c>
      <c r="H41" s="314"/>
      <c r="I41" s="317">
        <v>1.4250250504866798E-2</v>
      </c>
      <c r="J41" s="100">
        <v>1.3740332835832479E-2</v>
      </c>
      <c r="K41" s="214">
        <v>1.5107288496352801E-2</v>
      </c>
      <c r="L41" s="140">
        <v>1.5484832456333395E-2</v>
      </c>
      <c r="M41" s="100">
        <v>1.4676356731006198E-2</v>
      </c>
      <c r="N41" s="314"/>
      <c r="O41" s="100">
        <v>1.6014629758133354E-2</v>
      </c>
      <c r="P41" s="100">
        <v>2.0647331586602802E-2</v>
      </c>
      <c r="Q41" s="100">
        <v>2.010014350601768E-2</v>
      </c>
      <c r="R41" s="100">
        <v>2.1541890796646115E-2</v>
      </c>
      <c r="S41" s="100">
        <v>1.9622613913084633E-2</v>
      </c>
      <c r="T41" s="314"/>
      <c r="U41" s="100">
        <v>2.4977521708430442E-2</v>
      </c>
      <c r="V41" s="100">
        <v>2.2099583546303446E-2</v>
      </c>
      <c r="W41" s="100">
        <v>2.1395751048794997E-2</v>
      </c>
      <c r="X41" s="100"/>
      <c r="Y41" s="100">
        <v>2.2819287408218935E-2</v>
      </c>
      <c r="Z41" s="101"/>
      <c r="AA41" s="100">
        <v>1.6094830300292962E-2</v>
      </c>
      <c r="AB41" s="100">
        <v>1.2055439995586665E-2</v>
      </c>
      <c r="AC41" s="214">
        <v>1.714154210903257E-2</v>
      </c>
      <c r="AD41" s="140">
        <v>1.6699901897398946E-2</v>
      </c>
      <c r="AE41" s="100">
        <v>1.5527455083483481E-2</v>
      </c>
      <c r="AF41" s="314"/>
      <c r="AG41" s="100">
        <v>1.5274955846647204E-2</v>
      </c>
      <c r="AH41" s="100">
        <v>1.477768871873995E-2</v>
      </c>
      <c r="AI41" s="100">
        <v>1.6435607736231008E-2</v>
      </c>
      <c r="AJ41" s="140">
        <v>1.6824605749647101E-2</v>
      </c>
      <c r="AK41" s="100">
        <v>1.586198531768044E-2</v>
      </c>
      <c r="AL41" s="314"/>
      <c r="AM41" s="100">
        <v>1.7210931446763226E-2</v>
      </c>
      <c r="AN41" s="100">
        <v>2.1917977218153677E-2</v>
      </c>
      <c r="AO41" s="100">
        <v>2.1059845984184512E-2</v>
      </c>
      <c r="AP41" s="100">
        <v>2.2242689988103768E-2</v>
      </c>
      <c r="AQ41" s="100">
        <v>2.0673644281394059E-2</v>
      </c>
      <c r="AR41" s="314"/>
      <c r="AS41" s="100">
        <v>2.5686610183702933E-2</v>
      </c>
      <c r="AT41" s="100">
        <v>2.2705759148681001E-2</v>
      </c>
      <c r="AU41" s="100">
        <v>2.209294094056715E-2</v>
      </c>
      <c r="AV41" s="100"/>
      <c r="AW41" s="100">
        <v>2.3491243875446016E-2</v>
      </c>
    </row>
    <row r="42" spans="2:49" ht="12.75" hidden="1" customHeight="1">
      <c r="B42" s="27"/>
      <c r="C42" s="74"/>
      <c r="D42" s="74"/>
      <c r="E42" s="215"/>
      <c r="F42" s="74"/>
      <c r="G42" s="327"/>
      <c r="H42" s="314"/>
      <c r="I42" s="319"/>
      <c r="J42" s="74"/>
      <c r="K42" s="215"/>
      <c r="L42" s="74"/>
      <c r="M42" s="74"/>
      <c r="N42" s="314"/>
      <c r="O42" s="74"/>
      <c r="P42" s="74"/>
      <c r="Q42" s="74"/>
      <c r="R42" s="74"/>
      <c r="S42" s="74"/>
      <c r="T42" s="314"/>
      <c r="U42" s="74"/>
      <c r="V42" s="74"/>
      <c r="W42" s="74"/>
      <c r="X42" s="74"/>
      <c r="Y42" s="74"/>
      <c r="Z42" s="53"/>
      <c r="AA42" s="74"/>
      <c r="AB42" s="74"/>
      <c r="AC42" s="215"/>
      <c r="AD42" s="74"/>
      <c r="AE42" s="74"/>
      <c r="AF42" s="314"/>
      <c r="AG42" s="74"/>
      <c r="AH42" s="74"/>
      <c r="AI42" s="74"/>
      <c r="AJ42" s="74"/>
      <c r="AK42" s="74"/>
      <c r="AL42" s="314"/>
      <c r="AM42" s="74"/>
      <c r="AN42" s="74"/>
      <c r="AO42" s="74"/>
      <c r="AP42" s="74"/>
      <c r="AQ42" s="74"/>
      <c r="AR42" s="314"/>
      <c r="AS42" s="74"/>
      <c r="AT42" s="74"/>
      <c r="AU42" s="74"/>
      <c r="AV42" s="74"/>
      <c r="AW42" s="74"/>
    </row>
    <row r="43" spans="2:49">
      <c r="B43" s="23"/>
      <c r="C43" s="72"/>
      <c r="D43" s="72"/>
      <c r="E43" s="216"/>
      <c r="F43" s="72"/>
      <c r="G43" s="328"/>
      <c r="H43" s="314"/>
      <c r="I43" s="320"/>
      <c r="J43" s="72"/>
      <c r="K43" s="216"/>
      <c r="L43" s="72"/>
      <c r="M43" s="72"/>
      <c r="N43" s="314"/>
      <c r="O43" s="72"/>
      <c r="P43" s="72"/>
      <c r="Q43" s="72"/>
      <c r="R43" s="72"/>
      <c r="S43" s="72"/>
      <c r="T43" s="314"/>
      <c r="U43" s="72"/>
      <c r="V43" s="72"/>
      <c r="W43" s="72"/>
      <c r="X43" s="72"/>
      <c r="Y43" s="72"/>
      <c r="Z43" s="53"/>
      <c r="AA43" s="72"/>
      <c r="AB43" s="72"/>
      <c r="AC43" s="216"/>
      <c r="AD43" s="72"/>
      <c r="AE43" s="72"/>
      <c r="AF43" s="314"/>
      <c r="AG43" s="72"/>
      <c r="AH43" s="72"/>
      <c r="AI43" s="72"/>
      <c r="AJ43" s="72"/>
      <c r="AK43" s="72"/>
      <c r="AL43" s="314"/>
      <c r="AM43" s="72"/>
      <c r="AN43" s="72"/>
      <c r="AO43" s="72"/>
      <c r="AP43" s="72"/>
      <c r="AQ43" s="72"/>
      <c r="AR43" s="314"/>
      <c r="AS43" s="72"/>
      <c r="AT43" s="72"/>
      <c r="AU43" s="72"/>
      <c r="AV43" s="72"/>
      <c r="AW43" s="72"/>
    </row>
    <row r="44" spans="2:49">
      <c r="B44" s="73"/>
      <c r="C44" s="54">
        <f t="shared" ref="C44" si="44">SUM(C35:C43)</f>
        <v>1.0000000000000002</v>
      </c>
      <c r="D44" s="54">
        <f t="shared" ref="D44" si="45">SUM(D35:D43)</f>
        <v>1</v>
      </c>
      <c r="E44" s="54">
        <f t="shared" ref="E44:F44" si="46">SUM(E35:E43)</f>
        <v>1</v>
      </c>
      <c r="F44" s="54">
        <f t="shared" si="46"/>
        <v>1.0000000000000002</v>
      </c>
      <c r="G44" s="326">
        <f t="shared" ref="G44" si="47">SUM(G35:G43)</f>
        <v>0.99999999999999989</v>
      </c>
      <c r="H44" s="314"/>
      <c r="I44" s="127">
        <f t="shared" ref="I44" si="48">SUM(I35:I43)</f>
        <v>0.99999999999999989</v>
      </c>
      <c r="J44" s="54">
        <f t="shared" ref="J44:K44" si="49">SUM(J35:J43)</f>
        <v>0.99999999999999989</v>
      </c>
      <c r="K44" s="54">
        <f t="shared" si="49"/>
        <v>0.99999999999999989</v>
      </c>
      <c r="L44" s="54">
        <f t="shared" ref="L44:M44" si="50">SUM(L35:L43)</f>
        <v>1</v>
      </c>
      <c r="M44" s="54">
        <f t="shared" si="50"/>
        <v>1</v>
      </c>
      <c r="N44" s="314"/>
      <c r="O44" s="54">
        <f t="shared" ref="O44:P44" si="51">SUM(O35:O43)</f>
        <v>1.0000000000000002</v>
      </c>
      <c r="P44" s="54">
        <f t="shared" si="51"/>
        <v>1.0000000000000002</v>
      </c>
      <c r="Q44" s="54">
        <f t="shared" ref="Q44" si="52">SUM(Q35:Q43)</f>
        <v>0.99999999999999989</v>
      </c>
      <c r="R44" s="54">
        <f t="shared" ref="R44:W44" si="53">SUM(R35:R43)</f>
        <v>1.0000000000000002</v>
      </c>
      <c r="S44" s="54">
        <f t="shared" si="53"/>
        <v>0.99999999999999989</v>
      </c>
      <c r="T44" s="314"/>
      <c r="U44" s="54">
        <f t="shared" ref="U44" si="54">SUM(U35:U43)</f>
        <v>0.99999999999999989</v>
      </c>
      <c r="V44" s="54">
        <f t="shared" si="53"/>
        <v>1</v>
      </c>
      <c r="W44" s="54">
        <f t="shared" si="53"/>
        <v>1.0000000000000002</v>
      </c>
      <c r="X44" s="54">
        <f t="shared" ref="X44" si="55">SUM(X35:X43)</f>
        <v>0</v>
      </c>
      <c r="Y44" s="54">
        <f t="shared" ref="Y44" si="56">SUM(Y35:Y43)</f>
        <v>1.0000000000000002</v>
      </c>
      <c r="Z44" s="53"/>
      <c r="AA44" s="54">
        <f t="shared" ref="AA44" si="57">SUM(AA35:AA43)</f>
        <v>1</v>
      </c>
      <c r="AB44" s="54">
        <f t="shared" ref="AB44" si="58">SUM(AB35:AB43)</f>
        <v>0.99999999999999989</v>
      </c>
      <c r="AC44" s="221">
        <f t="shared" ref="AC44" si="59">SUM(AC35:AC43)</f>
        <v>1.0000000000000002</v>
      </c>
      <c r="AD44" s="54">
        <f t="shared" ref="AD44:AE44" si="60">SUM(AD35:AD43)</f>
        <v>0.99999999999999989</v>
      </c>
      <c r="AE44" s="54">
        <f t="shared" si="60"/>
        <v>0.99999999999999989</v>
      </c>
      <c r="AF44" s="314"/>
      <c r="AG44" s="54">
        <f t="shared" ref="AG44" si="61">SUM(AG35:AG43)</f>
        <v>0.99999999999999978</v>
      </c>
      <c r="AH44" s="54">
        <f t="shared" ref="AH44:AI44" si="62">SUM(AH35:AH43)</f>
        <v>1.0000000000000002</v>
      </c>
      <c r="AI44" s="54">
        <f t="shared" si="62"/>
        <v>1.0000000000000002</v>
      </c>
      <c r="AJ44" s="54">
        <f t="shared" ref="AJ44:AM44" si="63">SUM(AJ35:AJ43)</f>
        <v>0.99999999999999989</v>
      </c>
      <c r="AK44" s="54">
        <f t="shared" si="63"/>
        <v>1</v>
      </c>
      <c r="AL44" s="314"/>
      <c r="AM44" s="54">
        <f t="shared" si="63"/>
        <v>1.0000000000000007</v>
      </c>
      <c r="AN44" s="54">
        <f t="shared" ref="AN44" si="64">SUM(AN35:AN43)</f>
        <v>1.0000000000000002</v>
      </c>
      <c r="AO44" s="54">
        <f t="shared" ref="AO44" si="65">SUM(AO35:AO43)</f>
        <v>1</v>
      </c>
      <c r="AP44" s="54">
        <f t="shared" ref="AP44:AV44" si="66">SUM(AP35:AP43)</f>
        <v>1.0000000000000002</v>
      </c>
      <c r="AQ44" s="54">
        <f t="shared" si="66"/>
        <v>1</v>
      </c>
      <c r="AR44" s="314"/>
      <c r="AS44" s="54">
        <f t="shared" ref="AS44" si="67">SUM(AS35:AS43)</f>
        <v>0.99999999999999956</v>
      </c>
      <c r="AT44" s="54">
        <f t="shared" si="66"/>
        <v>1</v>
      </c>
      <c r="AU44" s="54">
        <f t="shared" si="66"/>
        <v>1</v>
      </c>
      <c r="AV44" s="54">
        <f t="shared" si="66"/>
        <v>0</v>
      </c>
      <c r="AW44" s="54">
        <f t="shared" ref="AW44" si="68">SUM(AW35:AW43)</f>
        <v>0.99999999999999989</v>
      </c>
    </row>
    <row r="45" spans="2:49" ht="12.75" hidden="1" customHeight="1">
      <c r="B45" s="44"/>
      <c r="C45" s="34"/>
      <c r="D45" s="34"/>
      <c r="E45" s="34"/>
      <c r="F45" s="34"/>
      <c r="G45" s="34"/>
      <c r="H45" s="53"/>
      <c r="I45" s="34"/>
      <c r="J45" s="34"/>
      <c r="K45" s="34"/>
      <c r="L45" s="34"/>
      <c r="M45" s="34"/>
      <c r="N45" s="53"/>
      <c r="O45" s="34"/>
      <c r="P45" s="34"/>
      <c r="Q45" s="34"/>
      <c r="R45" s="34"/>
      <c r="S45" s="34"/>
      <c r="T45" s="53"/>
      <c r="U45" s="34"/>
      <c r="V45" s="34"/>
      <c r="W45" s="34"/>
      <c r="X45" s="34"/>
      <c r="Y45" s="34"/>
      <c r="Z45" s="53"/>
      <c r="AA45" s="34"/>
      <c r="AB45" s="34"/>
      <c r="AC45" s="34"/>
      <c r="AD45" s="34"/>
      <c r="AE45" s="34"/>
      <c r="AF45" s="53"/>
      <c r="AG45" s="34"/>
      <c r="AH45" s="34"/>
      <c r="AI45" s="34"/>
      <c r="AJ45" s="34"/>
      <c r="AK45" s="34"/>
      <c r="AL45" s="53"/>
      <c r="AM45" s="34"/>
      <c r="AN45" s="34"/>
      <c r="AO45" s="34"/>
      <c r="AP45" s="34"/>
      <c r="AQ45" s="34"/>
      <c r="AR45" s="53"/>
      <c r="AS45" s="34"/>
      <c r="AT45" s="34"/>
      <c r="AU45" s="34"/>
      <c r="AV45" s="34"/>
      <c r="AW45" s="34"/>
    </row>
    <row r="46" spans="2:49">
      <c r="B46" s="114"/>
      <c r="C46" s="34"/>
      <c r="D46" s="34"/>
      <c r="E46" s="34"/>
      <c r="F46" s="34"/>
      <c r="G46" s="34"/>
      <c r="H46" s="53"/>
      <c r="I46" s="34"/>
      <c r="J46" s="34"/>
      <c r="K46" s="34"/>
      <c r="L46" s="34"/>
      <c r="M46" s="34"/>
      <c r="N46" s="53"/>
      <c r="O46" s="34"/>
      <c r="P46" s="34"/>
      <c r="Q46" s="34"/>
      <c r="R46" s="34"/>
      <c r="S46" s="34"/>
      <c r="T46" s="53"/>
      <c r="U46" s="34"/>
      <c r="V46" s="34"/>
      <c r="W46" s="34"/>
      <c r="X46" s="34"/>
      <c r="Y46" s="34"/>
      <c r="Z46" s="53"/>
      <c r="AA46" s="34"/>
      <c r="AB46" s="34"/>
      <c r="AC46" s="34"/>
      <c r="AD46" s="34"/>
      <c r="AE46" s="34"/>
      <c r="AF46" s="53"/>
      <c r="AG46" s="34"/>
      <c r="AH46" s="34"/>
      <c r="AI46" s="34"/>
      <c r="AJ46" s="34"/>
      <c r="AK46" s="34"/>
      <c r="AL46" s="53"/>
      <c r="AM46" s="34"/>
      <c r="AN46" s="34"/>
      <c r="AO46" s="34"/>
      <c r="AP46" s="34"/>
      <c r="AQ46" s="34"/>
      <c r="AR46" s="53"/>
      <c r="AS46" s="34"/>
      <c r="AT46" s="34"/>
      <c r="AU46" s="34"/>
      <c r="AV46" s="34"/>
      <c r="AW46" s="34"/>
    </row>
    <row r="47" spans="2:49" ht="12.75" hidden="1" customHeight="1">
      <c r="B47" s="44"/>
      <c r="C47" s="34"/>
      <c r="D47" s="34"/>
      <c r="E47" s="34"/>
      <c r="F47" s="34"/>
      <c r="G47" s="34"/>
      <c r="H47" s="53"/>
      <c r="I47" s="34"/>
      <c r="J47" s="34"/>
      <c r="K47" s="34"/>
      <c r="L47" s="34"/>
      <c r="M47" s="34"/>
      <c r="N47" s="53"/>
      <c r="O47" s="34"/>
      <c r="P47" s="34"/>
      <c r="Q47" s="34"/>
      <c r="R47" s="34"/>
      <c r="S47" s="34"/>
      <c r="T47" s="53"/>
      <c r="U47" s="34"/>
      <c r="V47" s="34"/>
      <c r="W47" s="34"/>
      <c r="X47" s="34"/>
      <c r="Y47" s="34"/>
      <c r="Z47" s="53"/>
      <c r="AA47" s="34"/>
      <c r="AB47" s="34"/>
      <c r="AC47" s="34"/>
      <c r="AD47" s="34"/>
      <c r="AE47" s="34"/>
      <c r="AF47" s="53"/>
      <c r="AG47" s="34"/>
      <c r="AH47" s="34"/>
      <c r="AI47" s="34"/>
      <c r="AJ47" s="34"/>
      <c r="AK47" s="34"/>
      <c r="AL47" s="53"/>
      <c r="AM47" s="34"/>
      <c r="AN47" s="34"/>
      <c r="AO47" s="34"/>
      <c r="AP47" s="34"/>
      <c r="AQ47" s="34"/>
      <c r="AR47" s="53"/>
      <c r="AS47" s="34"/>
      <c r="AT47" s="34"/>
      <c r="AU47" s="34"/>
      <c r="AV47" s="34"/>
      <c r="AW47" s="34"/>
    </row>
    <row r="48" spans="2:49" ht="12.75" hidden="1" customHeight="1">
      <c r="B48" s="44"/>
      <c r="C48" s="34"/>
      <c r="D48" s="34"/>
      <c r="E48" s="34"/>
      <c r="F48" s="34"/>
      <c r="G48" s="34"/>
      <c r="H48" s="53"/>
      <c r="I48" s="34"/>
      <c r="J48" s="34"/>
      <c r="K48" s="34"/>
      <c r="L48" s="34"/>
      <c r="M48" s="34"/>
      <c r="N48" s="53"/>
      <c r="O48" s="34"/>
      <c r="P48" s="34"/>
      <c r="Q48" s="34"/>
      <c r="R48" s="34"/>
      <c r="S48" s="34"/>
      <c r="T48" s="53"/>
      <c r="U48" s="34"/>
      <c r="V48" s="34"/>
      <c r="W48" s="34"/>
      <c r="X48" s="34"/>
      <c r="Y48" s="34"/>
      <c r="Z48" s="53"/>
      <c r="AA48" s="34"/>
      <c r="AB48" s="34"/>
      <c r="AC48" s="34"/>
      <c r="AD48" s="34"/>
      <c r="AE48" s="34"/>
      <c r="AF48" s="53"/>
      <c r="AG48" s="34"/>
      <c r="AH48" s="34"/>
      <c r="AI48" s="34"/>
      <c r="AJ48" s="34"/>
      <c r="AK48" s="34"/>
      <c r="AL48" s="53"/>
      <c r="AM48" s="34"/>
      <c r="AN48" s="34"/>
      <c r="AO48" s="34"/>
      <c r="AP48" s="34"/>
      <c r="AQ48" s="34"/>
      <c r="AR48" s="53"/>
      <c r="AS48" s="34"/>
      <c r="AT48" s="34"/>
      <c r="AU48" s="34"/>
      <c r="AV48" s="34"/>
      <c r="AW48" s="34"/>
    </row>
    <row r="49" spans="2:49">
      <c r="B49" s="344" t="s">
        <v>158</v>
      </c>
      <c r="C49" s="343" t="str">
        <f>C33</f>
        <v>FY 2020-21</v>
      </c>
      <c r="D49" s="343"/>
      <c r="E49" s="343"/>
      <c r="F49" s="343"/>
      <c r="G49" s="343"/>
      <c r="H49" s="332"/>
      <c r="I49" s="343" t="str">
        <f t="shared" ref="I49:K50" si="69">I33</f>
        <v>FY 2021-22</v>
      </c>
      <c r="J49" s="343" t="str">
        <f t="shared" si="69"/>
        <v>FY 2021-22</v>
      </c>
      <c r="K49" s="343" t="str">
        <f t="shared" si="69"/>
        <v>FY 2021-22</v>
      </c>
      <c r="L49" s="343"/>
      <c r="M49" s="343" t="str">
        <f>M33</f>
        <v>FY 2021-22</v>
      </c>
      <c r="N49" s="332"/>
      <c r="O49" s="343" t="s">
        <v>321</v>
      </c>
      <c r="P49" s="343"/>
      <c r="Q49" s="343"/>
      <c r="R49" s="343"/>
      <c r="S49" s="343"/>
      <c r="T49" s="332"/>
      <c r="U49" s="343" t="s">
        <v>360</v>
      </c>
      <c r="V49" s="343"/>
      <c r="W49" s="343"/>
      <c r="X49" s="343"/>
      <c r="Y49" s="343"/>
      <c r="Z49" s="105"/>
      <c r="AA49" s="343" t="str">
        <f>AA20</f>
        <v>FY 2020-21</v>
      </c>
      <c r="AB49" s="343"/>
      <c r="AC49" s="343"/>
      <c r="AD49" s="343"/>
      <c r="AE49" s="343"/>
      <c r="AF49" s="332"/>
      <c r="AG49" s="343" t="str">
        <f>AG20</f>
        <v>FY 2021-22</v>
      </c>
      <c r="AH49" s="343" t="str">
        <f>AH20</f>
        <v>FY 2021-22</v>
      </c>
      <c r="AI49" s="343"/>
      <c r="AJ49" s="343"/>
      <c r="AK49" s="343" t="str">
        <f>AK20</f>
        <v>FY 2021-22</v>
      </c>
      <c r="AL49" s="332"/>
      <c r="AM49" s="343" t="s">
        <v>321</v>
      </c>
      <c r="AN49" s="343"/>
      <c r="AO49" s="343"/>
      <c r="AP49" s="343"/>
      <c r="AQ49" s="343"/>
      <c r="AR49" s="332"/>
      <c r="AS49" s="343" t="s">
        <v>360</v>
      </c>
      <c r="AT49" s="343"/>
      <c r="AU49" s="343"/>
      <c r="AV49" s="343"/>
      <c r="AW49" s="343"/>
    </row>
    <row r="50" spans="2:49">
      <c r="B50" s="345"/>
      <c r="C50" s="69" t="str">
        <f>C34</f>
        <v>QE Jun-20</v>
      </c>
      <c r="D50" s="69" t="str">
        <f>D34</f>
        <v>QE Sep-20</v>
      </c>
      <c r="E50" s="69" t="str">
        <f>E34</f>
        <v>QE Dec-20</v>
      </c>
      <c r="F50" s="69" t="str">
        <f>F34</f>
        <v>QE Mar-21</v>
      </c>
      <c r="G50" s="323" t="str">
        <f>G34</f>
        <v>FY 2020-21</v>
      </c>
      <c r="H50" s="333"/>
      <c r="I50" s="315" t="str">
        <f t="shared" si="69"/>
        <v>QE Jun-21</v>
      </c>
      <c r="J50" s="69" t="str">
        <f t="shared" si="69"/>
        <v>QE Sep-21</v>
      </c>
      <c r="K50" s="69" t="str">
        <f t="shared" si="69"/>
        <v>QE Dec-21</v>
      </c>
      <c r="L50" s="69" t="str">
        <f>L34</f>
        <v>QE Mar-22</v>
      </c>
      <c r="M50" s="69" t="str">
        <f>M34</f>
        <v>FY 2021-22</v>
      </c>
      <c r="N50" s="333"/>
      <c r="O50" s="69" t="str">
        <f t="shared" ref="O50:X50" si="70">O34</f>
        <v>QE Jun-22</v>
      </c>
      <c r="P50" s="69" t="str">
        <f t="shared" si="70"/>
        <v>QE Sep-22</v>
      </c>
      <c r="Q50" s="69" t="str">
        <f t="shared" si="70"/>
        <v>QE Dec-22</v>
      </c>
      <c r="R50" s="69" t="str">
        <f t="shared" si="70"/>
        <v>QE Mar-23</v>
      </c>
      <c r="S50" s="69" t="str">
        <f t="shared" si="70"/>
        <v>FY 2022-23</v>
      </c>
      <c r="T50" s="333"/>
      <c r="U50" s="69" t="str">
        <f>U34</f>
        <v>QE Jun-23</v>
      </c>
      <c r="V50" s="69" t="str">
        <f t="shared" si="70"/>
        <v>QE Sep-23</v>
      </c>
      <c r="W50" s="69" t="str">
        <f t="shared" si="70"/>
        <v>QE Dec-23</v>
      </c>
      <c r="X50" s="69" t="str">
        <f t="shared" si="70"/>
        <v>QE Mar-24</v>
      </c>
      <c r="Y50" s="69" t="str">
        <f>Y34</f>
        <v>FY 2023-24</v>
      </c>
      <c r="Z50" s="49"/>
      <c r="AA50" s="69" t="str">
        <f t="shared" ref="AA50:AV50" si="71">AA34</f>
        <v>QE Jun-20</v>
      </c>
      <c r="AB50" s="69" t="str">
        <f t="shared" si="71"/>
        <v>QE Sep-20</v>
      </c>
      <c r="AC50" s="69" t="str">
        <f t="shared" si="71"/>
        <v>QE Dec-20</v>
      </c>
      <c r="AD50" s="69" t="str">
        <f t="shared" si="71"/>
        <v>QE Mar-21</v>
      </c>
      <c r="AE50" s="69" t="str">
        <f t="shared" si="71"/>
        <v>FY 2020-21</v>
      </c>
      <c r="AF50" s="333"/>
      <c r="AG50" s="69" t="str">
        <f t="shared" si="71"/>
        <v>QE Jun-21</v>
      </c>
      <c r="AH50" s="69" t="str">
        <f t="shared" si="71"/>
        <v>QE Sep-21</v>
      </c>
      <c r="AI50" s="69" t="str">
        <f t="shared" si="71"/>
        <v>QE Dec-21</v>
      </c>
      <c r="AJ50" s="69" t="str">
        <f t="shared" si="71"/>
        <v>QE Mar-22</v>
      </c>
      <c r="AK50" s="69" t="str">
        <f t="shared" si="71"/>
        <v>FY 2021-22</v>
      </c>
      <c r="AL50" s="333"/>
      <c r="AM50" s="69" t="str">
        <f t="shared" si="71"/>
        <v>QE Jun-22</v>
      </c>
      <c r="AN50" s="69" t="str">
        <f t="shared" si="71"/>
        <v>QE Sep-22</v>
      </c>
      <c r="AO50" s="69" t="str">
        <f t="shared" si="71"/>
        <v>QE Dec-22</v>
      </c>
      <c r="AP50" s="69" t="str">
        <f t="shared" si="71"/>
        <v>QE Mar-23</v>
      </c>
      <c r="AQ50" s="69" t="str">
        <f t="shared" si="71"/>
        <v>FY 2022-23</v>
      </c>
      <c r="AR50" s="333"/>
      <c r="AS50" s="69" t="str">
        <f>AS34</f>
        <v>QE Jun-23</v>
      </c>
      <c r="AT50" s="69" t="str">
        <f t="shared" si="71"/>
        <v>QE Sep-23</v>
      </c>
      <c r="AU50" s="69" t="str">
        <f t="shared" si="71"/>
        <v>QE Dec-23</v>
      </c>
      <c r="AV50" s="69" t="str">
        <f t="shared" si="71"/>
        <v>QE Mar-24</v>
      </c>
      <c r="AW50" s="69" t="str">
        <f>AW34</f>
        <v>FY 2023-24</v>
      </c>
    </row>
    <row r="51" spans="2:49">
      <c r="B51" s="12"/>
      <c r="C51" s="70"/>
      <c r="D51" s="70"/>
      <c r="E51" s="70"/>
      <c r="F51" s="70"/>
      <c r="G51" s="324"/>
      <c r="H51" s="334"/>
      <c r="I51" s="316"/>
      <c r="J51" s="70"/>
      <c r="K51" s="70"/>
      <c r="L51" s="70"/>
      <c r="M51" s="70"/>
      <c r="N51" s="334"/>
      <c r="O51" s="70"/>
      <c r="P51" s="70"/>
      <c r="Q51" s="70"/>
      <c r="R51" s="70"/>
      <c r="S51" s="70"/>
      <c r="T51" s="334"/>
      <c r="U51" s="70"/>
      <c r="V51" s="70"/>
      <c r="W51" s="70"/>
      <c r="X51" s="70"/>
      <c r="Y51" s="70"/>
      <c r="Z51" s="71"/>
      <c r="AA51" s="298"/>
      <c r="AB51" s="70"/>
      <c r="AC51" s="213"/>
      <c r="AD51" s="70"/>
      <c r="AE51" s="70"/>
      <c r="AF51" s="334"/>
      <c r="AG51" s="70"/>
      <c r="AH51" s="70"/>
      <c r="AI51" s="70"/>
      <c r="AJ51" s="70"/>
      <c r="AK51" s="70"/>
      <c r="AL51" s="334"/>
      <c r="AM51" s="70"/>
      <c r="AN51" s="70"/>
      <c r="AO51" s="70"/>
      <c r="AP51" s="70"/>
      <c r="AQ51" s="70"/>
      <c r="AR51" s="334"/>
      <c r="AS51" s="70"/>
      <c r="AT51" s="70"/>
      <c r="AU51" s="70"/>
      <c r="AV51" s="70"/>
      <c r="AW51" s="70"/>
    </row>
    <row r="52" spans="2:49">
      <c r="B52" s="27" t="s">
        <v>109</v>
      </c>
      <c r="C52" s="100">
        <v>0.15599692474509996</v>
      </c>
      <c r="D52" s="100">
        <v>0.14347082959688495</v>
      </c>
      <c r="E52" s="211">
        <v>0.14182467560300827</v>
      </c>
      <c r="F52" s="100">
        <v>0.12741168182199991</v>
      </c>
      <c r="G52" s="311">
        <v>0.14160137311669255</v>
      </c>
      <c r="H52" s="314"/>
      <c r="I52" s="317">
        <v>0.12966475606944827</v>
      </c>
      <c r="J52" s="100">
        <v>0.14616853074727545</v>
      </c>
      <c r="K52" s="211">
        <v>0.1512392315704626</v>
      </c>
      <c r="L52" s="100">
        <v>0.16079218790821259</v>
      </c>
      <c r="M52" s="100">
        <v>0.14763810444255568</v>
      </c>
      <c r="N52" s="314"/>
      <c r="O52" s="100">
        <v>0.16315636942759965</v>
      </c>
      <c r="P52" s="100">
        <v>0.1769557598569946</v>
      </c>
      <c r="Q52" s="100">
        <v>0.16977636762891105</v>
      </c>
      <c r="R52" s="100">
        <v>0.16764420665469509</v>
      </c>
      <c r="S52" s="100">
        <v>0.16943182904323129</v>
      </c>
      <c r="T52" s="314"/>
      <c r="U52" s="100">
        <v>0.17383561781288906</v>
      </c>
      <c r="V52" s="100">
        <v>0.16561866979273426</v>
      </c>
      <c r="W52" s="100">
        <v>0.15674482746663926</v>
      </c>
      <c r="X52" s="100"/>
      <c r="Y52" s="100">
        <v>0.16540394833479763</v>
      </c>
      <c r="Z52" s="101"/>
      <c r="AA52" s="100">
        <v>0.16093796479336622</v>
      </c>
      <c r="AB52" s="100">
        <v>0.14894190891967143</v>
      </c>
      <c r="AC52" s="211">
        <v>0.15056858411007421</v>
      </c>
      <c r="AD52" s="100">
        <v>0.13608420751025588</v>
      </c>
      <c r="AE52" s="100">
        <v>0.14876400841842435</v>
      </c>
      <c r="AF52" s="314"/>
      <c r="AG52" s="100">
        <v>0.13898867413949464</v>
      </c>
      <c r="AH52" s="100">
        <v>0.15720383732086909</v>
      </c>
      <c r="AI52" s="100">
        <v>0.16453705011466654</v>
      </c>
      <c r="AJ52" s="100">
        <v>0.17470419372037699</v>
      </c>
      <c r="AK52" s="100">
        <v>0.1595650397384033</v>
      </c>
      <c r="AL52" s="314"/>
      <c r="AM52" s="100">
        <v>0.17534424034343099</v>
      </c>
      <c r="AN52" s="100">
        <v>0.18784569312982252</v>
      </c>
      <c r="AO52" s="100">
        <v>0.17788251874663064</v>
      </c>
      <c r="AP52" s="100">
        <v>0.17309799553447455</v>
      </c>
      <c r="AQ52" s="100">
        <v>0.17850697053413633</v>
      </c>
      <c r="AR52" s="314"/>
      <c r="AS52" s="100">
        <v>0.17877064838245066</v>
      </c>
      <c r="AT52" s="100">
        <v>0.17016147019058944</v>
      </c>
      <c r="AU52" s="100">
        <v>0.16185242612246972</v>
      </c>
      <c r="AV52" s="100"/>
      <c r="AW52" s="100">
        <v>0.17027457601042037</v>
      </c>
    </row>
    <row r="53" spans="2:49">
      <c r="B53" s="27" t="s">
        <v>110</v>
      </c>
      <c r="C53" s="100">
        <v>0.28913761160820617</v>
      </c>
      <c r="D53" s="100">
        <v>0.28037644540655055</v>
      </c>
      <c r="E53" s="211">
        <v>0.29526378716434482</v>
      </c>
      <c r="F53" s="100">
        <v>0.30258251092516814</v>
      </c>
      <c r="G53" s="311">
        <v>0.29219393474812488</v>
      </c>
      <c r="H53" s="314"/>
      <c r="I53" s="317">
        <v>0.30142545656588404</v>
      </c>
      <c r="J53" s="100">
        <v>0.29440946649249405</v>
      </c>
      <c r="K53" s="211">
        <v>0.30577686343904886</v>
      </c>
      <c r="L53" s="100">
        <v>0.29639546255836169</v>
      </c>
      <c r="M53" s="100">
        <v>0.29945530983136148</v>
      </c>
      <c r="N53" s="314"/>
      <c r="O53" s="100">
        <v>0.28319854679234896</v>
      </c>
      <c r="P53" s="100">
        <v>0.26866494985076872</v>
      </c>
      <c r="Q53" s="100">
        <v>0.25823919292781783</v>
      </c>
      <c r="R53" s="100">
        <v>0.26416938312228239</v>
      </c>
      <c r="S53" s="100">
        <v>0.26840105694038552</v>
      </c>
      <c r="T53" s="314"/>
      <c r="U53" s="100">
        <v>0.26888746816572529</v>
      </c>
      <c r="V53" s="100">
        <v>0.26814217373176624</v>
      </c>
      <c r="W53" s="100">
        <v>0.27356675533506597</v>
      </c>
      <c r="X53" s="100"/>
      <c r="Y53" s="100">
        <v>0.27018238271804007</v>
      </c>
      <c r="Z53" s="101"/>
      <c r="AA53" s="100">
        <v>0.26662178614825349</v>
      </c>
      <c r="AB53" s="100">
        <v>0.25293450783088722</v>
      </c>
      <c r="AC53" s="211">
        <v>0.25181472626960999</v>
      </c>
      <c r="AD53" s="100">
        <v>0.25511142347896121</v>
      </c>
      <c r="AE53" s="100">
        <v>0.25639091534113767</v>
      </c>
      <c r="AF53" s="314"/>
      <c r="AG53" s="100">
        <v>0.25119244023790704</v>
      </c>
      <c r="AH53" s="100">
        <v>0.24113939657475308</v>
      </c>
      <c r="AI53" s="100">
        <v>0.24473679332420809</v>
      </c>
      <c r="AJ53" s="100">
        <v>0.23551843524941632</v>
      </c>
      <c r="AK53" s="100">
        <v>0.2428618496061799</v>
      </c>
      <c r="AL53" s="314"/>
      <c r="AM53" s="100">
        <v>0.22965308231171233</v>
      </c>
      <c r="AN53" s="100">
        <v>0.22365827754667661</v>
      </c>
      <c r="AO53" s="100">
        <v>0.22282304355848212</v>
      </c>
      <c r="AP53" s="100">
        <v>0.24023139614492819</v>
      </c>
      <c r="AQ53" s="100">
        <v>0.22921500813034446</v>
      </c>
      <c r="AR53" s="314"/>
      <c r="AS53" s="100">
        <v>0.24813186732979459</v>
      </c>
      <c r="AT53" s="100">
        <v>0.24806784256786157</v>
      </c>
      <c r="AU53" s="100">
        <v>0.24989561081330575</v>
      </c>
      <c r="AV53" s="100"/>
      <c r="AW53" s="100">
        <v>0.2486915421384944</v>
      </c>
    </row>
    <row r="54" spans="2:49">
      <c r="B54" s="27" t="s">
        <v>111</v>
      </c>
      <c r="C54" s="100">
        <v>0.18737844618084604</v>
      </c>
      <c r="D54" s="100">
        <v>0.19248635084028182</v>
      </c>
      <c r="E54" s="211">
        <v>0.19171023843650187</v>
      </c>
      <c r="F54" s="100">
        <v>0.18614372448887265</v>
      </c>
      <c r="G54" s="311">
        <v>0.18942563119243283</v>
      </c>
      <c r="H54" s="314"/>
      <c r="I54" s="317">
        <v>0.18531992918883355</v>
      </c>
      <c r="J54" s="100">
        <v>0.17737069073981626</v>
      </c>
      <c r="K54" s="211">
        <v>0.1795657971099365</v>
      </c>
      <c r="L54" s="100">
        <v>0.16776997733835988</v>
      </c>
      <c r="M54" s="100">
        <v>0.17716155731101885</v>
      </c>
      <c r="N54" s="314"/>
      <c r="O54" s="100">
        <v>0.17004195724949259</v>
      </c>
      <c r="P54" s="100">
        <v>0.15986339150269643</v>
      </c>
      <c r="Q54" s="100">
        <v>0.16307044254141731</v>
      </c>
      <c r="R54" s="100">
        <v>0.13697538240441703</v>
      </c>
      <c r="S54" s="100">
        <v>0.15723603602231481</v>
      </c>
      <c r="T54" s="314"/>
      <c r="U54" s="100">
        <v>0.1357056293958793</v>
      </c>
      <c r="V54" s="100">
        <v>0.13789867822594029</v>
      </c>
      <c r="W54" s="100">
        <v>0.13563379601155193</v>
      </c>
      <c r="X54" s="100"/>
      <c r="Y54" s="100">
        <v>0.136424064869165</v>
      </c>
      <c r="Z54" s="101"/>
      <c r="AA54" s="100">
        <v>0.19331346322220308</v>
      </c>
      <c r="AB54" s="100">
        <v>0.19982657530932441</v>
      </c>
      <c r="AC54" s="211">
        <v>0.20352973865837307</v>
      </c>
      <c r="AD54" s="100">
        <v>0.19881396170144389</v>
      </c>
      <c r="AE54" s="100">
        <v>0.19900736534633567</v>
      </c>
      <c r="AF54" s="314"/>
      <c r="AG54" s="100">
        <v>0.19864589291931725</v>
      </c>
      <c r="AH54" s="100">
        <v>0.19076167127083196</v>
      </c>
      <c r="AI54" s="100">
        <v>0.19535424936480519</v>
      </c>
      <c r="AJ54" s="100">
        <v>0.18228571302304575</v>
      </c>
      <c r="AK54" s="100">
        <v>0.1914735429527897</v>
      </c>
      <c r="AL54" s="314"/>
      <c r="AM54" s="100">
        <v>0.1827441853788809</v>
      </c>
      <c r="AN54" s="100">
        <v>0.16970145310430368</v>
      </c>
      <c r="AO54" s="100">
        <v>0.17085641221749984</v>
      </c>
      <c r="AP54" s="100">
        <v>0.14143145537149218</v>
      </c>
      <c r="AQ54" s="100">
        <v>0.16565794400990702</v>
      </c>
      <c r="AR54" s="314"/>
      <c r="AS54" s="100">
        <v>0.13955818526421182</v>
      </c>
      <c r="AT54" s="100">
        <v>0.1416811392920295</v>
      </c>
      <c r="AU54" s="100">
        <v>0.14005348248791255</v>
      </c>
      <c r="AV54" s="100"/>
      <c r="AW54" s="100">
        <v>0.14044132583942756</v>
      </c>
    </row>
    <row r="55" spans="2:49">
      <c r="B55" s="27" t="s">
        <v>112</v>
      </c>
      <c r="C55" s="100">
        <v>3.7520438980274851E-2</v>
      </c>
      <c r="D55" s="100">
        <v>5.4058800063347547E-2</v>
      </c>
      <c r="E55" s="211">
        <v>4.5934585365996886E-2</v>
      </c>
      <c r="F55" s="100">
        <v>4.578455266508346E-2</v>
      </c>
      <c r="G55" s="311">
        <v>4.5960035838487484E-2</v>
      </c>
      <c r="H55" s="314"/>
      <c r="I55" s="317">
        <v>4.4330169262998438E-2</v>
      </c>
      <c r="J55" s="100">
        <v>4.2349391523155047E-2</v>
      </c>
      <c r="K55" s="211">
        <v>4.3645233468227088E-2</v>
      </c>
      <c r="L55" s="100">
        <v>4.4620725448592545E-2</v>
      </c>
      <c r="M55" s="100">
        <v>4.374470513064653E-2</v>
      </c>
      <c r="N55" s="314"/>
      <c r="O55" s="100">
        <v>4.4865306088060844E-2</v>
      </c>
      <c r="P55" s="100">
        <v>4.638930057013383E-2</v>
      </c>
      <c r="Q55" s="100">
        <v>5.1924405032660215E-2</v>
      </c>
      <c r="R55" s="100">
        <v>5.2874755135138368E-2</v>
      </c>
      <c r="S55" s="100">
        <v>4.9077409664228432E-2</v>
      </c>
      <c r="T55" s="314"/>
      <c r="U55" s="100">
        <v>5.1109242914069285E-2</v>
      </c>
      <c r="V55" s="100">
        <v>5.5522145601062126E-2</v>
      </c>
      <c r="W55" s="100">
        <v>6.3878543189821599E-2</v>
      </c>
      <c r="X55" s="100"/>
      <c r="Y55" s="100">
        <v>5.6824680665723978E-2</v>
      </c>
      <c r="Z55" s="101"/>
      <c r="AA55" s="100">
        <v>3.8708859790063228E-2</v>
      </c>
      <c r="AB55" s="100">
        <v>5.6120264293199967E-2</v>
      </c>
      <c r="AC55" s="211">
        <v>4.8766587695933943E-2</v>
      </c>
      <c r="AD55" s="100">
        <v>4.8900967921794117E-2</v>
      </c>
      <c r="AE55" s="100">
        <v>4.8284836565485545E-2</v>
      </c>
      <c r="AF55" s="314"/>
      <c r="AG55" s="100">
        <v>4.7517857874529133E-2</v>
      </c>
      <c r="AH55" s="100">
        <v>4.5546649621556468E-2</v>
      </c>
      <c r="AI55" s="100">
        <v>4.7482772107859089E-2</v>
      </c>
      <c r="AJ55" s="100">
        <v>4.8481384351611957E-2</v>
      </c>
      <c r="AK55" s="100">
        <v>4.727861847638553E-2</v>
      </c>
      <c r="AL55" s="314"/>
      <c r="AM55" s="100">
        <v>4.8216769234237275E-2</v>
      </c>
      <c r="AN55" s="100">
        <v>4.9244118001282554E-2</v>
      </c>
      <c r="AO55" s="100">
        <v>5.4403590326648966E-2</v>
      </c>
      <c r="AP55" s="100">
        <v>5.4594872742131158E-2</v>
      </c>
      <c r="AQ55" s="100">
        <v>5.1706103689577947E-2</v>
      </c>
      <c r="AR55" s="314"/>
      <c r="AS55" s="100">
        <v>5.2560186508606783E-2</v>
      </c>
      <c r="AT55" s="100">
        <v>5.7045077921687143E-2</v>
      </c>
      <c r="AU55" s="100">
        <v>6.5960053416385098E-2</v>
      </c>
      <c r="AV55" s="100"/>
      <c r="AW55" s="100">
        <v>5.8497989344841357E-2</v>
      </c>
    </row>
    <row r="56" spans="2:49">
      <c r="B56" s="27" t="s">
        <v>113</v>
      </c>
      <c r="C56" s="100">
        <v>3.9354986103943453E-2</v>
      </c>
      <c r="D56" s="100">
        <v>4.3006031722717657E-2</v>
      </c>
      <c r="E56" s="211">
        <v>4.7994516685485794E-2</v>
      </c>
      <c r="F56" s="100">
        <v>5.4791992554240679E-2</v>
      </c>
      <c r="G56" s="311">
        <v>4.6627283082422942E-2</v>
      </c>
      <c r="H56" s="314"/>
      <c r="I56" s="317">
        <v>5.8977756447212488E-2</v>
      </c>
      <c r="J56" s="100">
        <v>5.8399364958516727E-2</v>
      </c>
      <c r="K56" s="211">
        <v>5.4769767444869152E-2</v>
      </c>
      <c r="L56" s="100">
        <v>5.875773589299281E-2</v>
      </c>
      <c r="M56" s="100">
        <v>5.7698654357425085E-2</v>
      </c>
      <c r="N56" s="314"/>
      <c r="O56" s="100">
        <v>5.8329129808098679E-2</v>
      </c>
      <c r="P56" s="100">
        <v>6.8623691050236801E-2</v>
      </c>
      <c r="Q56" s="100">
        <v>7.0743634117238108E-2</v>
      </c>
      <c r="R56" s="100">
        <v>7.1727689035390896E-2</v>
      </c>
      <c r="S56" s="100">
        <v>6.7470012850031763E-2</v>
      </c>
      <c r="T56" s="314"/>
      <c r="U56" s="100">
        <v>7.3291551351622353E-2</v>
      </c>
      <c r="V56" s="100">
        <v>7.8157779262958374E-2</v>
      </c>
      <c r="W56" s="100">
        <v>8.6386015011977305E-2</v>
      </c>
      <c r="X56" s="100"/>
      <c r="Y56" s="100">
        <v>7.926791725474884E-2</v>
      </c>
      <c r="Z56" s="101"/>
      <c r="AA56" s="100">
        <v>4.0601514282343681E-2</v>
      </c>
      <c r="AB56" s="100">
        <v>4.4646012557667605E-2</v>
      </c>
      <c r="AC56" s="211">
        <v>5.0953519841702676E-2</v>
      </c>
      <c r="AD56" s="100">
        <v>5.8521516850146588E-2</v>
      </c>
      <c r="AE56" s="100">
        <v>4.8985835238232758E-2</v>
      </c>
      <c r="AF56" s="314"/>
      <c r="AG56" s="100">
        <v>6.3218722039855346E-2</v>
      </c>
      <c r="AH56" s="100">
        <v>6.2808350208116537E-2</v>
      </c>
      <c r="AI56" s="100">
        <v>5.9585438759959079E-2</v>
      </c>
      <c r="AJ56" s="100">
        <v>6.3841552301533558E-2</v>
      </c>
      <c r="AK56" s="100">
        <v>6.2359836643507909E-2</v>
      </c>
      <c r="AL56" s="314"/>
      <c r="AM56" s="100">
        <v>6.2686348022918906E-2</v>
      </c>
      <c r="AN56" s="100">
        <v>7.2846822397168762E-2</v>
      </c>
      <c r="AO56" s="100">
        <v>7.4121363284023176E-2</v>
      </c>
      <c r="AP56" s="100">
        <v>7.4061128887799532E-2</v>
      </c>
      <c r="AQ56" s="100">
        <v>7.1083855163278517E-2</v>
      </c>
      <c r="AR56" s="314"/>
      <c r="AS56" s="100">
        <v>7.5372229931544715E-2</v>
      </c>
      <c r="AT56" s="100">
        <v>8.0301590653157201E-2</v>
      </c>
      <c r="AU56" s="100">
        <v>8.9200941037218137E-2</v>
      </c>
      <c r="AV56" s="100"/>
      <c r="AW56" s="100">
        <v>8.1602108883527077E-2</v>
      </c>
    </row>
    <row r="57" spans="2:49">
      <c r="B57" s="107" t="s">
        <v>114</v>
      </c>
      <c r="C57" s="100">
        <v>0.16059341594241652</v>
      </c>
      <c r="D57" s="100">
        <v>0.15319865116330542</v>
      </c>
      <c r="E57" s="211">
        <v>0.15119264304218172</v>
      </c>
      <c r="F57" s="100">
        <v>0.14735741821738044</v>
      </c>
      <c r="G57" s="311">
        <v>0.15279744492165453</v>
      </c>
      <c r="H57" s="314"/>
      <c r="I57" s="317">
        <v>0.14538304437235608</v>
      </c>
      <c r="J57" s="100">
        <v>0.13702447092411357</v>
      </c>
      <c r="K57" s="211">
        <v>0.12601111645145871</v>
      </c>
      <c r="L57" s="100">
        <v>0.13309737145106804</v>
      </c>
      <c r="M57" s="100">
        <v>0.13505499118930506</v>
      </c>
      <c r="N57" s="314"/>
      <c r="O57" s="100">
        <v>0.13836695373397465</v>
      </c>
      <c r="P57" s="100">
        <v>0.14253571540050927</v>
      </c>
      <c r="Q57" s="100">
        <v>0.14376478101656454</v>
      </c>
      <c r="R57" s="100">
        <v>0.16126840895270811</v>
      </c>
      <c r="S57" s="100">
        <v>0.14665629630311486</v>
      </c>
      <c r="T57" s="314"/>
      <c r="U57" s="100">
        <v>0.15131697757989604</v>
      </c>
      <c r="V57" s="100">
        <v>0.14290506780507228</v>
      </c>
      <c r="W57" s="100">
        <v>0.13623018051988128</v>
      </c>
      <c r="X57" s="100"/>
      <c r="Y57" s="100">
        <v>0.14348192071290572</v>
      </c>
      <c r="Z57" s="101"/>
      <c r="AA57" s="100">
        <v>0.16568004505998368</v>
      </c>
      <c r="AB57" s="100">
        <v>0.15904068870510646</v>
      </c>
      <c r="AC57" s="211">
        <v>0.16051411430295767</v>
      </c>
      <c r="AD57" s="100">
        <v>0.15738758952169368</v>
      </c>
      <c r="AE57" s="100">
        <v>0.16052641215496202</v>
      </c>
      <c r="AF57" s="314"/>
      <c r="AG57" s="100">
        <v>0.15583723127396673</v>
      </c>
      <c r="AH57" s="100">
        <v>0.14736942709902706</v>
      </c>
      <c r="AI57" s="100">
        <v>0.13709073477352982</v>
      </c>
      <c r="AJ57" s="100">
        <v>0.14461317597677095</v>
      </c>
      <c r="AK57" s="100">
        <v>0.14596540044562853</v>
      </c>
      <c r="AL57" s="314"/>
      <c r="AM57" s="100">
        <v>0.14870304160503275</v>
      </c>
      <c r="AN57" s="100">
        <v>0.15130742439128039</v>
      </c>
      <c r="AO57" s="100">
        <v>0.15062898159171978</v>
      </c>
      <c r="AP57" s="100">
        <v>0.1665147808551837</v>
      </c>
      <c r="AQ57" s="100">
        <v>0.15451153015733518</v>
      </c>
      <c r="AR57" s="314"/>
      <c r="AS57" s="100">
        <v>0.15561272501903264</v>
      </c>
      <c r="AT57" s="100">
        <v>0.14682485051853592</v>
      </c>
      <c r="AU57" s="100">
        <v>0.14066930044589593</v>
      </c>
      <c r="AV57" s="100"/>
      <c r="AW57" s="100">
        <v>0.14770701340876588</v>
      </c>
    </row>
    <row r="58" spans="2:49">
      <c r="B58" s="27" t="s">
        <v>316</v>
      </c>
      <c r="C58" s="100">
        <v>6.0156695181876781E-2</v>
      </c>
      <c r="D58" s="100">
        <v>6.0892212872100351E-2</v>
      </c>
      <c r="E58" s="211">
        <v>5.8545879234732194E-2</v>
      </c>
      <c r="F58" s="100">
        <v>6.7148128594353193E-2</v>
      </c>
      <c r="G58" s="311">
        <v>6.1783720880089175E-2</v>
      </c>
      <c r="H58" s="314"/>
      <c r="I58" s="317">
        <v>6.499276739793497E-2</v>
      </c>
      <c r="J58" s="100">
        <v>6.2924930644935664E-2</v>
      </c>
      <c r="K58" s="211">
        <v>6.0125926765693082E-2</v>
      </c>
      <c r="L58" s="100">
        <v>6.1971714546920145E-2</v>
      </c>
      <c r="M58" s="100">
        <v>6.2423583746929072E-2</v>
      </c>
      <c r="N58" s="314"/>
      <c r="O58" s="100">
        <v>6.2311315753722223E-2</v>
      </c>
      <c r="P58" s="100">
        <v>6.607633843594396E-2</v>
      </c>
      <c r="Q58" s="100">
        <v>6.7071210413063076E-2</v>
      </c>
      <c r="R58" s="100">
        <v>6.8177602750658498E-2</v>
      </c>
      <c r="S58" s="100">
        <v>6.5957916624339974E-2</v>
      </c>
      <c r="T58" s="314"/>
      <c r="U58" s="100">
        <v>7.0429787706755329E-2</v>
      </c>
      <c r="V58" s="100">
        <v>7.5670823487149125E-2</v>
      </c>
      <c r="W58" s="100">
        <v>7.1365966415324292E-2</v>
      </c>
      <c r="X58" s="100"/>
      <c r="Y58" s="100">
        <v>7.2513028589454021E-2</v>
      </c>
      <c r="Z58" s="311"/>
      <c r="AA58" s="100">
        <v>6.2062095820707867E-2</v>
      </c>
      <c r="AB58" s="100">
        <v>6.321426068975998E-2</v>
      </c>
      <c r="AC58" s="211">
        <v>6.215540493480981E-2</v>
      </c>
      <c r="AD58" s="100">
        <v>7.1718697492159644E-2</v>
      </c>
      <c r="AE58" s="100">
        <v>6.4908932525341967E-2</v>
      </c>
      <c r="AF58" s="314"/>
      <c r="AG58" s="100">
        <v>6.9666259692474614E-2</v>
      </c>
      <c r="AH58" s="100">
        <v>6.7675583177590509E-2</v>
      </c>
      <c r="AI58" s="100">
        <v>6.5412542253155237E-2</v>
      </c>
      <c r="AJ58" s="100">
        <v>6.7333609699803454E-2</v>
      </c>
      <c r="AK58" s="100">
        <v>6.7466469166622564E-2</v>
      </c>
      <c r="AL58" s="314"/>
      <c r="AM58" s="100">
        <v>6.6966005458245062E-2</v>
      </c>
      <c r="AN58" s="100">
        <v>7.0142704611657794E-2</v>
      </c>
      <c r="AO58" s="100">
        <v>7.027359585015186E-2</v>
      </c>
      <c r="AP58" s="100">
        <v>7.0395551459720845E-2</v>
      </c>
      <c r="AQ58" s="100">
        <v>6.9490767737329331E-2</v>
      </c>
      <c r="AR58" s="314"/>
      <c r="AS58" s="100">
        <v>7.2429223493929204E-2</v>
      </c>
      <c r="AT58" s="100">
        <v>7.7746419478070011E-2</v>
      </c>
      <c r="AU58" s="100">
        <v>7.3691457597561447E-2</v>
      </c>
      <c r="AV58" s="100"/>
      <c r="AW58" s="100">
        <v>7.46483099261252E-2</v>
      </c>
    </row>
    <row r="59" spans="2:49">
      <c r="B59" s="27" t="s">
        <v>115</v>
      </c>
      <c r="C59" s="100">
        <v>6.9861481257336183E-2</v>
      </c>
      <c r="D59" s="100">
        <v>7.2510678334811771E-2</v>
      </c>
      <c r="E59" s="211">
        <v>6.7533674467748606E-2</v>
      </c>
      <c r="F59" s="100">
        <v>6.8779990732901447E-2</v>
      </c>
      <c r="G59" s="311">
        <v>6.9610576220095768E-2</v>
      </c>
      <c r="H59" s="314"/>
      <c r="I59" s="317">
        <v>6.9906120695332044E-2</v>
      </c>
      <c r="J59" s="100">
        <v>8.1353153969693268E-2</v>
      </c>
      <c r="K59" s="211">
        <v>7.8866063750304111E-2</v>
      </c>
      <c r="L59" s="100">
        <v>7.6594824855492336E-2</v>
      </c>
      <c r="M59" s="100">
        <v>7.6823093990758234E-2</v>
      </c>
      <c r="N59" s="314"/>
      <c r="O59" s="100">
        <v>7.9730421146702396E-2</v>
      </c>
      <c r="P59" s="100">
        <v>7.0890853332716414E-2</v>
      </c>
      <c r="Q59" s="100">
        <v>7.540996632232784E-2</v>
      </c>
      <c r="R59" s="100">
        <v>7.7162571944709699E-2</v>
      </c>
      <c r="S59" s="100">
        <v>7.5769442552353392E-2</v>
      </c>
      <c r="T59" s="314"/>
      <c r="U59" s="100">
        <v>7.5423725073163347E-2</v>
      </c>
      <c r="V59" s="100">
        <v>7.6084662093317157E-2</v>
      </c>
      <c r="W59" s="100">
        <v>7.6193916049738394E-2</v>
      </c>
      <c r="X59" s="100"/>
      <c r="Y59" s="100">
        <v>7.5902056855164712E-2</v>
      </c>
      <c r="Z59" s="101"/>
      <c r="AA59" s="100">
        <v>7.2074270883078745E-2</v>
      </c>
      <c r="AB59" s="100">
        <v>7.5275781694382954E-2</v>
      </c>
      <c r="AC59" s="211">
        <v>7.169732418653875E-2</v>
      </c>
      <c r="AD59" s="100">
        <v>7.3461635523544955E-2</v>
      </c>
      <c r="AE59" s="100">
        <v>7.3131694410080147E-2</v>
      </c>
      <c r="AF59" s="314"/>
      <c r="AG59" s="100">
        <v>7.4932921822455187E-2</v>
      </c>
      <c r="AH59" s="100">
        <v>8.7495084727255215E-2</v>
      </c>
      <c r="AI59" s="100">
        <v>8.5800419301816908E-2</v>
      </c>
      <c r="AJ59" s="100">
        <v>8.3221935677441031E-2</v>
      </c>
      <c r="AK59" s="100">
        <v>8.3029242970482531E-2</v>
      </c>
      <c r="AL59" s="314"/>
      <c r="AM59" s="100">
        <v>8.5686327645541766E-2</v>
      </c>
      <c r="AN59" s="100">
        <v>7.5253506817807805E-2</v>
      </c>
      <c r="AO59" s="100">
        <v>7.9010494424843564E-2</v>
      </c>
      <c r="AP59" s="100">
        <v>7.9672819004269826E-2</v>
      </c>
      <c r="AQ59" s="100">
        <v>7.9827820578091152E-2</v>
      </c>
      <c r="AR59" s="314"/>
      <c r="AS59" s="100">
        <v>7.7564934070429442E-2</v>
      </c>
      <c r="AT59" s="100">
        <v>7.8171609378069232E-2</v>
      </c>
      <c r="AU59" s="100">
        <v>7.8676728079251343E-2</v>
      </c>
      <c r="AV59" s="100"/>
      <c r="AW59" s="100">
        <v>7.8137134448398204E-2</v>
      </c>
    </row>
    <row r="60" spans="2:49">
      <c r="B60" s="27"/>
      <c r="C60" s="100"/>
      <c r="D60" s="100"/>
      <c r="E60" s="211"/>
      <c r="F60" s="100"/>
      <c r="G60" s="311"/>
      <c r="H60" s="314"/>
      <c r="I60" s="317"/>
      <c r="J60" s="100"/>
      <c r="K60" s="211"/>
      <c r="L60" s="100"/>
      <c r="M60" s="100"/>
      <c r="N60" s="314"/>
      <c r="O60" s="100"/>
      <c r="P60" s="100"/>
      <c r="Q60" s="100"/>
      <c r="R60" s="100"/>
      <c r="S60" s="100"/>
      <c r="T60" s="314"/>
      <c r="U60" s="100"/>
      <c r="V60" s="100"/>
      <c r="W60" s="100"/>
      <c r="X60" s="100"/>
      <c r="Y60" s="100"/>
      <c r="Z60" s="101"/>
      <c r="AA60" s="100"/>
      <c r="AB60" s="100"/>
      <c r="AC60" s="211"/>
      <c r="AD60" s="100"/>
      <c r="AE60" s="100"/>
      <c r="AF60" s="314"/>
      <c r="AG60" s="100"/>
      <c r="AH60" s="100"/>
      <c r="AI60" s="100"/>
      <c r="AJ60" s="100"/>
      <c r="AK60" s="100"/>
      <c r="AL60" s="314"/>
      <c r="AM60" s="100"/>
      <c r="AN60" s="100"/>
      <c r="AO60" s="100"/>
      <c r="AP60" s="100"/>
      <c r="AQ60" s="100"/>
      <c r="AR60" s="314"/>
      <c r="AS60" s="100"/>
      <c r="AT60" s="100"/>
      <c r="AU60" s="100"/>
      <c r="AV60" s="100"/>
      <c r="AW60" s="100"/>
    </row>
    <row r="61" spans="2:49" ht="12.75" customHeight="1">
      <c r="B61" s="110"/>
      <c r="C61" s="111"/>
      <c r="D61" s="111"/>
      <c r="E61" s="217"/>
      <c r="F61" s="111"/>
      <c r="G61" s="34"/>
      <c r="H61" s="314"/>
      <c r="I61" s="111"/>
      <c r="J61" s="111"/>
      <c r="K61" s="217"/>
      <c r="L61" s="111"/>
      <c r="M61" s="111"/>
      <c r="N61" s="314"/>
      <c r="O61" s="111"/>
      <c r="P61" s="111"/>
      <c r="Q61" s="111"/>
      <c r="R61" s="111"/>
      <c r="S61" s="111"/>
      <c r="T61" s="314"/>
      <c r="U61" s="111"/>
      <c r="V61" s="111"/>
      <c r="W61" s="111"/>
      <c r="X61" s="111"/>
      <c r="Y61" s="111"/>
      <c r="Z61" s="53"/>
      <c r="AA61" s="339"/>
      <c r="AB61" s="111"/>
      <c r="AC61" s="217"/>
      <c r="AD61" s="111"/>
      <c r="AE61" s="111"/>
      <c r="AF61" s="314"/>
      <c r="AG61" s="111"/>
      <c r="AH61" s="111"/>
      <c r="AI61" s="111"/>
      <c r="AJ61" s="111"/>
      <c r="AK61" s="111"/>
      <c r="AL61" s="314"/>
      <c r="AM61" s="111"/>
      <c r="AN61" s="111"/>
      <c r="AO61" s="111"/>
      <c r="AP61" s="111"/>
      <c r="AQ61" s="111"/>
      <c r="AR61" s="314"/>
      <c r="AS61" s="111"/>
      <c r="AT61" s="111"/>
      <c r="AU61" s="111"/>
      <c r="AV61" s="111"/>
      <c r="AW61" s="111"/>
    </row>
    <row r="62" spans="2:49" ht="12.75" customHeight="1">
      <c r="B62" s="112"/>
      <c r="C62" s="113"/>
      <c r="D62" s="113"/>
      <c r="E62" s="113"/>
      <c r="F62" s="113"/>
      <c r="G62" s="157"/>
      <c r="H62" s="314"/>
      <c r="I62" s="113"/>
      <c r="J62" s="113"/>
      <c r="K62" s="113"/>
      <c r="L62" s="113"/>
      <c r="M62" s="113"/>
      <c r="N62" s="314"/>
      <c r="O62" s="113"/>
      <c r="P62" s="113"/>
      <c r="Q62" s="113"/>
      <c r="R62" s="113"/>
      <c r="S62" s="113"/>
      <c r="T62" s="314"/>
      <c r="U62" s="113"/>
      <c r="V62" s="113"/>
      <c r="W62" s="113"/>
      <c r="X62" s="113"/>
      <c r="Y62" s="113"/>
      <c r="Z62" s="53"/>
      <c r="AA62" s="299"/>
      <c r="AB62" s="113"/>
      <c r="AC62" s="218"/>
      <c r="AD62" s="113"/>
      <c r="AE62" s="113"/>
      <c r="AF62" s="314"/>
      <c r="AG62" s="113"/>
      <c r="AH62" s="113"/>
      <c r="AI62" s="113"/>
      <c r="AJ62" s="113"/>
      <c r="AK62" s="113"/>
      <c r="AL62" s="314"/>
      <c r="AM62" s="113"/>
      <c r="AN62" s="113"/>
      <c r="AO62" s="113"/>
      <c r="AP62" s="113"/>
      <c r="AQ62" s="113"/>
      <c r="AR62" s="314"/>
      <c r="AS62" s="113"/>
      <c r="AT62" s="113"/>
      <c r="AU62" s="113"/>
      <c r="AV62" s="113"/>
      <c r="AW62" s="113"/>
    </row>
    <row r="63" spans="2:49">
      <c r="B63" s="126"/>
      <c r="C63" s="127">
        <f t="shared" ref="C63" si="72">SUM(C52:C62)</f>
        <v>1</v>
      </c>
      <c r="D63" s="127">
        <f t="shared" ref="D63" si="73">SUM(D52:D62)</f>
        <v>1</v>
      </c>
      <c r="E63" s="127">
        <f t="shared" ref="E63" si="74">SUM(E52:E62)</f>
        <v>1.0000000000000002</v>
      </c>
      <c r="F63" s="127">
        <f t="shared" ref="F63:G63" si="75">SUM(F52:F62)</f>
        <v>0.99999999999999989</v>
      </c>
      <c r="G63" s="132">
        <f t="shared" si="75"/>
        <v>1.0000000000000002</v>
      </c>
      <c r="H63" s="314"/>
      <c r="I63" s="127">
        <f t="shared" ref="I63" si="76">SUM(I52:I62)</f>
        <v>0.99999999999999989</v>
      </c>
      <c r="J63" s="127">
        <f t="shared" ref="J63:K63" si="77">SUM(J52:J62)</f>
        <v>1.0000000000000002</v>
      </c>
      <c r="K63" s="127">
        <f t="shared" si="77"/>
        <v>1</v>
      </c>
      <c r="L63" s="127">
        <f t="shared" ref="L63:M63" si="78">SUM(L52:L62)</f>
        <v>1</v>
      </c>
      <c r="M63" s="127">
        <f t="shared" si="78"/>
        <v>0.99999999999999989</v>
      </c>
      <c r="N63" s="314"/>
      <c r="O63" s="127">
        <f t="shared" ref="O63:P63" si="79">SUM(O52:O62)</f>
        <v>0.99999999999999989</v>
      </c>
      <c r="P63" s="127">
        <f t="shared" si="79"/>
        <v>1</v>
      </c>
      <c r="Q63" s="127">
        <f t="shared" ref="Q63" si="80">SUM(Q52:Q62)</f>
        <v>0.99999999999999989</v>
      </c>
      <c r="R63" s="127">
        <f t="shared" ref="R63:W63" si="81">SUM(R52:R62)</f>
        <v>1.0000000000000002</v>
      </c>
      <c r="S63" s="127">
        <f t="shared" si="81"/>
        <v>1</v>
      </c>
      <c r="T63" s="314"/>
      <c r="U63" s="127">
        <f t="shared" ref="U63" si="82">SUM(U52:U62)</f>
        <v>0.99999999999999989</v>
      </c>
      <c r="V63" s="127">
        <f t="shared" si="81"/>
        <v>1</v>
      </c>
      <c r="W63" s="127">
        <f t="shared" si="81"/>
        <v>0.99999999999999989</v>
      </c>
      <c r="X63" s="127">
        <f t="shared" ref="X63" si="83">SUM(X52:X62)</f>
        <v>0</v>
      </c>
      <c r="Y63" s="127">
        <f t="shared" ref="Y63" si="84">SUM(Y52:Y62)</f>
        <v>1</v>
      </c>
      <c r="Z63" s="34"/>
      <c r="AA63" s="54">
        <f t="shared" ref="AA63" si="85">SUM(AA52:AA62)</f>
        <v>1</v>
      </c>
      <c r="AB63" s="127">
        <f t="shared" ref="AB63" si="86">SUM(AB52:AB62)</f>
        <v>1</v>
      </c>
      <c r="AC63" s="220">
        <f t="shared" ref="AC63" si="87">SUM(AC52:AC62)</f>
        <v>1.0000000000000002</v>
      </c>
      <c r="AD63" s="127">
        <f t="shared" ref="AD63:AE63" si="88">SUM(AD52:AD62)</f>
        <v>1</v>
      </c>
      <c r="AE63" s="127">
        <f t="shared" si="88"/>
        <v>1.0000000000000002</v>
      </c>
      <c r="AF63" s="314"/>
      <c r="AG63" s="127">
        <f t="shared" ref="AG63" si="89">SUM(AG52:AG62)</f>
        <v>0.99999999999999989</v>
      </c>
      <c r="AH63" s="127">
        <f t="shared" ref="AH63:AI63" si="90">SUM(AH52:AH62)</f>
        <v>1</v>
      </c>
      <c r="AI63" s="127">
        <f t="shared" si="90"/>
        <v>1</v>
      </c>
      <c r="AJ63" s="127">
        <f t="shared" ref="AJ63:AM63" si="91">SUM(AJ52:AJ62)</f>
        <v>1</v>
      </c>
      <c r="AK63" s="127">
        <f t="shared" si="91"/>
        <v>0.99999999999999989</v>
      </c>
      <c r="AL63" s="314"/>
      <c r="AM63" s="127">
        <f t="shared" si="91"/>
        <v>1</v>
      </c>
      <c r="AN63" s="127">
        <f t="shared" ref="AN63" si="92">SUM(AN52:AN62)</f>
        <v>1.0000000000000002</v>
      </c>
      <c r="AO63" s="127">
        <f t="shared" ref="AO63" si="93">SUM(AO52:AO62)</f>
        <v>1</v>
      </c>
      <c r="AP63" s="127">
        <f t="shared" ref="AP63:AV63" si="94">SUM(AP52:AP62)</f>
        <v>1</v>
      </c>
      <c r="AQ63" s="127">
        <f t="shared" si="94"/>
        <v>1</v>
      </c>
      <c r="AR63" s="314"/>
      <c r="AS63" s="127">
        <f t="shared" ref="AS63" si="95">SUM(AS52:AS62)</f>
        <v>0.99999999999999989</v>
      </c>
      <c r="AT63" s="127">
        <f t="shared" si="94"/>
        <v>1</v>
      </c>
      <c r="AU63" s="127">
        <f t="shared" si="94"/>
        <v>0.99999999999999989</v>
      </c>
      <c r="AV63" s="127">
        <f t="shared" si="94"/>
        <v>0</v>
      </c>
      <c r="AW63" s="127">
        <f t="shared" ref="AW63" si="96">SUM(AW52:AW62)</f>
        <v>1</v>
      </c>
    </row>
    <row r="64" spans="2:49">
      <c r="B64" s="44"/>
      <c r="C64" s="34"/>
      <c r="D64" s="34"/>
      <c r="E64" s="34"/>
      <c r="F64" s="34"/>
      <c r="G64" s="34"/>
      <c r="H64" s="53"/>
      <c r="I64" s="34"/>
      <c r="J64" s="34"/>
      <c r="K64" s="34"/>
      <c r="L64" s="34"/>
      <c r="M64" s="34"/>
      <c r="N64" s="53"/>
      <c r="O64" s="34"/>
      <c r="P64" s="34"/>
      <c r="Q64" s="34"/>
      <c r="R64" s="34"/>
      <c r="S64" s="34"/>
      <c r="T64" s="53"/>
      <c r="U64" s="34"/>
      <c r="V64" s="34"/>
      <c r="W64" s="34"/>
      <c r="X64" s="34"/>
      <c r="Y64" s="34"/>
      <c r="Z64" s="53"/>
      <c r="AA64" s="34"/>
      <c r="AB64" s="34"/>
      <c r="AC64" s="34"/>
      <c r="AD64" s="34"/>
      <c r="AE64" s="34"/>
      <c r="AF64" s="53"/>
      <c r="AG64" s="34"/>
      <c r="AH64" s="34"/>
      <c r="AI64" s="34"/>
      <c r="AJ64" s="34"/>
      <c r="AK64" s="34"/>
      <c r="AL64" s="53"/>
      <c r="AM64" s="34"/>
      <c r="AN64" s="34"/>
      <c r="AO64" s="34"/>
      <c r="AP64" s="34"/>
      <c r="AQ64" s="34"/>
      <c r="AR64" s="53"/>
      <c r="AS64" s="34"/>
      <c r="AT64" s="34"/>
      <c r="AU64" s="34"/>
      <c r="AV64" s="34"/>
      <c r="AW64" s="34"/>
    </row>
    <row r="65" spans="2:49">
      <c r="B65" s="344" t="s">
        <v>173</v>
      </c>
      <c r="C65" s="343" t="str">
        <f>C20</f>
        <v>FY 2020-21</v>
      </c>
      <c r="D65" s="343"/>
      <c r="E65" s="343"/>
      <c r="F65" s="343"/>
      <c r="G65" s="343"/>
      <c r="H65" s="332"/>
      <c r="I65" s="343" t="str">
        <f t="shared" ref="I65:K66" si="97">I20</f>
        <v>FY 2021-22</v>
      </c>
      <c r="J65" s="343" t="str">
        <f t="shared" si="97"/>
        <v>FY 2021-22</v>
      </c>
      <c r="K65" s="343" t="str">
        <f t="shared" si="97"/>
        <v>FY 2021-22</v>
      </c>
      <c r="L65" s="343"/>
      <c r="M65" s="343" t="str">
        <f>M20</f>
        <v>FY 2021-22</v>
      </c>
      <c r="N65" s="332"/>
      <c r="O65" s="343" t="s">
        <v>321</v>
      </c>
      <c r="P65" s="343"/>
      <c r="Q65" s="343"/>
      <c r="R65" s="343"/>
      <c r="S65" s="343"/>
      <c r="T65" s="332"/>
      <c r="U65" s="343" t="s">
        <v>360</v>
      </c>
      <c r="V65" s="343"/>
      <c r="W65" s="343"/>
      <c r="X65" s="343"/>
      <c r="Y65" s="343"/>
      <c r="Z65" s="105"/>
      <c r="AA65" s="343" t="str">
        <f>AA20</f>
        <v>FY 2020-21</v>
      </c>
      <c r="AB65" s="343"/>
      <c r="AC65" s="343"/>
      <c r="AD65" s="343"/>
      <c r="AE65" s="343"/>
      <c r="AF65" s="332"/>
      <c r="AG65" s="343" t="str">
        <f>AG20</f>
        <v>FY 2021-22</v>
      </c>
      <c r="AH65" s="343" t="str">
        <f>AH20</f>
        <v>FY 2021-22</v>
      </c>
      <c r="AI65" s="343"/>
      <c r="AJ65" s="343"/>
      <c r="AK65" s="343" t="str">
        <f>AK20</f>
        <v>FY 2021-22</v>
      </c>
      <c r="AL65" s="332"/>
      <c r="AM65" s="343" t="s">
        <v>321</v>
      </c>
      <c r="AN65" s="343"/>
      <c r="AO65" s="343"/>
      <c r="AP65" s="343"/>
      <c r="AQ65" s="343"/>
      <c r="AR65" s="332"/>
      <c r="AS65" s="343" t="s">
        <v>360</v>
      </c>
      <c r="AT65" s="343"/>
      <c r="AU65" s="343"/>
      <c r="AV65" s="343"/>
      <c r="AW65" s="343"/>
    </row>
    <row r="66" spans="2:49">
      <c r="B66" s="345"/>
      <c r="C66" s="69" t="str">
        <f>C21</f>
        <v>QE Jun-20</v>
      </c>
      <c r="D66" s="69" t="str">
        <f>D21</f>
        <v>QE Sep-20</v>
      </c>
      <c r="E66" s="69" t="str">
        <f>E21</f>
        <v>QE Dec-20</v>
      </c>
      <c r="F66" s="69" t="str">
        <f>F21</f>
        <v>QE Mar-21</v>
      </c>
      <c r="G66" s="323" t="str">
        <f>G21</f>
        <v>FY 2020-21</v>
      </c>
      <c r="H66" s="333"/>
      <c r="I66" s="315" t="str">
        <f t="shared" si="97"/>
        <v>QE Jun-21</v>
      </c>
      <c r="J66" s="69" t="str">
        <f t="shared" si="97"/>
        <v>QE Sep-21</v>
      </c>
      <c r="K66" s="69" t="str">
        <f t="shared" si="97"/>
        <v>QE Dec-21</v>
      </c>
      <c r="L66" s="69" t="str">
        <f>L21</f>
        <v>QE Mar-22</v>
      </c>
      <c r="M66" s="69" t="str">
        <f>M21</f>
        <v>FY 2021-22</v>
      </c>
      <c r="N66" s="333"/>
      <c r="O66" s="69" t="str">
        <f t="shared" ref="O66:X66" si="98">O21</f>
        <v>QE Jun-22</v>
      </c>
      <c r="P66" s="69" t="str">
        <f t="shared" si="98"/>
        <v>QE Sep-22</v>
      </c>
      <c r="Q66" s="69" t="str">
        <f t="shared" si="98"/>
        <v>QE Dec-22</v>
      </c>
      <c r="R66" s="69" t="str">
        <f t="shared" si="98"/>
        <v>QE Mar-23</v>
      </c>
      <c r="S66" s="69" t="str">
        <f t="shared" si="98"/>
        <v>FY 2022-23</v>
      </c>
      <c r="T66" s="333"/>
      <c r="U66" s="69" t="str">
        <f>U21</f>
        <v>QE Jun-23</v>
      </c>
      <c r="V66" s="69" t="str">
        <f t="shared" si="98"/>
        <v>QE Sep-23</v>
      </c>
      <c r="W66" s="69" t="str">
        <f t="shared" si="98"/>
        <v>QE Dec-23</v>
      </c>
      <c r="X66" s="69" t="str">
        <f t="shared" si="98"/>
        <v>QE Mar-24</v>
      </c>
      <c r="Y66" s="69" t="str">
        <f>Y21</f>
        <v>FY 2023-24</v>
      </c>
      <c r="Z66" s="49"/>
      <c r="AA66" s="69" t="str">
        <f>AA21</f>
        <v>QE Jun-20</v>
      </c>
      <c r="AB66" s="69" t="str">
        <f t="shared" ref="AB66:AE66" si="99">AB50</f>
        <v>QE Sep-20</v>
      </c>
      <c r="AC66" s="69" t="str">
        <f t="shared" si="99"/>
        <v>QE Dec-20</v>
      </c>
      <c r="AD66" s="69" t="str">
        <f t="shared" si="99"/>
        <v>QE Mar-21</v>
      </c>
      <c r="AE66" s="69" t="str">
        <f t="shared" si="99"/>
        <v>FY 2020-21</v>
      </c>
      <c r="AF66" s="333"/>
      <c r="AG66" s="69" t="str">
        <f>AG21</f>
        <v>QE Jun-21</v>
      </c>
      <c r="AH66" s="69" t="str">
        <f>AH21</f>
        <v>QE Sep-21</v>
      </c>
      <c r="AI66" s="69" t="str">
        <f>AI21</f>
        <v>QE Dec-21</v>
      </c>
      <c r="AJ66" s="69" t="str">
        <f t="shared" ref="AJ66" si="100">AJ50</f>
        <v>QE Mar-22</v>
      </c>
      <c r="AK66" s="69" t="str">
        <f>AK21</f>
        <v>FY 2021-22</v>
      </c>
      <c r="AL66" s="333"/>
      <c r="AM66" s="69" t="str">
        <f t="shared" ref="AM66:AV66" si="101">AM21</f>
        <v>QE Jun-22</v>
      </c>
      <c r="AN66" s="69" t="str">
        <f t="shared" si="101"/>
        <v>QE Sep-22</v>
      </c>
      <c r="AO66" s="69" t="str">
        <f t="shared" si="101"/>
        <v>QE Dec-22</v>
      </c>
      <c r="AP66" s="69" t="str">
        <f t="shared" si="101"/>
        <v>QE Mar-23</v>
      </c>
      <c r="AQ66" s="69" t="str">
        <f t="shared" si="101"/>
        <v>FY 2022-23</v>
      </c>
      <c r="AR66" s="333"/>
      <c r="AS66" s="69" t="str">
        <f>AS21</f>
        <v>QE Jun-23</v>
      </c>
      <c r="AT66" s="69" t="str">
        <f t="shared" si="101"/>
        <v>QE Sep-23</v>
      </c>
      <c r="AU66" s="69" t="str">
        <f t="shared" si="101"/>
        <v>QE Dec-23</v>
      </c>
      <c r="AV66" s="69" t="str">
        <f t="shared" si="101"/>
        <v>QE Mar-24</v>
      </c>
      <c r="AW66" s="69" t="str">
        <f>AW21</f>
        <v>FY 2023-24</v>
      </c>
    </row>
    <row r="67" spans="2:49">
      <c r="B67" s="12"/>
      <c r="C67" s="70"/>
      <c r="D67" s="70"/>
      <c r="E67" s="70"/>
      <c r="F67" s="70"/>
      <c r="G67" s="324"/>
      <c r="H67" s="334"/>
      <c r="I67" s="316"/>
      <c r="J67" s="70"/>
      <c r="K67" s="70"/>
      <c r="L67" s="70"/>
      <c r="M67" s="70"/>
      <c r="N67" s="334"/>
      <c r="O67" s="70"/>
      <c r="P67" s="70"/>
      <c r="Q67" s="70"/>
      <c r="R67" s="70"/>
      <c r="S67" s="70"/>
      <c r="T67" s="334"/>
      <c r="U67" s="70"/>
      <c r="V67" s="70"/>
      <c r="W67" s="70"/>
      <c r="X67" s="70"/>
      <c r="Y67" s="70"/>
      <c r="Z67" s="71"/>
      <c r="AA67" s="70"/>
      <c r="AB67" s="70"/>
      <c r="AC67" s="213"/>
      <c r="AD67" s="70"/>
      <c r="AE67" s="70"/>
      <c r="AF67" s="334"/>
      <c r="AG67" s="70"/>
      <c r="AH67" s="70"/>
      <c r="AI67" s="70"/>
      <c r="AJ67" s="70"/>
      <c r="AK67" s="70"/>
      <c r="AL67" s="334"/>
      <c r="AM67" s="70"/>
      <c r="AN67" s="70"/>
      <c r="AO67" s="70"/>
      <c r="AP67" s="70"/>
      <c r="AQ67" s="70"/>
      <c r="AR67" s="334"/>
      <c r="AS67" s="70"/>
      <c r="AT67" s="70"/>
      <c r="AU67" s="70"/>
      <c r="AV67" s="70"/>
      <c r="AW67" s="70"/>
    </row>
    <row r="68" spans="2:49">
      <c r="B68" s="27" t="s">
        <v>181</v>
      </c>
      <c r="C68" s="100">
        <v>0.4458178708498533</v>
      </c>
      <c r="D68" s="100">
        <v>0.45896056276418212</v>
      </c>
      <c r="E68" s="211">
        <v>0.47426906501110727</v>
      </c>
      <c r="F68" s="100">
        <v>0.48905338100919454</v>
      </c>
      <c r="G68" s="311">
        <v>0.46800835462762552</v>
      </c>
      <c r="H68" s="314"/>
      <c r="I68" s="317">
        <v>0.48433936852520687</v>
      </c>
      <c r="J68" s="100">
        <v>0.47678516030130941</v>
      </c>
      <c r="K68" s="211">
        <v>0.47885685338404227</v>
      </c>
      <c r="L68" s="100">
        <v>0.46425454812064604</v>
      </c>
      <c r="M68" s="100">
        <v>0.47566539415517678</v>
      </c>
      <c r="N68" s="314"/>
      <c r="O68" s="100">
        <v>0.45428061245061913</v>
      </c>
      <c r="P68" s="100">
        <v>0.43229634005093165</v>
      </c>
      <c r="Q68" s="100">
        <v>0.42319110019258688</v>
      </c>
      <c r="R68" s="100">
        <v>0.40257386163094872</v>
      </c>
      <c r="S68" s="100">
        <v>0.42767245925901126</v>
      </c>
      <c r="T68" s="314"/>
      <c r="U68" s="100">
        <v>0.40264292854876754</v>
      </c>
      <c r="V68" s="100">
        <v>0.39964879311032525</v>
      </c>
      <c r="W68" s="100">
        <v>0.40895929835739964</v>
      </c>
      <c r="X68" s="100"/>
      <c r="Y68" s="100">
        <v>0.40371805424505841</v>
      </c>
      <c r="Z68" s="101"/>
      <c r="AA68" s="100">
        <v>0.42826472934633558</v>
      </c>
      <c r="AB68" s="100">
        <v>0.43832870549960823</v>
      </c>
      <c r="AC68" s="211">
        <v>0.44185620613918031</v>
      </c>
      <c r="AD68" s="100">
        <v>0.45427479858128278</v>
      </c>
      <c r="AE68" s="100">
        <v>0.44109857221873316</v>
      </c>
      <c r="AF68" s="314"/>
      <c r="AG68" s="100">
        <v>0.44725930432299454</v>
      </c>
      <c r="AH68" s="100">
        <v>0.43728393435061796</v>
      </c>
      <c r="AI68" s="100">
        <v>0.43303496625004329</v>
      </c>
      <c r="AJ68" s="100">
        <v>0.41790096628717466</v>
      </c>
      <c r="AK68" s="100">
        <v>0.43330705488431315</v>
      </c>
      <c r="AL68" s="314"/>
      <c r="AM68" s="100">
        <v>0.41351507277201149</v>
      </c>
      <c r="AN68" s="100">
        <v>0.39735961360257138</v>
      </c>
      <c r="AO68" s="100">
        <v>0.39565075301008379</v>
      </c>
      <c r="AP68" s="100">
        <v>0.38313843886899263</v>
      </c>
      <c r="AQ68" s="100">
        <v>0.39701733713292642</v>
      </c>
      <c r="AR68" s="314"/>
      <c r="AS68" s="100">
        <v>0.38568452010724358</v>
      </c>
      <c r="AT68" s="100">
        <v>0.38318159345871389</v>
      </c>
      <c r="AU68" s="100">
        <v>0.38969997897798764</v>
      </c>
      <c r="AV68" s="100"/>
      <c r="AW68" s="100">
        <v>0.3861594205080352</v>
      </c>
    </row>
    <row r="69" spans="2:49">
      <c r="B69" s="27" t="s">
        <v>306</v>
      </c>
      <c r="C69" s="100">
        <v>0.17531341023269775</v>
      </c>
      <c r="D69" s="100">
        <v>0.17995550459913898</v>
      </c>
      <c r="E69" s="211">
        <v>0.16939987019290756</v>
      </c>
      <c r="F69" s="100">
        <v>0.15377173949216402</v>
      </c>
      <c r="G69" s="311">
        <v>0.16914428988990796</v>
      </c>
      <c r="H69" s="314"/>
      <c r="I69" s="317">
        <v>0.16185995128307828</v>
      </c>
      <c r="J69" s="100">
        <v>0.17456059016491571</v>
      </c>
      <c r="K69" s="211">
        <v>0.16624627811286305</v>
      </c>
      <c r="L69" s="100">
        <v>0.17946698823498641</v>
      </c>
      <c r="M69" s="100">
        <v>0.17085496833323791</v>
      </c>
      <c r="N69" s="314"/>
      <c r="O69" s="100">
        <v>0.18353740277276728</v>
      </c>
      <c r="P69" s="100">
        <v>0.19612144918628999</v>
      </c>
      <c r="Q69" s="100">
        <v>0.19658427523852065</v>
      </c>
      <c r="R69" s="100">
        <v>0.19938750156361806</v>
      </c>
      <c r="S69" s="100">
        <v>0.19404167694235167</v>
      </c>
      <c r="T69" s="314"/>
      <c r="U69" s="100">
        <v>0.20223346892032559</v>
      </c>
      <c r="V69" s="100">
        <v>0.20431203387898428</v>
      </c>
      <c r="W69" s="100">
        <v>0.20049052228139158</v>
      </c>
      <c r="X69" s="100"/>
      <c r="Y69" s="100">
        <v>0.20236062934444729</v>
      </c>
      <c r="Z69" s="101"/>
      <c r="AA69" s="100">
        <v>0.18086627983171913</v>
      </c>
      <c r="AB69" s="100">
        <v>0.1868178810348248</v>
      </c>
      <c r="AC69" s="211">
        <v>0.179843870574208</v>
      </c>
      <c r="AD69" s="100">
        <v>0.16423851413796675</v>
      </c>
      <c r="AE69" s="100">
        <v>0.1777001310882374</v>
      </c>
      <c r="AF69" s="314"/>
      <c r="AG69" s="100">
        <v>0.17349895767411957</v>
      </c>
      <c r="AH69" s="100">
        <v>0.18773941612895234</v>
      </c>
      <c r="AI69" s="100">
        <v>0.18086360205082649</v>
      </c>
      <c r="AJ69" s="100">
        <v>0.19499476863214121</v>
      </c>
      <c r="AK69" s="100">
        <v>0.18465747656767204</v>
      </c>
      <c r="AL69" s="314"/>
      <c r="AM69" s="100">
        <v>0.19724774813696752</v>
      </c>
      <c r="AN69" s="100">
        <v>0.20819084719139019</v>
      </c>
      <c r="AO69" s="100">
        <v>0.20597039808180073</v>
      </c>
      <c r="AP69" s="100">
        <v>0.20587396095576682</v>
      </c>
      <c r="AQ69" s="100">
        <v>0.20443497602510549</v>
      </c>
      <c r="AR69" s="314"/>
      <c r="AS69" s="100">
        <v>0.20797468791713983</v>
      </c>
      <c r="AT69" s="100">
        <v>0.2099161652849037</v>
      </c>
      <c r="AU69" s="100">
        <v>0.20702359350716543</v>
      </c>
      <c r="AV69" s="100"/>
      <c r="AW69" s="100">
        <v>0.20831951540287727</v>
      </c>
    </row>
    <row r="70" spans="2:49">
      <c r="B70" s="27" t="s">
        <v>182</v>
      </c>
      <c r="C70" s="100">
        <v>0.23579673359085956</v>
      </c>
      <c r="D70" s="100">
        <v>0.23136987799551448</v>
      </c>
      <c r="E70" s="211">
        <v>0.22950430270735764</v>
      </c>
      <c r="F70" s="100">
        <v>0.23518322231844968</v>
      </c>
      <c r="G70" s="311">
        <v>0.23290963886808094</v>
      </c>
      <c r="H70" s="314"/>
      <c r="I70" s="317">
        <v>0.22924026634556263</v>
      </c>
      <c r="J70" s="100">
        <v>0.21997506352148793</v>
      </c>
      <c r="K70" s="211">
        <v>0.22208389365685996</v>
      </c>
      <c r="L70" s="100">
        <v>0.22498781588794661</v>
      </c>
      <c r="M70" s="100">
        <v>0.22397891220605451</v>
      </c>
      <c r="N70" s="314"/>
      <c r="O70" s="100">
        <v>0.22627280043133505</v>
      </c>
      <c r="P70" s="100">
        <v>0.23060410181496654</v>
      </c>
      <c r="Q70" s="100">
        <v>0.23250157123160609</v>
      </c>
      <c r="R70" s="100">
        <v>0.23124960066454608</v>
      </c>
      <c r="S70" s="100">
        <v>0.23020092212918633</v>
      </c>
      <c r="T70" s="314"/>
      <c r="U70" s="100">
        <v>0.22553957738630806</v>
      </c>
      <c r="V70" s="100">
        <v>0.21862735887976617</v>
      </c>
      <c r="W70" s="100">
        <v>0.21243596117977423</v>
      </c>
      <c r="X70" s="100"/>
      <c r="Y70" s="100">
        <v>0.21886776755141274</v>
      </c>
      <c r="Z70" s="101"/>
      <c r="AA70" s="100">
        <v>0.24326534943586137</v>
      </c>
      <c r="AB70" s="100">
        <v>0.24019287678191292</v>
      </c>
      <c r="AC70" s="211">
        <v>0.24365391818378135</v>
      </c>
      <c r="AD70" s="100">
        <v>0.25119142900591046</v>
      </c>
      <c r="AE70" s="100">
        <v>0.24469092858831085</v>
      </c>
      <c r="AF70" s="314"/>
      <c r="AG70" s="100">
        <v>0.2457244485285518</v>
      </c>
      <c r="AH70" s="100">
        <v>0.23658255250762597</v>
      </c>
      <c r="AI70" s="100">
        <v>0.24161078022440577</v>
      </c>
      <c r="AJ70" s="100">
        <v>0.24445413351829104</v>
      </c>
      <c r="AK70" s="100">
        <v>0.2420730350180644</v>
      </c>
      <c r="AL70" s="314"/>
      <c r="AM70" s="100">
        <v>0.24317550360557147</v>
      </c>
      <c r="AN70" s="100">
        <v>0.24479557703586272</v>
      </c>
      <c r="AO70" s="100">
        <v>0.24360260312333631</v>
      </c>
      <c r="AP70" s="100">
        <v>0.2387725954982147</v>
      </c>
      <c r="AQ70" s="100">
        <v>0.24253098992964736</v>
      </c>
      <c r="AR70" s="314"/>
      <c r="AS70" s="100">
        <v>0.23194243500001918</v>
      </c>
      <c r="AT70" s="100">
        <v>0.22462414930287466</v>
      </c>
      <c r="AU70" s="100">
        <v>0.21935827974880517</v>
      </c>
      <c r="AV70" s="100"/>
      <c r="AW70" s="100">
        <v>0.22531273707402602</v>
      </c>
    </row>
    <row r="71" spans="2:49">
      <c r="B71" s="27" t="s">
        <v>315</v>
      </c>
      <c r="C71" s="100">
        <v>0.10984208098544877</v>
      </c>
      <c r="D71" s="100">
        <v>0.10685002254821878</v>
      </c>
      <c r="E71" s="211">
        <v>0.10280120219400669</v>
      </c>
      <c r="F71" s="100">
        <v>9.6077687482829091E-2</v>
      </c>
      <c r="G71" s="311">
        <v>0.10359503072362708</v>
      </c>
      <c r="H71" s="314"/>
      <c r="I71" s="317">
        <v>9.9837962160129703E-2</v>
      </c>
      <c r="J71" s="100">
        <v>0.10274517992637165</v>
      </c>
      <c r="K71" s="211">
        <v>0.10771238466130297</v>
      </c>
      <c r="L71" s="100">
        <v>0.10735984303912635</v>
      </c>
      <c r="M71" s="100">
        <v>0.10459592149956243</v>
      </c>
      <c r="N71" s="314"/>
      <c r="O71" s="100">
        <v>0.11304158626052792</v>
      </c>
      <c r="P71" s="100">
        <v>9.6529606430989345E-2</v>
      </c>
      <c r="Q71" s="100">
        <v>0.10241132041161534</v>
      </c>
      <c r="R71" s="100">
        <v>0.11823301282313564</v>
      </c>
      <c r="S71" s="100">
        <v>0.10756985389180511</v>
      </c>
      <c r="T71" s="314"/>
      <c r="U71" s="100">
        <v>0.12085045773542749</v>
      </c>
      <c r="V71" s="100">
        <v>0.12317504309916139</v>
      </c>
      <c r="W71" s="100">
        <v>0.12629520566068905</v>
      </c>
      <c r="X71" s="100"/>
      <c r="Y71" s="100">
        <v>0.12343739055086347</v>
      </c>
      <c r="Z71" s="101"/>
      <c r="AA71" s="100">
        <v>0.11332121444927082</v>
      </c>
      <c r="AB71" s="100">
        <v>0.11092461353403352</v>
      </c>
      <c r="AC71" s="211">
        <v>0.10913919875616286</v>
      </c>
      <c r="AD71" s="100">
        <v>0.10261740347156498</v>
      </c>
      <c r="AE71" s="100">
        <v>0.10883518770666394</v>
      </c>
      <c r="AF71" s="314"/>
      <c r="AG71" s="100">
        <v>0.10701709863236324</v>
      </c>
      <c r="AH71" s="100">
        <v>0.11050214754210919</v>
      </c>
      <c r="AI71" s="100">
        <v>0.11718307378948845</v>
      </c>
      <c r="AJ71" s="100">
        <v>0.11664879407452115</v>
      </c>
      <c r="AK71" s="100">
        <v>0.11304569666191037</v>
      </c>
      <c r="AL71" s="314"/>
      <c r="AM71" s="100">
        <v>0.12148585519282662</v>
      </c>
      <c r="AN71" s="100">
        <v>0.10247007976588011</v>
      </c>
      <c r="AO71" s="100">
        <v>0.10730105654518775</v>
      </c>
      <c r="AP71" s="100">
        <v>0.12207936041500803</v>
      </c>
      <c r="AQ71" s="100">
        <v>0.11333153190553313</v>
      </c>
      <c r="AR71" s="314"/>
      <c r="AS71" s="100">
        <v>0.12428128917707022</v>
      </c>
      <c r="AT71" s="100">
        <v>0.12655364549644529</v>
      </c>
      <c r="AU71" s="100">
        <v>0.13041059009216358</v>
      </c>
      <c r="AV71" s="100"/>
      <c r="AW71" s="100">
        <v>0.12707223468050147</v>
      </c>
    </row>
    <row r="72" spans="2:49">
      <c r="B72" s="27" t="s">
        <v>183</v>
      </c>
      <c r="C72" s="100">
        <v>2.9440164736840743E-2</v>
      </c>
      <c r="D72" s="100">
        <v>1.9018199079932147E-2</v>
      </c>
      <c r="E72" s="211">
        <v>1.9523056890868699E-2</v>
      </c>
      <c r="F72" s="100">
        <v>2.1106289669477061E-2</v>
      </c>
      <c r="G72" s="311">
        <v>2.2081070913744182E-2</v>
      </c>
      <c r="H72" s="314"/>
      <c r="I72" s="317">
        <v>2.0220531158611998E-2</v>
      </c>
      <c r="J72" s="100">
        <v>2.1439994300887905E-2</v>
      </c>
      <c r="K72" s="211">
        <v>2.1112242972386543E-2</v>
      </c>
      <c r="L72" s="100">
        <v>2.0034919656508846E-2</v>
      </c>
      <c r="M72" s="100">
        <v>2.0699488863241609E-2</v>
      </c>
      <c r="N72" s="314"/>
      <c r="O72" s="100">
        <v>1.9326085100054884E-2</v>
      </c>
      <c r="P72" s="100">
        <v>4.1565795946447166E-2</v>
      </c>
      <c r="Q72" s="100">
        <v>4.2441135553160481E-2</v>
      </c>
      <c r="R72" s="100">
        <v>4.5076546577085139E-2</v>
      </c>
      <c r="S72" s="100">
        <v>3.7322990272274495E-2</v>
      </c>
      <c r="T72" s="314"/>
      <c r="U72" s="100">
        <v>4.6089069519829974E-2</v>
      </c>
      <c r="V72" s="100">
        <v>5.173182823900413E-2</v>
      </c>
      <c r="W72" s="100">
        <v>4.8910784124598081E-2</v>
      </c>
      <c r="X72" s="100"/>
      <c r="Y72" s="100">
        <v>4.8931690713122984E-2</v>
      </c>
      <c r="Z72" s="101"/>
      <c r="AA72" s="100">
        <v>3.0372651279315706E-2</v>
      </c>
      <c r="AB72" s="100">
        <v>1.9743434140154545E-2</v>
      </c>
      <c r="AC72" s="211">
        <v>2.0726710786117788E-2</v>
      </c>
      <c r="AD72" s="100">
        <v>2.2542930617345823E-2</v>
      </c>
      <c r="AE72" s="100">
        <v>2.3197999758046352E-2</v>
      </c>
      <c r="AF72" s="314"/>
      <c r="AG72" s="100">
        <v>2.1674546741340891E-2</v>
      </c>
      <c r="AH72" s="100">
        <v>2.3058652632040409E-2</v>
      </c>
      <c r="AI72" s="100">
        <v>2.2968552166718448E-2</v>
      </c>
      <c r="AJ72" s="100">
        <v>2.1768374013549547E-2</v>
      </c>
      <c r="AK72" s="100">
        <v>2.237169581321E-2</v>
      </c>
      <c r="AL72" s="314"/>
      <c r="AM72" s="100">
        <v>2.076975433181211E-2</v>
      </c>
      <c r="AN72" s="100">
        <v>4.4123772836572657E-2</v>
      </c>
      <c r="AO72" s="100">
        <v>4.4467532178358131E-2</v>
      </c>
      <c r="AP72" s="100">
        <v>4.6542973442448475E-2</v>
      </c>
      <c r="AQ72" s="100">
        <v>3.9322091736841334E-2</v>
      </c>
      <c r="AR72" s="314"/>
      <c r="AS72" s="100">
        <v>4.7397495087988462E-2</v>
      </c>
      <c r="AT72" s="100">
        <v>5.3150794894152538E-2</v>
      </c>
      <c r="AU72" s="100">
        <v>5.0504563385375165E-2</v>
      </c>
      <c r="AV72" s="100"/>
      <c r="AW72" s="100">
        <v>5.0372575585592549E-2</v>
      </c>
    </row>
    <row r="73" spans="2:49">
      <c r="B73" s="27" t="s">
        <v>184</v>
      </c>
      <c r="C73" s="100">
        <v>3.1084815651264857E-3</v>
      </c>
      <c r="D73" s="100">
        <v>2.936684853371477E-3</v>
      </c>
      <c r="E73" s="211">
        <v>3.2322230215940063E-3</v>
      </c>
      <c r="F73" s="100">
        <v>3.7535038832980519E-3</v>
      </c>
      <c r="G73" s="311">
        <v>3.2712760271382734E-3</v>
      </c>
      <c r="H73" s="314"/>
      <c r="I73" s="317">
        <v>3.7551012233130957E-3</v>
      </c>
      <c r="J73" s="100">
        <v>3.2797148383121892E-3</v>
      </c>
      <c r="K73" s="211">
        <v>3.061014916986321E-3</v>
      </c>
      <c r="L73" s="100">
        <v>2.760427159140533E-3</v>
      </c>
      <c r="M73" s="100">
        <v>3.1923854852687361E-3</v>
      </c>
      <c r="N73" s="314"/>
      <c r="O73" s="100">
        <v>2.0515269411129186E-3</v>
      </c>
      <c r="P73" s="100">
        <v>1.8728957027823333E-3</v>
      </c>
      <c r="Q73" s="100">
        <v>1.8570796146199584E-3</v>
      </c>
      <c r="R73" s="100">
        <v>2.1691986505460174E-3</v>
      </c>
      <c r="S73" s="100">
        <v>1.9882352596602465E-3</v>
      </c>
      <c r="T73" s="314"/>
      <c r="U73" s="100">
        <v>1.4513594008711151E-3</v>
      </c>
      <c r="V73" s="100">
        <v>1.0744994152368736E-3</v>
      </c>
      <c r="W73" s="100">
        <v>1.0930684188030257E-3</v>
      </c>
      <c r="X73" s="100"/>
      <c r="Y73" s="100">
        <v>1.2053559396215437E-3</v>
      </c>
      <c r="Z73" s="101"/>
      <c r="AA73" s="100">
        <v>3.2069394797788692E-3</v>
      </c>
      <c r="AB73" s="100">
        <v>3.0486716302233607E-3</v>
      </c>
      <c r="AC73" s="211">
        <v>3.4314990802564718E-3</v>
      </c>
      <c r="AD73" s="100">
        <v>4.0089934772141577E-3</v>
      </c>
      <c r="AE73" s="100">
        <v>3.4367472837932523E-3</v>
      </c>
      <c r="AF73" s="314"/>
      <c r="AG73" s="100">
        <v>4.0251226016138402E-3</v>
      </c>
      <c r="AH73" s="100">
        <v>3.5273239408304051E-3</v>
      </c>
      <c r="AI73" s="100">
        <v>3.3301568618673435E-3</v>
      </c>
      <c r="AJ73" s="100">
        <v>2.9992638786454744E-3</v>
      </c>
      <c r="AK73" s="100">
        <v>3.4502821527040593E-3</v>
      </c>
      <c r="AL73" s="314"/>
      <c r="AM73" s="100">
        <v>2.2047771367770847E-3</v>
      </c>
      <c r="AN73" s="100">
        <v>1.9881545067158605E-3</v>
      </c>
      <c r="AO73" s="100">
        <v>1.9457478327234916E-3</v>
      </c>
      <c r="AP73" s="100">
        <v>2.2397668599369214E-3</v>
      </c>
      <c r="AQ73" s="100">
        <v>2.0947295140191428E-3</v>
      </c>
      <c r="AR73" s="314"/>
      <c r="AS73" s="100">
        <v>1.4925621365407928E-3</v>
      </c>
      <c r="AT73" s="100">
        <v>1.1039721575137071E-3</v>
      </c>
      <c r="AU73" s="100">
        <v>1.1286865305891853E-3</v>
      </c>
      <c r="AV73" s="100"/>
      <c r="AW73" s="100">
        <v>1.2408498928046542E-3</v>
      </c>
    </row>
    <row r="74" spans="2:49">
      <c r="B74" s="112" t="s">
        <v>198</v>
      </c>
      <c r="C74" s="100">
        <v>6.8125803917387163E-4</v>
      </c>
      <c r="D74" s="100">
        <v>9.091481596415074E-4</v>
      </c>
      <c r="E74" s="211">
        <v>1.2702799821587294E-3</v>
      </c>
      <c r="F74" s="100">
        <v>1.0541761445877296E-3</v>
      </c>
      <c r="G74" s="311">
        <v>9.9033894987638339E-4</v>
      </c>
      <c r="H74" s="314"/>
      <c r="I74" s="317">
        <v>7.4681930409749135E-4</v>
      </c>
      <c r="J74" s="100">
        <v>1.2142969467150186E-3</v>
      </c>
      <c r="K74" s="211">
        <v>9.273322955581563E-4</v>
      </c>
      <c r="L74" s="100">
        <v>1.1354579016452948E-3</v>
      </c>
      <c r="M74" s="100">
        <v>1.0129294574578614E-3</v>
      </c>
      <c r="N74" s="314"/>
      <c r="O74" s="100">
        <v>1.4899860435824274E-3</v>
      </c>
      <c r="P74" s="100">
        <v>1.0098108675933189E-3</v>
      </c>
      <c r="Q74" s="100">
        <v>1.0135177578906788E-3</v>
      </c>
      <c r="R74" s="100">
        <v>1.3102780901203407E-3</v>
      </c>
      <c r="S74" s="100">
        <v>1.2038622457097711E-3</v>
      </c>
      <c r="T74" s="314"/>
      <c r="U74" s="100">
        <v>1.1931384884701207E-3</v>
      </c>
      <c r="V74" s="100">
        <v>1.4304433775220054E-3</v>
      </c>
      <c r="W74" s="100">
        <v>1.8151599773441151E-3</v>
      </c>
      <c r="X74" s="100"/>
      <c r="Y74" s="100">
        <v>1.4791116554725852E-3</v>
      </c>
      <c r="Z74" s="53"/>
      <c r="AA74" s="100">
        <v>7.0283617771898523E-4</v>
      </c>
      <c r="AB74" s="100">
        <v>9.4381737924203329E-4</v>
      </c>
      <c r="AC74" s="211">
        <v>1.3485964802936821E-3</v>
      </c>
      <c r="AD74" s="100">
        <v>1.1259307087151855E-3</v>
      </c>
      <c r="AE74" s="100">
        <v>1.0404333562153601E-3</v>
      </c>
      <c r="AF74" s="314"/>
      <c r="AG74" s="100">
        <v>8.0052149901624424E-4</v>
      </c>
      <c r="AH74" s="100">
        <v>1.3059728978234532E-3</v>
      </c>
      <c r="AI74" s="100">
        <v>1.008868656649539E-3</v>
      </c>
      <c r="AJ74" s="100">
        <v>1.2336995956769394E-3</v>
      </c>
      <c r="AK74" s="100">
        <v>1.0947589021257764E-3</v>
      </c>
      <c r="AL74" s="314"/>
      <c r="AM74" s="100">
        <v>1.6012888240333693E-3</v>
      </c>
      <c r="AN74" s="100">
        <v>1.0719550610072807E-3</v>
      </c>
      <c r="AO74" s="100">
        <v>1.06190922850991E-3</v>
      </c>
      <c r="AP74" s="100">
        <v>1.3529039596324075E-3</v>
      </c>
      <c r="AQ74" s="100">
        <v>1.2683437559258188E-3</v>
      </c>
      <c r="AR74" s="314"/>
      <c r="AS74" s="100">
        <v>1.2270105739978312E-3</v>
      </c>
      <c r="AT74" s="100">
        <v>1.469679405396451E-3</v>
      </c>
      <c r="AU74" s="100">
        <v>1.8743077579136099E-3</v>
      </c>
      <c r="AV74" s="100"/>
      <c r="AW74" s="100">
        <v>1.5226668561616203E-3</v>
      </c>
    </row>
    <row r="75" spans="2:49">
      <c r="B75" s="126"/>
      <c r="C75" s="54">
        <f t="shared" ref="C75:X75" si="102">SUM(C68:C74)</f>
        <v>1.0000000000000004</v>
      </c>
      <c r="D75" s="54">
        <f t="shared" si="102"/>
        <v>0.99999999999999944</v>
      </c>
      <c r="E75" s="54">
        <f t="shared" si="102"/>
        <v>1.0000000000000007</v>
      </c>
      <c r="F75" s="54">
        <f t="shared" si="102"/>
        <v>1.0000000000000002</v>
      </c>
      <c r="G75" s="326">
        <f t="shared" si="102"/>
        <v>1.0000000000000004</v>
      </c>
      <c r="H75" s="314"/>
      <c r="I75" s="127">
        <f t="shared" si="102"/>
        <v>1.0000000000000002</v>
      </c>
      <c r="J75" s="54">
        <f t="shared" si="102"/>
        <v>1</v>
      </c>
      <c r="K75" s="54">
        <f t="shared" si="102"/>
        <v>0.99999999999999933</v>
      </c>
      <c r="L75" s="54">
        <f t="shared" si="102"/>
        <v>1</v>
      </c>
      <c r="M75" s="54">
        <f t="shared" si="102"/>
        <v>0.99999999999999989</v>
      </c>
      <c r="N75" s="314"/>
      <c r="O75" s="54">
        <f t="shared" si="102"/>
        <v>0.99999999999999956</v>
      </c>
      <c r="P75" s="54">
        <f t="shared" si="102"/>
        <v>1.0000000000000002</v>
      </c>
      <c r="Q75" s="54">
        <f t="shared" si="102"/>
        <v>1.0000000000000002</v>
      </c>
      <c r="R75" s="54">
        <f t="shared" si="102"/>
        <v>1.0000000000000002</v>
      </c>
      <c r="S75" s="54">
        <f t="shared" si="102"/>
        <v>0.99999999999999889</v>
      </c>
      <c r="T75" s="314"/>
      <c r="U75" s="54">
        <f t="shared" ref="U75" si="103">SUM(U68:U74)</f>
        <v>0.99999999999999989</v>
      </c>
      <c r="V75" s="54">
        <f t="shared" si="102"/>
        <v>1</v>
      </c>
      <c r="W75" s="54">
        <f t="shared" ref="W75" si="104">SUM(W68:W74)</f>
        <v>0.99999999999999989</v>
      </c>
      <c r="X75" s="54">
        <f t="shared" si="102"/>
        <v>0</v>
      </c>
      <c r="Y75" s="54">
        <f t="shared" ref="Y75" si="105">SUM(Y68:Y74)</f>
        <v>0.99999999999999889</v>
      </c>
      <c r="Z75" s="34"/>
      <c r="AA75" s="54">
        <f t="shared" ref="AA75:AV75" si="106">SUM(AA68:AA74)</f>
        <v>1.0000000000000004</v>
      </c>
      <c r="AB75" s="54">
        <f t="shared" si="106"/>
        <v>0.99999999999999933</v>
      </c>
      <c r="AC75" s="54">
        <f t="shared" si="106"/>
        <v>1.0000000000000004</v>
      </c>
      <c r="AD75" s="54">
        <f t="shared" si="106"/>
        <v>1.0000000000000002</v>
      </c>
      <c r="AE75" s="54">
        <f t="shared" si="106"/>
        <v>1.0000000000000004</v>
      </c>
      <c r="AF75" s="314"/>
      <c r="AG75" s="54">
        <f t="shared" si="106"/>
        <v>1</v>
      </c>
      <c r="AH75" s="54">
        <f t="shared" si="106"/>
        <v>0.99999999999999978</v>
      </c>
      <c r="AI75" s="54">
        <f t="shared" si="106"/>
        <v>0.99999999999999922</v>
      </c>
      <c r="AJ75" s="54">
        <f t="shared" si="106"/>
        <v>1</v>
      </c>
      <c r="AK75" s="54">
        <f t="shared" si="106"/>
        <v>0.99999999999999967</v>
      </c>
      <c r="AL75" s="314"/>
      <c r="AM75" s="54">
        <f t="shared" si="106"/>
        <v>0.99999999999999978</v>
      </c>
      <c r="AN75" s="54">
        <f t="shared" si="106"/>
        <v>1.0000000000000002</v>
      </c>
      <c r="AO75" s="54">
        <f t="shared" si="106"/>
        <v>1</v>
      </c>
      <c r="AP75" s="54">
        <f t="shared" si="106"/>
        <v>0.99999999999999989</v>
      </c>
      <c r="AQ75" s="54">
        <f t="shared" si="106"/>
        <v>0.99999999999999867</v>
      </c>
      <c r="AR75" s="314"/>
      <c r="AS75" s="54">
        <f t="shared" ref="AS75" si="107">SUM(AS68:AS74)</f>
        <v>1</v>
      </c>
      <c r="AT75" s="54">
        <f t="shared" si="106"/>
        <v>1.0000000000000002</v>
      </c>
      <c r="AU75" s="54">
        <f t="shared" si="106"/>
        <v>0.99999999999999978</v>
      </c>
      <c r="AV75" s="54">
        <f t="shared" si="106"/>
        <v>0</v>
      </c>
      <c r="AW75" s="54">
        <f t="shared" ref="AW75" si="108">SUM(AW68:AW74)</f>
        <v>0.99999999999999889</v>
      </c>
    </row>
    <row r="77" spans="2:49" ht="12.75" hidden="1" customHeight="1">
      <c r="B77" s="67"/>
    </row>
    <row r="78" spans="2:49" ht="12.75" hidden="1" customHeight="1"/>
    <row r="79" spans="2:49">
      <c r="B79" s="344" t="s">
        <v>59</v>
      </c>
      <c r="C79" s="343" t="str">
        <f>C20</f>
        <v>FY 2020-21</v>
      </c>
      <c r="D79" s="343"/>
      <c r="E79" s="343"/>
      <c r="F79" s="343"/>
      <c r="G79" s="343"/>
      <c r="H79" s="332"/>
      <c r="I79" s="343" t="str">
        <f>I20</f>
        <v>FY 2021-22</v>
      </c>
      <c r="J79" s="343" t="str">
        <f>J20</f>
        <v>FY 2021-22</v>
      </c>
      <c r="K79" s="343" t="str">
        <f>K20</f>
        <v>FY 2021-22</v>
      </c>
      <c r="L79" s="343"/>
      <c r="M79" s="343" t="str">
        <f>M20</f>
        <v>FY 2021-22</v>
      </c>
      <c r="N79" s="332"/>
      <c r="O79" s="341" t="s">
        <v>321</v>
      </c>
      <c r="P79" s="341"/>
      <c r="Q79" s="341"/>
      <c r="R79" s="341"/>
      <c r="S79" s="341"/>
      <c r="T79" s="332"/>
      <c r="U79" s="343" t="s">
        <v>360</v>
      </c>
      <c r="V79" s="343"/>
      <c r="W79" s="343"/>
      <c r="X79" s="343"/>
      <c r="Y79" s="343"/>
      <c r="Z79" s="105"/>
      <c r="AA79" s="343" t="str">
        <f>AA20</f>
        <v>FY 2020-21</v>
      </c>
      <c r="AB79" s="343"/>
      <c r="AC79" s="343"/>
      <c r="AD79" s="343"/>
      <c r="AE79" s="343"/>
      <c r="AF79" s="332"/>
      <c r="AG79" s="343" t="str">
        <f>AG20</f>
        <v>FY 2021-22</v>
      </c>
      <c r="AH79" s="343" t="str">
        <f>AH20</f>
        <v>FY 2021-22</v>
      </c>
      <c r="AI79" s="343"/>
      <c r="AJ79" s="343"/>
      <c r="AK79" s="343" t="str">
        <f>AK20</f>
        <v>FY 2021-22</v>
      </c>
      <c r="AL79" s="332"/>
      <c r="AM79" s="341" t="s">
        <v>321</v>
      </c>
      <c r="AN79" s="341"/>
      <c r="AO79" s="341"/>
      <c r="AP79" s="341"/>
      <c r="AQ79" s="341"/>
      <c r="AR79" s="332"/>
      <c r="AS79" s="343" t="s">
        <v>360</v>
      </c>
      <c r="AT79" s="343"/>
      <c r="AU79" s="343"/>
      <c r="AV79" s="343"/>
      <c r="AW79" s="343"/>
    </row>
    <row r="80" spans="2:49">
      <c r="B80" s="345"/>
      <c r="C80" s="69" t="str">
        <f>C66</f>
        <v>QE Jun-20</v>
      </c>
      <c r="D80" s="69" t="str">
        <f>D66</f>
        <v>QE Sep-20</v>
      </c>
      <c r="E80" s="69" t="str">
        <f>E66</f>
        <v>QE Dec-20</v>
      </c>
      <c r="F80" s="69" t="str">
        <f>F66</f>
        <v>QE Mar-21</v>
      </c>
      <c r="G80" s="323" t="str">
        <f>G66</f>
        <v>FY 2020-21</v>
      </c>
      <c r="H80" s="333"/>
      <c r="I80" s="315" t="str">
        <f>I66</f>
        <v>QE Jun-21</v>
      </c>
      <c r="J80" s="69" t="str">
        <f>J66</f>
        <v>QE Sep-21</v>
      </c>
      <c r="K80" s="69" t="str">
        <f>K66</f>
        <v>QE Dec-21</v>
      </c>
      <c r="L80" s="69" t="str">
        <f>L66</f>
        <v>QE Mar-22</v>
      </c>
      <c r="M80" s="69" t="str">
        <f>M66</f>
        <v>FY 2021-22</v>
      </c>
      <c r="N80" s="333"/>
      <c r="O80" s="69" t="str">
        <f>O66</f>
        <v>QE Jun-22</v>
      </c>
      <c r="P80" s="69" t="str">
        <f>P66</f>
        <v>QE Sep-22</v>
      </c>
      <c r="Q80" s="69" t="str">
        <f>Q66</f>
        <v>QE Dec-22</v>
      </c>
      <c r="R80" s="69" t="str">
        <f>R66</f>
        <v>QE Mar-23</v>
      </c>
      <c r="S80" s="69" t="str">
        <f>S66</f>
        <v>FY 2022-23</v>
      </c>
      <c r="T80" s="333"/>
      <c r="U80" s="69" t="str">
        <f>U66</f>
        <v>QE Jun-23</v>
      </c>
      <c r="V80" s="69" t="str">
        <f>V66</f>
        <v>QE Sep-23</v>
      </c>
      <c r="W80" s="69" t="str">
        <f>W66</f>
        <v>QE Dec-23</v>
      </c>
      <c r="X80" s="69" t="str">
        <f>X66</f>
        <v>QE Mar-24</v>
      </c>
      <c r="Y80" s="69" t="str">
        <f>Y66</f>
        <v>FY 2023-24</v>
      </c>
      <c r="Z80" s="49"/>
      <c r="AA80" s="69" t="str">
        <f>AA66</f>
        <v>QE Jun-20</v>
      </c>
      <c r="AB80" s="69" t="str">
        <f>AB66</f>
        <v>QE Sep-20</v>
      </c>
      <c r="AC80" s="69" t="str">
        <f>AC66</f>
        <v>QE Dec-20</v>
      </c>
      <c r="AD80" s="69" t="str">
        <f>AD66</f>
        <v>QE Mar-21</v>
      </c>
      <c r="AE80" s="69" t="str">
        <f>AE66</f>
        <v>FY 2020-21</v>
      </c>
      <c r="AF80" s="333"/>
      <c r="AG80" s="69" t="str">
        <f>AG66</f>
        <v>QE Jun-21</v>
      </c>
      <c r="AH80" s="69" t="str">
        <f>AH66</f>
        <v>QE Sep-21</v>
      </c>
      <c r="AI80" s="69" t="str">
        <f>AI66</f>
        <v>QE Dec-21</v>
      </c>
      <c r="AJ80" s="69" t="str">
        <f>AJ66</f>
        <v>QE Mar-22</v>
      </c>
      <c r="AK80" s="69" t="str">
        <f>AK66</f>
        <v>FY 2021-22</v>
      </c>
      <c r="AL80" s="333"/>
      <c r="AM80" s="69" t="str">
        <f>AM66</f>
        <v>QE Jun-22</v>
      </c>
      <c r="AN80" s="69" t="str">
        <f>AN66</f>
        <v>QE Sep-22</v>
      </c>
      <c r="AO80" s="69" t="str">
        <f>AO66</f>
        <v>QE Dec-22</v>
      </c>
      <c r="AP80" s="69" t="str">
        <f>AP66</f>
        <v>QE Mar-23</v>
      </c>
      <c r="AQ80" s="69" t="str">
        <f>AQ66</f>
        <v>FY 2022-23</v>
      </c>
      <c r="AR80" s="333"/>
      <c r="AS80" s="69" t="str">
        <f>AS66</f>
        <v>QE Jun-23</v>
      </c>
      <c r="AT80" s="69" t="str">
        <f>AT66</f>
        <v>QE Sep-23</v>
      </c>
      <c r="AU80" s="69" t="str">
        <f>AU66</f>
        <v>QE Dec-23</v>
      </c>
      <c r="AV80" s="69" t="str">
        <f>AV66</f>
        <v>QE Mar-24</v>
      </c>
      <c r="AW80" s="69" t="str">
        <f>AW66</f>
        <v>FY 2023-24</v>
      </c>
    </row>
    <row r="81" spans="2:49">
      <c r="B81" s="12"/>
      <c r="C81" s="70"/>
      <c r="D81" s="70"/>
      <c r="E81" s="70"/>
      <c r="F81" s="70"/>
      <c r="G81" s="324"/>
      <c r="H81" s="334"/>
      <c r="I81" s="316"/>
      <c r="J81" s="70"/>
      <c r="K81" s="70"/>
      <c r="L81" s="70"/>
      <c r="M81" s="70"/>
      <c r="N81" s="334"/>
      <c r="O81" s="70"/>
      <c r="P81" s="70"/>
      <c r="Q81" s="70"/>
      <c r="R81" s="70"/>
      <c r="S81" s="70"/>
      <c r="T81" s="334"/>
      <c r="U81" s="70"/>
      <c r="V81" s="70"/>
      <c r="W81" s="70"/>
      <c r="X81" s="70"/>
      <c r="Y81" s="70"/>
      <c r="Z81" s="71"/>
      <c r="AA81" s="70"/>
      <c r="AB81" s="70"/>
      <c r="AC81" s="213"/>
      <c r="AD81" s="70"/>
      <c r="AE81" s="70"/>
      <c r="AF81" s="334"/>
      <c r="AG81" s="70"/>
      <c r="AH81" s="70"/>
      <c r="AI81" s="70"/>
      <c r="AJ81" s="70"/>
      <c r="AK81" s="70"/>
      <c r="AL81" s="334"/>
      <c r="AM81" s="70"/>
      <c r="AN81" s="70"/>
      <c r="AO81" s="70"/>
      <c r="AP81" s="70"/>
      <c r="AQ81" s="70"/>
      <c r="AR81" s="334"/>
      <c r="AS81" s="70"/>
      <c r="AT81" s="70"/>
      <c r="AU81" s="70"/>
      <c r="AV81" s="70"/>
      <c r="AW81" s="70"/>
    </row>
    <row r="82" spans="2:49">
      <c r="B82" s="27" t="s">
        <v>44</v>
      </c>
      <c r="C82" s="100">
        <v>8.4289568470471948E-2</v>
      </c>
      <c r="D82" s="100">
        <v>8.4018607315982721E-2</v>
      </c>
      <c r="E82" s="211">
        <v>7.971941272488639E-2</v>
      </c>
      <c r="F82" s="100">
        <v>7.7866072572510381E-2</v>
      </c>
      <c r="G82" s="311">
        <v>8.1313229484163696E-2</v>
      </c>
      <c r="H82" s="314"/>
      <c r="I82" s="317">
        <v>7.5642272675093686E-2</v>
      </c>
      <c r="J82" s="100">
        <v>7.1102087783661033E-2</v>
      </c>
      <c r="K82" s="211">
        <v>7.9551352451145238E-2</v>
      </c>
      <c r="L82" s="100">
        <v>7.1871160004814555E-2</v>
      </c>
      <c r="M82" s="100">
        <v>7.2645036567831389E-2</v>
      </c>
      <c r="N82" s="314"/>
      <c r="O82" s="100">
        <v>7.2910132274388084E-2</v>
      </c>
      <c r="P82" s="100">
        <v>7.1131830572319019E-2</v>
      </c>
      <c r="Q82" s="100">
        <v>7.0501329225091808E-2</v>
      </c>
      <c r="R82" s="100">
        <v>4.5744066937958731E-2</v>
      </c>
      <c r="S82" s="100">
        <v>6.4596401131485306E-2</v>
      </c>
      <c r="T82" s="314"/>
      <c r="U82" s="100">
        <v>4.5314878691463979E-2</v>
      </c>
      <c r="V82" s="100">
        <v>4.5913805246849453E-2</v>
      </c>
      <c r="W82" s="100">
        <v>5.4408314755172098E-2</v>
      </c>
      <c r="X82" s="100"/>
      <c r="Y82" s="100">
        <v>4.7393500679788189E-2</v>
      </c>
      <c r="Z82" s="101"/>
      <c r="AA82" s="100">
        <v>8.6959352725156508E-2</v>
      </c>
      <c r="AB82" s="100">
        <v>8.7222551048010688E-2</v>
      </c>
      <c r="AC82" s="211">
        <v>8.4634349058353653E-2</v>
      </c>
      <c r="AD82" s="100">
        <v>8.3166179320744965E-2</v>
      </c>
      <c r="AE82" s="100">
        <v>8.5426304062339795E-2</v>
      </c>
      <c r="AF82" s="314"/>
      <c r="AG82" s="100">
        <v>8.1081548345939308E-2</v>
      </c>
      <c r="AH82" s="100">
        <v>7.6470092324063002E-2</v>
      </c>
      <c r="AI82" s="100">
        <v>7.8627954966222838E-2</v>
      </c>
      <c r="AJ82" s="100">
        <v>7.8089571539518107E-2</v>
      </c>
      <c r="AK82" s="100">
        <v>7.8513661433546517E-2</v>
      </c>
      <c r="AL82" s="314"/>
      <c r="AM82" s="100">
        <v>7.8356559427271918E-2</v>
      </c>
      <c r="AN82" s="100">
        <v>7.5509313899974742E-2</v>
      </c>
      <c r="AO82" s="100">
        <v>7.3867489290124225E-2</v>
      </c>
      <c r="AP82" s="100">
        <v>4.7232209526124586E-2</v>
      </c>
      <c r="AQ82" s="100">
        <v>6.8056326479525475E-2</v>
      </c>
      <c r="AR82" s="314"/>
      <c r="AS82" s="100">
        <v>4.660132570624697E-2</v>
      </c>
      <c r="AT82" s="100">
        <v>4.7173187736779233E-2</v>
      </c>
      <c r="AU82" s="100">
        <v>5.6181233452401017E-2</v>
      </c>
      <c r="AV82" s="100"/>
      <c r="AW82" s="100">
        <v>4.8789090678573364E-2</v>
      </c>
    </row>
    <row r="83" spans="2:49">
      <c r="B83" s="27" t="s">
        <v>19</v>
      </c>
      <c r="C83" s="100">
        <v>0.2890124895768138</v>
      </c>
      <c r="D83" s="100">
        <v>0.26622767829995408</v>
      </c>
      <c r="E83" s="211">
        <v>0.26250639114269514</v>
      </c>
      <c r="F83" s="100">
        <v>0.27594201444709138</v>
      </c>
      <c r="G83" s="311">
        <v>0.26783162846592495</v>
      </c>
      <c r="H83" s="314"/>
      <c r="I83" s="317">
        <v>0.27947695947055184</v>
      </c>
      <c r="J83" s="100">
        <v>0.2991382368349374</v>
      </c>
      <c r="K83" s="211">
        <v>0.30695466609005106</v>
      </c>
      <c r="L83" s="100">
        <v>0.26875812140165706</v>
      </c>
      <c r="M83" s="100">
        <v>0.27108978669004558</v>
      </c>
      <c r="N83" s="314"/>
      <c r="O83" s="100">
        <v>0.2627774044725617</v>
      </c>
      <c r="P83" s="100">
        <v>0.24812938625256972</v>
      </c>
      <c r="Q83" s="100">
        <v>0.24052350763771135</v>
      </c>
      <c r="R83" s="100">
        <v>0.21827183752166673</v>
      </c>
      <c r="S83" s="100">
        <v>0.23750695326314361</v>
      </c>
      <c r="T83" s="314"/>
      <c r="U83" s="100">
        <v>0.21274885311716088</v>
      </c>
      <c r="V83" s="100">
        <v>0.20863102862745603</v>
      </c>
      <c r="W83" s="100">
        <v>0.21131675509701248</v>
      </c>
      <c r="X83" s="100"/>
      <c r="Y83" s="100">
        <v>0.21088176797068903</v>
      </c>
      <c r="Z83" s="101"/>
      <c r="AA83" s="100">
        <v>0.29816665904381812</v>
      </c>
      <c r="AB83" s="100">
        <v>0.27637993538240685</v>
      </c>
      <c r="AC83" s="211">
        <v>0.27542650848209899</v>
      </c>
      <c r="AD83" s="100">
        <v>0.26764608277411334</v>
      </c>
      <c r="AE83" s="100">
        <v>0.27619360244974323</v>
      </c>
      <c r="AF83" s="314"/>
      <c r="AG83" s="100">
        <v>0.26391761173900102</v>
      </c>
      <c r="AH83" s="100">
        <v>0.28192786681845783</v>
      </c>
      <c r="AI83" s="100">
        <v>0.28291525918677468</v>
      </c>
      <c r="AJ83" s="100">
        <v>0.27581523202141772</v>
      </c>
      <c r="AK83" s="100">
        <v>0.27639793828544779</v>
      </c>
      <c r="AL83" s="314"/>
      <c r="AM83" s="100">
        <v>0.2666072286091633</v>
      </c>
      <c r="AN83" s="100">
        <v>0.26174991292613597</v>
      </c>
      <c r="AO83" s="100">
        <v>0.25200755531469365</v>
      </c>
      <c r="AP83" s="100">
        <v>0.22537264072864338</v>
      </c>
      <c r="AQ83" s="100">
        <v>0.25022834816343015</v>
      </c>
      <c r="AR83" s="314"/>
      <c r="AS83" s="100">
        <v>0.21878859403436715</v>
      </c>
      <c r="AT83" s="100">
        <v>0.21435362693741614</v>
      </c>
      <c r="AU83" s="100">
        <v>0.21820260384706266</v>
      </c>
      <c r="AV83" s="100"/>
      <c r="AW83" s="100">
        <v>0.21709157484472616</v>
      </c>
    </row>
    <row r="84" spans="2:49">
      <c r="B84" s="27" t="s">
        <v>20</v>
      </c>
      <c r="C84" s="100">
        <v>0.44376478017590354</v>
      </c>
      <c r="D84" s="100">
        <v>0.4240735796231429</v>
      </c>
      <c r="E84" s="211">
        <v>0.41268973684769311</v>
      </c>
      <c r="F84" s="100">
        <v>0.42707077951356992</v>
      </c>
      <c r="G84" s="311">
        <v>0.4229013461147933</v>
      </c>
      <c r="H84" s="314"/>
      <c r="I84" s="317">
        <v>0.42408846175834508</v>
      </c>
      <c r="J84" s="100">
        <v>0.43566958039515347</v>
      </c>
      <c r="K84" s="211">
        <v>0.44731815734203656</v>
      </c>
      <c r="L84" s="100">
        <v>0.4098812063021493</v>
      </c>
      <c r="M84" s="100">
        <v>0.41140348556780015</v>
      </c>
      <c r="N84" s="314"/>
      <c r="O84" s="100">
        <v>0.40958229461753909</v>
      </c>
      <c r="P84" s="100">
        <v>0.3949178040377353</v>
      </c>
      <c r="Q84" s="100">
        <v>0.37186476104242189</v>
      </c>
      <c r="R84" s="100">
        <v>0.33917714625468331</v>
      </c>
      <c r="S84" s="100">
        <v>0.37449327689949957</v>
      </c>
      <c r="T84" s="314"/>
      <c r="U84" s="100">
        <v>0.3309050881039266</v>
      </c>
      <c r="V84" s="100">
        <v>0.31858494588379166</v>
      </c>
      <c r="W84" s="100">
        <v>0.31815104608709527</v>
      </c>
      <c r="X84" s="100"/>
      <c r="Y84" s="100">
        <v>0.32251867460367117</v>
      </c>
      <c r="Z84" s="101"/>
      <c r="AA84" s="100">
        <v>0.45266821280888397</v>
      </c>
      <c r="AB84" s="100">
        <v>0.44024509127701161</v>
      </c>
      <c r="AC84" s="211">
        <v>0.42968205669252402</v>
      </c>
      <c r="AD84" s="100">
        <v>0.42026223543909291</v>
      </c>
      <c r="AE84" s="100">
        <v>0.43423979915993799</v>
      </c>
      <c r="AF84" s="314"/>
      <c r="AG84" s="100">
        <v>0.41111994316163097</v>
      </c>
      <c r="AH84" s="100">
        <v>0.41887986008878786</v>
      </c>
      <c r="AI84" s="100">
        <v>0.42000867260298214</v>
      </c>
      <c r="AJ84" s="100">
        <v>0.41069945732699947</v>
      </c>
      <c r="AK84" s="100">
        <v>0.41353774290167788</v>
      </c>
      <c r="AL84" s="314"/>
      <c r="AM84" s="100">
        <v>0.40884554447420124</v>
      </c>
      <c r="AN84" s="100">
        <v>0.39779103343398581</v>
      </c>
      <c r="AO84" s="100">
        <v>0.38372799309296179</v>
      </c>
      <c r="AP84" s="100">
        <v>0.34895581245844615</v>
      </c>
      <c r="AQ84" s="100">
        <v>0.38382763674009779</v>
      </c>
      <c r="AR84" s="314"/>
      <c r="AS84" s="100">
        <v>0.33984226258166034</v>
      </c>
      <c r="AT84" s="100">
        <v>0.32489282741357373</v>
      </c>
      <c r="AU84" s="100">
        <v>0.32336397708434783</v>
      </c>
      <c r="AV84" s="100"/>
      <c r="AW84" s="100">
        <v>0.32929270606685168</v>
      </c>
    </row>
    <row r="85" spans="2:49">
      <c r="B85" s="27" t="s">
        <v>21</v>
      </c>
      <c r="C85" s="100">
        <v>0.60861397300601383</v>
      </c>
      <c r="D85" s="100">
        <v>0.58331376303014937</v>
      </c>
      <c r="E85" s="211">
        <v>0.5795198077374677</v>
      </c>
      <c r="F85" s="100">
        <v>0.60027524074888516</v>
      </c>
      <c r="G85" s="311">
        <v>0.58751733391281136</v>
      </c>
      <c r="H85" s="314"/>
      <c r="I85" s="317">
        <v>0.58937782868270017</v>
      </c>
      <c r="J85" s="100">
        <v>0.58310748562357007</v>
      </c>
      <c r="K85" s="211">
        <v>0.58521726061037171</v>
      </c>
      <c r="L85" s="100">
        <v>0.55864833228991595</v>
      </c>
      <c r="M85" s="100">
        <v>0.55257420475015229</v>
      </c>
      <c r="N85" s="314"/>
      <c r="O85" s="100">
        <v>0.55034042515542103</v>
      </c>
      <c r="P85" s="100">
        <v>0.52988464535624125</v>
      </c>
      <c r="Q85" s="100">
        <v>0.50539089982766272</v>
      </c>
      <c r="R85" s="100">
        <v>0.47354124679023463</v>
      </c>
      <c r="S85" s="100">
        <v>0.51070973588893076</v>
      </c>
      <c r="T85" s="314"/>
      <c r="U85" s="100">
        <v>0.46627333056086567</v>
      </c>
      <c r="V85" s="100">
        <v>0.45540924221690349</v>
      </c>
      <c r="W85" s="100">
        <v>0.45294473442784589</v>
      </c>
      <c r="X85" s="100"/>
      <c r="Y85" s="100">
        <v>0.45758204125707469</v>
      </c>
      <c r="Z85" s="101"/>
      <c r="AA85" s="100">
        <v>0.60603782408657203</v>
      </c>
      <c r="AB85" s="100">
        <v>0.58962248577480925</v>
      </c>
      <c r="AC85" s="211">
        <v>0.58230499440232675</v>
      </c>
      <c r="AD85" s="100">
        <v>0.57160471923773626</v>
      </c>
      <c r="AE85" s="100">
        <v>0.58469816158101451</v>
      </c>
      <c r="AF85" s="314"/>
      <c r="AG85" s="100">
        <v>0.56129408183838714</v>
      </c>
      <c r="AH85" s="100">
        <v>0.55379445784217007</v>
      </c>
      <c r="AI85" s="100">
        <v>0.54789216558736553</v>
      </c>
      <c r="AJ85" s="100">
        <v>0.54607737981141879</v>
      </c>
      <c r="AK85" s="100">
        <v>0.54334766551024505</v>
      </c>
      <c r="AL85" s="314"/>
      <c r="AM85" s="100">
        <v>0.54389568669835786</v>
      </c>
      <c r="AN85" s="100">
        <v>0.52609654641095183</v>
      </c>
      <c r="AO85" s="100">
        <v>0.50841676572806416</v>
      </c>
      <c r="AP85" s="100">
        <v>0.47996419901887627</v>
      </c>
      <c r="AQ85" s="100">
        <v>0.51131570739442067</v>
      </c>
      <c r="AR85" s="314"/>
      <c r="AS85" s="100">
        <v>0.4697101402999948</v>
      </c>
      <c r="AT85" s="100">
        <v>0.45746885717978975</v>
      </c>
      <c r="AU85" s="100">
        <v>0.45386586927144479</v>
      </c>
      <c r="AV85" s="100"/>
      <c r="AW85" s="100">
        <v>0.46033646090134461</v>
      </c>
    </row>
    <row r="86" spans="2:49">
      <c r="B86" s="23"/>
      <c r="C86" s="72"/>
      <c r="D86" s="72"/>
      <c r="E86" s="72"/>
      <c r="F86" s="72"/>
      <c r="G86" s="328"/>
      <c r="H86" s="314"/>
      <c r="I86" s="320"/>
      <c r="J86" s="72"/>
      <c r="K86" s="72"/>
      <c r="L86" s="72"/>
      <c r="M86" s="72"/>
      <c r="N86" s="314"/>
      <c r="O86" s="72"/>
      <c r="P86" s="72"/>
      <c r="Q86" s="72"/>
      <c r="R86" s="72"/>
      <c r="S86" s="72"/>
      <c r="T86" s="314"/>
      <c r="U86" s="72"/>
      <c r="V86" s="72"/>
      <c r="W86" s="72"/>
      <c r="X86" s="72"/>
      <c r="Y86" s="72"/>
      <c r="Z86" s="34"/>
      <c r="AA86" s="72"/>
      <c r="AB86" s="72"/>
      <c r="AC86" s="72"/>
      <c r="AD86" s="72"/>
      <c r="AE86" s="72"/>
      <c r="AF86" s="314"/>
      <c r="AG86" s="72"/>
      <c r="AH86" s="72"/>
      <c r="AI86" s="72"/>
      <c r="AJ86" s="72"/>
      <c r="AK86" s="72"/>
      <c r="AL86" s="314"/>
      <c r="AM86" s="72"/>
      <c r="AN86" s="72"/>
      <c r="AO86" s="72"/>
      <c r="AP86" s="72"/>
      <c r="AQ86" s="72"/>
      <c r="AR86" s="314"/>
      <c r="AS86" s="72"/>
      <c r="AT86" s="72"/>
      <c r="AU86" s="72"/>
      <c r="AV86" s="72"/>
      <c r="AW86" s="72"/>
    </row>
    <row r="87" spans="2:49">
      <c r="B87" s="73"/>
      <c r="C87" s="54"/>
      <c r="D87" s="54"/>
      <c r="E87" s="54"/>
      <c r="F87" s="54"/>
      <c r="G87" s="326"/>
      <c r="H87" s="314"/>
      <c r="I87" s="127"/>
      <c r="J87" s="54"/>
      <c r="K87" s="54"/>
      <c r="L87" s="54"/>
      <c r="M87" s="54"/>
      <c r="N87" s="314"/>
      <c r="O87" s="54"/>
      <c r="P87" s="54"/>
      <c r="Q87" s="54"/>
      <c r="R87" s="54"/>
      <c r="S87" s="54"/>
      <c r="T87" s="314"/>
      <c r="U87" s="54"/>
      <c r="V87" s="54"/>
      <c r="W87" s="54"/>
      <c r="X87" s="54"/>
      <c r="Y87" s="54"/>
      <c r="Z87" s="34"/>
      <c r="AA87" s="54"/>
      <c r="AB87" s="54"/>
      <c r="AC87" s="54"/>
      <c r="AD87" s="54"/>
      <c r="AE87" s="54"/>
      <c r="AF87" s="314"/>
      <c r="AG87" s="54"/>
      <c r="AH87" s="54"/>
      <c r="AI87" s="54"/>
      <c r="AJ87" s="54"/>
      <c r="AK87" s="54"/>
      <c r="AL87" s="314"/>
      <c r="AM87" s="54"/>
      <c r="AN87" s="54"/>
      <c r="AO87" s="54"/>
      <c r="AP87" s="54"/>
      <c r="AQ87" s="54"/>
      <c r="AR87" s="314"/>
      <c r="AS87" s="54"/>
      <c r="AT87" s="54"/>
      <c r="AU87" s="54"/>
      <c r="AV87" s="54"/>
      <c r="AW87" s="54"/>
    </row>
    <row r="88" spans="2:49">
      <c r="B88" s="44"/>
      <c r="C88" s="34"/>
      <c r="D88" s="34"/>
      <c r="E88" s="34"/>
      <c r="F88" s="34"/>
      <c r="G88" s="34"/>
      <c r="H88" s="53"/>
      <c r="I88" s="34"/>
      <c r="J88" s="34"/>
      <c r="K88" s="34"/>
      <c r="L88" s="34"/>
      <c r="M88" s="34"/>
      <c r="N88" s="53"/>
      <c r="O88" s="34"/>
      <c r="P88" s="34"/>
      <c r="Q88" s="34"/>
      <c r="R88" s="34"/>
      <c r="S88" s="34"/>
      <c r="T88" s="53"/>
      <c r="U88" s="34"/>
      <c r="V88" s="34"/>
      <c r="W88" s="34"/>
      <c r="X88" s="34"/>
      <c r="Y88" s="34"/>
      <c r="Z88" s="34"/>
      <c r="AA88" s="34"/>
      <c r="AB88" s="34"/>
      <c r="AC88" s="34"/>
      <c r="AD88" s="34"/>
      <c r="AE88" s="34"/>
      <c r="AF88" s="53"/>
      <c r="AG88" s="34"/>
      <c r="AH88" s="34"/>
      <c r="AI88" s="34"/>
      <c r="AJ88" s="34"/>
      <c r="AK88" s="34"/>
      <c r="AL88" s="53"/>
      <c r="AM88" s="34"/>
      <c r="AN88" s="34"/>
      <c r="AO88" s="34"/>
      <c r="AP88" s="34"/>
      <c r="AQ88" s="34"/>
      <c r="AR88" s="53"/>
      <c r="AS88" s="34"/>
      <c r="AT88" s="34"/>
      <c r="AU88" s="34"/>
      <c r="AV88" s="34"/>
      <c r="AW88" s="34"/>
    </row>
    <row r="89" spans="2:49">
      <c r="B89" s="344" t="s">
        <v>176</v>
      </c>
      <c r="C89" s="343" t="str">
        <f>C79</f>
        <v>FY 2020-21</v>
      </c>
      <c r="D89" s="343"/>
      <c r="E89" s="343"/>
      <c r="F89" s="343"/>
      <c r="G89" s="343"/>
      <c r="H89" s="332"/>
      <c r="I89" s="343" t="str">
        <f t="shared" ref="I89:K90" si="109">I79</f>
        <v>FY 2021-22</v>
      </c>
      <c r="J89" s="343" t="str">
        <f t="shared" si="109"/>
        <v>FY 2021-22</v>
      </c>
      <c r="K89" s="343" t="str">
        <f t="shared" si="109"/>
        <v>FY 2021-22</v>
      </c>
      <c r="L89" s="343"/>
      <c r="M89" s="343" t="str">
        <f>M79</f>
        <v>FY 2021-22</v>
      </c>
      <c r="N89" s="332"/>
      <c r="O89" s="343" t="s">
        <v>321</v>
      </c>
      <c r="P89" s="343"/>
      <c r="Q89" s="343"/>
      <c r="R89" s="343"/>
      <c r="S89" s="343"/>
      <c r="T89" s="332"/>
      <c r="U89" s="343" t="s">
        <v>360</v>
      </c>
      <c r="V89" s="343"/>
      <c r="W89" s="343"/>
      <c r="X89" s="343"/>
      <c r="Y89" s="343"/>
      <c r="Z89" s="105"/>
      <c r="AA89" s="343" t="str">
        <f>AA20</f>
        <v>FY 2020-21</v>
      </c>
      <c r="AB89" s="343"/>
      <c r="AC89" s="343"/>
      <c r="AD89" s="343"/>
      <c r="AE89" s="343"/>
      <c r="AF89" s="332"/>
      <c r="AG89" s="343" t="str">
        <f>AG20</f>
        <v>FY 2021-22</v>
      </c>
      <c r="AH89" s="343" t="str">
        <f>AH20</f>
        <v>FY 2021-22</v>
      </c>
      <c r="AI89" s="343"/>
      <c r="AJ89" s="343"/>
      <c r="AK89" s="343" t="str">
        <f>AK20</f>
        <v>FY 2021-22</v>
      </c>
      <c r="AL89" s="332"/>
      <c r="AM89" s="343" t="s">
        <v>321</v>
      </c>
      <c r="AN89" s="343"/>
      <c r="AO89" s="343"/>
      <c r="AP89" s="343"/>
      <c r="AQ89" s="343"/>
      <c r="AR89" s="332"/>
      <c r="AS89" s="343" t="s">
        <v>360</v>
      </c>
      <c r="AT89" s="343"/>
      <c r="AU89" s="343"/>
      <c r="AV89" s="343"/>
      <c r="AW89" s="343"/>
    </row>
    <row r="90" spans="2:49">
      <c r="B90" s="345"/>
      <c r="C90" s="69" t="str">
        <f>C80</f>
        <v>QE Jun-20</v>
      </c>
      <c r="D90" s="69" t="str">
        <f t="shared" ref="D90:G90" si="110">D80</f>
        <v>QE Sep-20</v>
      </c>
      <c r="E90" s="69" t="str">
        <f t="shared" si="110"/>
        <v>QE Dec-20</v>
      </c>
      <c r="F90" s="69" t="str">
        <f t="shared" si="110"/>
        <v>QE Mar-21</v>
      </c>
      <c r="G90" s="323" t="str">
        <f t="shared" si="110"/>
        <v>FY 2020-21</v>
      </c>
      <c r="H90" s="333"/>
      <c r="I90" s="315" t="str">
        <f t="shared" si="109"/>
        <v>QE Jun-21</v>
      </c>
      <c r="J90" s="69" t="str">
        <f t="shared" si="109"/>
        <v>QE Sep-21</v>
      </c>
      <c r="K90" s="69" t="str">
        <f t="shared" si="109"/>
        <v>QE Dec-21</v>
      </c>
      <c r="L90" s="69" t="str">
        <f t="shared" ref="L90" si="111">L80</f>
        <v>QE Mar-22</v>
      </c>
      <c r="M90" s="69" t="str">
        <f>M80</f>
        <v>FY 2021-22</v>
      </c>
      <c r="N90" s="333"/>
      <c r="O90" s="69" t="str">
        <f>O80</f>
        <v>QE Jun-22</v>
      </c>
      <c r="P90" s="69" t="str">
        <f>P80</f>
        <v>QE Sep-22</v>
      </c>
      <c r="Q90" s="69" t="str">
        <f>Q80</f>
        <v>QE Dec-22</v>
      </c>
      <c r="R90" s="69" t="str">
        <f t="shared" ref="R90:S90" si="112">R80</f>
        <v>QE Mar-23</v>
      </c>
      <c r="S90" s="69" t="str">
        <f t="shared" si="112"/>
        <v>FY 2022-23</v>
      </c>
      <c r="T90" s="333"/>
      <c r="U90" s="69" t="str">
        <f>U80</f>
        <v>QE Jun-23</v>
      </c>
      <c r="V90" s="69" t="str">
        <f>V80</f>
        <v>QE Sep-23</v>
      </c>
      <c r="W90" s="69" t="str">
        <f>W80</f>
        <v>QE Dec-23</v>
      </c>
      <c r="X90" s="69" t="str">
        <f t="shared" ref="X90:Y90" si="113">X80</f>
        <v>QE Mar-24</v>
      </c>
      <c r="Y90" s="69" t="str">
        <f t="shared" si="113"/>
        <v>FY 2023-24</v>
      </c>
      <c r="Z90" s="49"/>
      <c r="AA90" s="69" t="str">
        <f>AA80</f>
        <v>QE Jun-20</v>
      </c>
      <c r="AB90" s="69" t="str">
        <f t="shared" ref="AB90:AE90" si="114">AB80</f>
        <v>QE Sep-20</v>
      </c>
      <c r="AC90" s="69" t="str">
        <f t="shared" si="114"/>
        <v>QE Dec-20</v>
      </c>
      <c r="AD90" s="69" t="str">
        <f t="shared" si="114"/>
        <v>QE Mar-21</v>
      </c>
      <c r="AE90" s="69" t="str">
        <f t="shared" si="114"/>
        <v>FY 2020-21</v>
      </c>
      <c r="AF90" s="333"/>
      <c r="AG90" s="69" t="str">
        <f>AG80</f>
        <v>QE Jun-21</v>
      </c>
      <c r="AH90" s="69" t="str">
        <f>AH80</f>
        <v>QE Sep-21</v>
      </c>
      <c r="AI90" s="69" t="str">
        <f>AI80</f>
        <v>QE Dec-21</v>
      </c>
      <c r="AJ90" s="69" t="str">
        <f t="shared" ref="AJ90" si="115">AJ80</f>
        <v>QE Mar-22</v>
      </c>
      <c r="AK90" s="69" t="str">
        <f>AK80</f>
        <v>FY 2021-22</v>
      </c>
      <c r="AL90" s="333"/>
      <c r="AM90" s="69" t="str">
        <f>AM80</f>
        <v>QE Jun-22</v>
      </c>
      <c r="AN90" s="69" t="str">
        <f>AN80</f>
        <v>QE Sep-22</v>
      </c>
      <c r="AO90" s="69" t="str">
        <f>AO80</f>
        <v>QE Dec-22</v>
      </c>
      <c r="AP90" s="69" t="str">
        <f t="shared" ref="AP90:AQ90" si="116">AP80</f>
        <v>QE Mar-23</v>
      </c>
      <c r="AQ90" s="69" t="str">
        <f t="shared" si="116"/>
        <v>FY 2022-23</v>
      </c>
      <c r="AR90" s="333"/>
      <c r="AS90" s="69" t="str">
        <f>AS80</f>
        <v>QE Jun-23</v>
      </c>
      <c r="AT90" s="69" t="str">
        <f>AT80</f>
        <v>QE Sep-23</v>
      </c>
      <c r="AU90" s="69" t="str">
        <f>AU80</f>
        <v>QE Dec-23</v>
      </c>
      <c r="AV90" s="69" t="str">
        <f t="shared" ref="AV90:AW90" si="117">AV80</f>
        <v>QE Mar-24</v>
      </c>
      <c r="AW90" s="69" t="str">
        <f t="shared" si="117"/>
        <v>FY 2023-24</v>
      </c>
    </row>
    <row r="91" spans="2:49">
      <c r="B91" s="12"/>
      <c r="C91" s="70"/>
      <c r="D91" s="70"/>
      <c r="E91" s="70"/>
      <c r="F91" s="70"/>
      <c r="G91" s="324"/>
      <c r="H91" s="334"/>
      <c r="I91" s="316"/>
      <c r="J91" s="70"/>
      <c r="K91" s="70"/>
      <c r="L91" s="70"/>
      <c r="M91" s="70"/>
      <c r="N91" s="334"/>
      <c r="O91" s="70"/>
      <c r="P91" s="70"/>
      <c r="Q91" s="70"/>
      <c r="R91" s="70"/>
      <c r="S91" s="70"/>
      <c r="T91" s="334"/>
      <c r="U91" s="70"/>
      <c r="V91" s="70"/>
      <c r="W91" s="70"/>
      <c r="X91" s="70"/>
      <c r="Y91" s="70"/>
      <c r="Z91" s="71"/>
      <c r="AA91" s="70"/>
      <c r="AB91" s="70"/>
      <c r="AC91" s="70"/>
      <c r="AD91" s="70"/>
      <c r="AE91" s="70"/>
      <c r="AF91" s="334"/>
      <c r="AG91" s="70"/>
      <c r="AH91" s="70"/>
      <c r="AI91" s="70"/>
      <c r="AJ91" s="70"/>
      <c r="AK91" s="70"/>
      <c r="AL91" s="334"/>
      <c r="AM91" s="70"/>
      <c r="AN91" s="70"/>
      <c r="AO91" s="70"/>
      <c r="AP91" s="70"/>
      <c r="AQ91" s="70"/>
      <c r="AR91" s="334"/>
      <c r="AS91" s="70"/>
      <c r="AT91" s="70"/>
      <c r="AU91" s="70"/>
      <c r="AV91" s="70"/>
      <c r="AW91" s="70"/>
    </row>
    <row r="92" spans="2:49">
      <c r="B92" s="27" t="s">
        <v>29</v>
      </c>
      <c r="C92" s="100">
        <v>0.51797706676835098</v>
      </c>
      <c r="D92" s="263">
        <v>0.51072543262210202</v>
      </c>
      <c r="E92" s="211">
        <v>0.50319120755729441</v>
      </c>
      <c r="F92" s="100">
        <v>0.50288072815009666</v>
      </c>
      <c r="G92" s="311">
        <v>0.50831234094552369</v>
      </c>
      <c r="H92" s="314"/>
      <c r="I92" s="317">
        <v>0.49806245072333316</v>
      </c>
      <c r="J92" s="263">
        <v>0.50160036106627526</v>
      </c>
      <c r="K92" s="211">
        <v>0.50420192169638811</v>
      </c>
      <c r="L92" s="100">
        <v>0.49917872166937971</v>
      </c>
      <c r="M92" s="100">
        <v>0.50080699731457168</v>
      </c>
      <c r="N92" s="314"/>
      <c r="O92" s="100">
        <v>0.50584908243519833</v>
      </c>
      <c r="P92" s="100">
        <v>0.51248260682085323</v>
      </c>
      <c r="Q92" s="100">
        <v>0.52202847991486034</v>
      </c>
      <c r="R92" s="100">
        <v>0.5356482732158695</v>
      </c>
      <c r="S92" s="100">
        <v>0.51923381605326491</v>
      </c>
      <c r="T92" s="314"/>
      <c r="U92" s="100">
        <v>0.53448788730574703</v>
      </c>
      <c r="V92" s="100">
        <v>0.54961259375921589</v>
      </c>
      <c r="W92" s="100">
        <v>0.55408977870927945</v>
      </c>
      <c r="X92" s="100"/>
      <c r="Y92" s="100">
        <v>0.54608758750305508</v>
      </c>
      <c r="Z92" s="101"/>
      <c r="AA92" s="100">
        <v>0.53438345064526316</v>
      </c>
      <c r="AB92" s="100">
        <v>0.53020130351440098</v>
      </c>
      <c r="AC92" s="211">
        <v>0.53421442591992241</v>
      </c>
      <c r="AD92" s="100">
        <v>0.53711028991903587</v>
      </c>
      <c r="AE92" s="100">
        <v>0.53402435091707923</v>
      </c>
      <c r="AF92" s="314"/>
      <c r="AG92" s="100">
        <v>0.53387706700829818</v>
      </c>
      <c r="AH92" s="100">
        <v>0.53946975561715937</v>
      </c>
      <c r="AI92" s="100">
        <v>0.54853423940744273</v>
      </c>
      <c r="AJ92" s="100">
        <v>0.54236848957736739</v>
      </c>
      <c r="AK92" s="100">
        <v>0.54126466016002406</v>
      </c>
      <c r="AL92" s="314"/>
      <c r="AM92" s="100">
        <v>0.54363628829937227</v>
      </c>
      <c r="AN92" s="100">
        <v>0.54402100600194869</v>
      </c>
      <c r="AO92" s="100">
        <v>0.54695327837204388</v>
      </c>
      <c r="AP92" s="100">
        <v>0.55307394305696922</v>
      </c>
      <c r="AQ92" s="100">
        <v>0.5470451214859865</v>
      </c>
      <c r="AR92" s="314"/>
      <c r="AS92" s="100">
        <v>0.54965670040518178</v>
      </c>
      <c r="AT92" s="100">
        <v>0.5646880699281781</v>
      </c>
      <c r="AU92" s="100">
        <v>0.57214503612788403</v>
      </c>
      <c r="AV92" s="100"/>
      <c r="AW92" s="100">
        <v>0.56216656529252906</v>
      </c>
    </row>
    <row r="93" spans="2:49">
      <c r="B93" s="27" t="s">
        <v>30</v>
      </c>
      <c r="C93" s="100">
        <v>1.7183492518787175E-2</v>
      </c>
      <c r="D93" s="100">
        <v>1.7564308571703505E-2</v>
      </c>
      <c r="E93" s="211">
        <v>1.6211897782471906E-2</v>
      </c>
      <c r="F93" s="100">
        <v>1.8052600156529323E-2</v>
      </c>
      <c r="G93" s="311">
        <v>1.7254858032558731E-2</v>
      </c>
      <c r="H93" s="314"/>
      <c r="I93" s="317">
        <v>1.5904551793053057E-2</v>
      </c>
      <c r="J93" s="100">
        <v>1.4583956868336707E-2</v>
      </c>
      <c r="K93" s="211">
        <v>1.3995445616619778E-2</v>
      </c>
      <c r="L93" s="100">
        <v>1.4349155781777166E-2</v>
      </c>
      <c r="M93" s="100">
        <v>1.4671425921976847E-2</v>
      </c>
      <c r="N93" s="314"/>
      <c r="O93" s="100">
        <v>1.2889304415993811E-2</v>
      </c>
      <c r="P93" s="100">
        <v>1.376442710956172E-2</v>
      </c>
      <c r="Q93" s="100">
        <v>1.320118136239355E-2</v>
      </c>
      <c r="R93" s="100">
        <v>1.1523328496974539E-2</v>
      </c>
      <c r="S93" s="100">
        <v>1.2835677035873537E-2</v>
      </c>
      <c r="T93" s="314"/>
      <c r="U93" s="100">
        <v>1.4240734034309865E-2</v>
      </c>
      <c r="V93" s="100">
        <v>1.2524232640157408E-2</v>
      </c>
      <c r="W93" s="100">
        <v>1.3266051021716387E-2</v>
      </c>
      <c r="X93" s="100"/>
      <c r="Y93" s="100">
        <v>1.3337558640267165E-2</v>
      </c>
      <c r="Z93" s="101"/>
      <c r="AA93" s="100">
        <v>1.7727761739755116E-2</v>
      </c>
      <c r="AB93" s="100">
        <v>1.8234101349201844E-2</v>
      </c>
      <c r="AC93" s="211">
        <v>1.7211408977072747E-2</v>
      </c>
      <c r="AD93" s="100">
        <v>1.9281385746347045E-2</v>
      </c>
      <c r="AE93" s="100">
        <v>1.8127662106065322E-2</v>
      </c>
      <c r="AF93" s="314"/>
      <c r="AG93" s="100">
        <v>1.7048214437818381E-2</v>
      </c>
      <c r="AH93" s="100">
        <v>1.5685003956074244E-2</v>
      </c>
      <c r="AI93" s="100">
        <v>1.5226005269181726E-2</v>
      </c>
      <c r="AJ93" s="100">
        <v>1.5590668452465449E-2</v>
      </c>
      <c r="AK93" s="100">
        <v>1.5856656173543263E-2</v>
      </c>
      <c r="AL93" s="314"/>
      <c r="AM93" s="100">
        <v>1.3852142575289194E-2</v>
      </c>
      <c r="AN93" s="100">
        <v>1.4611495850827702E-2</v>
      </c>
      <c r="AO93" s="100">
        <v>1.3831485641784689E-2</v>
      </c>
      <c r="AP93" s="100">
        <v>1.1898204563788421E-2</v>
      </c>
      <c r="AQ93" s="100">
        <v>1.3523184134686663E-2</v>
      </c>
      <c r="AR93" s="314"/>
      <c r="AS93" s="100">
        <v>1.464501515158907E-2</v>
      </c>
      <c r="AT93" s="100">
        <v>1.2867763288554357E-2</v>
      </c>
      <c r="AU93" s="100">
        <v>1.3698331087743564E-2</v>
      </c>
      <c r="AV93" s="100"/>
      <c r="AW93" s="100">
        <v>1.3730307924020871E-2</v>
      </c>
    </row>
    <row r="94" spans="2:49">
      <c r="B94" s="27" t="s">
        <v>15</v>
      </c>
      <c r="C94" s="100">
        <v>6.0312846965375935E-2</v>
      </c>
      <c r="D94" s="100">
        <v>6.7699609818021367E-2</v>
      </c>
      <c r="E94" s="211">
        <v>9.0088108351666127E-2</v>
      </c>
      <c r="F94" s="100">
        <v>9.4723532264813198E-2</v>
      </c>
      <c r="G94" s="311">
        <v>7.9087056418157997E-2</v>
      </c>
      <c r="H94" s="314"/>
      <c r="I94" s="317">
        <v>0.10526317657324671</v>
      </c>
      <c r="J94" s="100">
        <v>0.11444320234500732</v>
      </c>
      <c r="K94" s="211">
        <v>0.11991518840037856</v>
      </c>
      <c r="L94" s="100">
        <v>0.11975319185011833</v>
      </c>
      <c r="M94" s="100">
        <v>0.11517897409793872</v>
      </c>
      <c r="N94" s="314"/>
      <c r="O94" s="100">
        <v>0.10487385969585554</v>
      </c>
      <c r="P94" s="100">
        <v>9.0343178265720914E-2</v>
      </c>
      <c r="Q94" s="100">
        <v>7.9213217347148368E-2</v>
      </c>
      <c r="R94" s="100">
        <v>6.4755406276759422E-2</v>
      </c>
      <c r="S94" s="100">
        <v>8.447701060000419E-2</v>
      </c>
      <c r="T94" s="314"/>
      <c r="U94" s="100">
        <v>6.2365161609887573E-2</v>
      </c>
      <c r="V94" s="100">
        <v>5.6825468367672896E-2</v>
      </c>
      <c r="W94" s="100">
        <v>5.7905061477690846E-2</v>
      </c>
      <c r="X94" s="100"/>
      <c r="Y94" s="100">
        <v>5.9015710840928978E-2</v>
      </c>
      <c r="Z94" s="101"/>
      <c r="AA94" s="100">
        <v>3.0549235512316128E-2</v>
      </c>
      <c r="AB94" s="100">
        <v>3.214750907613545E-2</v>
      </c>
      <c r="AC94" s="211">
        <v>3.3989363219788946E-2</v>
      </c>
      <c r="AD94" s="100">
        <v>3.3104116296540441E-2</v>
      </c>
      <c r="AE94" s="263">
        <v>3.2504432151617843E-2</v>
      </c>
      <c r="AF94" s="314"/>
      <c r="AG94" s="100">
        <v>4.0924546024970372E-2</v>
      </c>
      <c r="AH94" s="100">
        <v>4.7586193517648319E-2</v>
      </c>
      <c r="AI94" s="100">
        <v>4.2533096421756095E-2</v>
      </c>
      <c r="AJ94" s="100">
        <v>4.3592783372369964E-2</v>
      </c>
      <c r="AK94" s="263">
        <v>4.3698761288477113E-2</v>
      </c>
      <c r="AL94" s="314"/>
      <c r="AM94" s="263">
        <v>3.8007442591285238E-2</v>
      </c>
      <c r="AN94" s="263">
        <v>3.4362507741831104E-2</v>
      </c>
      <c r="AO94" s="263">
        <v>3.5249284606536389E-2</v>
      </c>
      <c r="AP94" s="263">
        <v>3.4330098615351891E-2</v>
      </c>
      <c r="AQ94" s="263">
        <v>3.5439585259684062E-2</v>
      </c>
      <c r="AR94" s="314"/>
      <c r="AS94" s="100">
        <v>3.5751383706011212E-2</v>
      </c>
      <c r="AT94" s="100">
        <v>3.0954872722216455E-2</v>
      </c>
      <c r="AU94" s="100">
        <v>2.7206486478873998E-2</v>
      </c>
      <c r="AV94" s="100"/>
      <c r="AW94" s="100">
        <v>3.1308263335576347E-2</v>
      </c>
    </row>
    <row r="95" spans="2:49">
      <c r="B95" s="27" t="s">
        <v>41</v>
      </c>
      <c r="C95" s="100">
        <v>1.7238926257455663E-2</v>
      </c>
      <c r="D95" s="100">
        <v>1.5779303011839566E-2</v>
      </c>
      <c r="E95" s="211">
        <v>1.2809812590350772E-2</v>
      </c>
      <c r="F95" s="100">
        <v>1.2133642105809316E-2</v>
      </c>
      <c r="G95" s="311">
        <v>1.4361802768730777E-2</v>
      </c>
      <c r="H95" s="314"/>
      <c r="I95" s="317">
        <v>1.1677721528492157E-2</v>
      </c>
      <c r="J95" s="100">
        <v>1.064814534208278E-2</v>
      </c>
      <c r="K95" s="211">
        <v>1.11952912951835E-2</v>
      </c>
      <c r="L95" s="100">
        <v>1.2397576768735003E-2</v>
      </c>
      <c r="M95" s="100">
        <v>1.1494205905144965E-2</v>
      </c>
      <c r="N95" s="314"/>
      <c r="O95" s="100">
        <v>1.4090265905811371E-2</v>
      </c>
      <c r="P95" s="100">
        <v>1.5089560888854745E-2</v>
      </c>
      <c r="Q95" s="100">
        <v>1.8582759992325087E-2</v>
      </c>
      <c r="R95" s="100">
        <v>1.9699236909726411E-2</v>
      </c>
      <c r="S95" s="100">
        <v>1.6909877351309895E-2</v>
      </c>
      <c r="T95" s="314"/>
      <c r="U95" s="100">
        <v>2.232156939415857E-2</v>
      </c>
      <c r="V95" s="100">
        <v>1.9653049275505815E-2</v>
      </c>
      <c r="W95" s="100">
        <v>1.9052564258536745E-2</v>
      </c>
      <c r="X95" s="100"/>
      <c r="Y95" s="100">
        <v>2.0337619369918486E-2</v>
      </c>
      <c r="Z95" s="101"/>
      <c r="AA95" s="100">
        <v>1.7784951284336024E-2</v>
      </c>
      <c r="AB95" s="100">
        <v>1.6381026851303111E-2</v>
      </c>
      <c r="AC95" s="211">
        <v>1.3599575223732129E-2</v>
      </c>
      <c r="AD95" s="100">
        <v>1.2959542222266028E-2</v>
      </c>
      <c r="AE95" s="100">
        <v>1.5088267161297421E-2</v>
      </c>
      <c r="AF95" s="314"/>
      <c r="AG95" s="100">
        <v>1.2517441758391489E-2</v>
      </c>
      <c r="AH95" s="100">
        <v>1.1452049901356438E-2</v>
      </c>
      <c r="AI95" s="100">
        <v>1.2179645358920568E-2</v>
      </c>
      <c r="AJ95" s="100">
        <v>1.3470235598166772E-2</v>
      </c>
      <c r="AK95" s="100">
        <v>1.2422764630722167E-2</v>
      </c>
      <c r="AL95" s="314"/>
      <c r="AM95" s="100">
        <v>1.5142816551748449E-2</v>
      </c>
      <c r="AN95" s="100">
        <v>1.6018178930611051E-2</v>
      </c>
      <c r="AO95" s="100">
        <v>1.9470013399768407E-2</v>
      </c>
      <c r="AP95" s="100">
        <v>2.0340091021790647E-2</v>
      </c>
      <c r="AQ95" s="100">
        <v>1.7815607581713255E-2</v>
      </c>
      <c r="AR95" s="314"/>
      <c r="AS95" s="100">
        <v>2.2955257867825304E-2</v>
      </c>
      <c r="AT95" s="100">
        <v>2.0192118211269917E-2</v>
      </c>
      <c r="AU95" s="100">
        <v>1.967340038544331E-2</v>
      </c>
      <c r="AV95" s="100"/>
      <c r="AW95" s="100">
        <v>2.093649849436903E-2</v>
      </c>
    </row>
    <row r="96" spans="2:49">
      <c r="B96" s="27" t="s">
        <v>14</v>
      </c>
      <c r="C96" s="100">
        <v>0.16847773137177405</v>
      </c>
      <c r="D96" s="100">
        <v>0.16937282806442483</v>
      </c>
      <c r="E96" s="211">
        <v>0.16153637147385536</v>
      </c>
      <c r="F96" s="100">
        <v>0.16074085641543928</v>
      </c>
      <c r="G96" s="311">
        <v>0.16481546760715612</v>
      </c>
      <c r="H96" s="314"/>
      <c r="I96" s="317">
        <v>0.15534353042134666</v>
      </c>
      <c r="J96" s="100">
        <v>0.15068963641712757</v>
      </c>
      <c r="K96" s="211">
        <v>0.15133502746787511</v>
      </c>
      <c r="L96" s="100">
        <v>0.15033908907363877</v>
      </c>
      <c r="M96" s="100">
        <v>0.15182246211528128</v>
      </c>
      <c r="N96" s="314"/>
      <c r="O96" s="100">
        <v>0.15505573653461252</v>
      </c>
      <c r="P96" s="100">
        <v>0.15412197840175818</v>
      </c>
      <c r="Q96" s="100">
        <v>0.15542397781437461</v>
      </c>
      <c r="R96" s="100">
        <v>0.14312588389719236</v>
      </c>
      <c r="S96" s="100">
        <v>0.15184540776752803</v>
      </c>
      <c r="T96" s="314"/>
      <c r="U96" s="100">
        <v>0.1317670546941066</v>
      </c>
      <c r="V96" s="100">
        <v>0.12091472915387003</v>
      </c>
      <c r="W96" s="100">
        <v>0.10974993458167946</v>
      </c>
      <c r="X96" s="100"/>
      <c r="Y96" s="100">
        <v>0.12081467989533384</v>
      </c>
      <c r="Z96" s="101"/>
      <c r="AA96" s="100">
        <v>0.17381408796540057</v>
      </c>
      <c r="AB96" s="100">
        <v>0.1758316474639417</v>
      </c>
      <c r="AC96" s="211">
        <v>0.17149556402427249</v>
      </c>
      <c r="AD96" s="100">
        <v>0.17168199765524084</v>
      </c>
      <c r="AE96" s="100">
        <v>0.17315234358915385</v>
      </c>
      <c r="AF96" s="314"/>
      <c r="AG96" s="100">
        <v>0.16651395478542466</v>
      </c>
      <c r="AH96" s="100">
        <v>0.16206627355526451</v>
      </c>
      <c r="AI96" s="100">
        <v>0.16464126893546899</v>
      </c>
      <c r="AJ96" s="100">
        <v>0.16334667550054841</v>
      </c>
      <c r="AK96" s="100">
        <v>0.16408743049144858</v>
      </c>
      <c r="AL96" s="314"/>
      <c r="AM96" s="100">
        <v>0.16663848569894477</v>
      </c>
      <c r="AN96" s="100">
        <v>0.16360671098140256</v>
      </c>
      <c r="AO96" s="100">
        <v>0.16284485899516551</v>
      </c>
      <c r="AP96" s="100">
        <v>0.14778204452202631</v>
      </c>
      <c r="AQ96" s="100">
        <v>0.15997858184713315</v>
      </c>
      <c r="AR96" s="314"/>
      <c r="AS96" s="100">
        <v>0.13550779811112285</v>
      </c>
      <c r="AT96" s="100">
        <v>0.12423133277346297</v>
      </c>
      <c r="AU96" s="100">
        <v>0.11332618412947508</v>
      </c>
      <c r="AV96" s="100"/>
      <c r="AW96" s="100">
        <v>0.12437229341933895</v>
      </c>
    </row>
    <row r="97" spans="2:49">
      <c r="B97" s="27" t="s">
        <v>174</v>
      </c>
      <c r="C97" s="100">
        <v>0.13857659094040703</v>
      </c>
      <c r="D97" s="100">
        <v>0.13206395352106548</v>
      </c>
      <c r="E97" s="211">
        <v>0.1308695448820435</v>
      </c>
      <c r="F97" s="100">
        <v>0.12492710663779731</v>
      </c>
      <c r="G97" s="311">
        <v>0.13132763740186867</v>
      </c>
      <c r="H97" s="314"/>
      <c r="I97" s="317">
        <v>0.1257368522981514</v>
      </c>
      <c r="J97" s="100">
        <v>0.12695048829289535</v>
      </c>
      <c r="K97" s="211">
        <v>0.12928471382819048</v>
      </c>
      <c r="L97" s="100">
        <v>0.13361950342250947</v>
      </c>
      <c r="M97" s="100">
        <v>0.12906679110170827</v>
      </c>
      <c r="N97" s="314"/>
      <c r="O97" s="100">
        <v>0.13164283956057479</v>
      </c>
      <c r="P97" s="100">
        <v>0.13767164215139857</v>
      </c>
      <c r="Q97" s="100">
        <v>0.13114290047773636</v>
      </c>
      <c r="R97" s="100">
        <v>0.13820761086012839</v>
      </c>
      <c r="S97" s="100">
        <v>0.13471828871999528</v>
      </c>
      <c r="T97" s="314"/>
      <c r="U97" s="100">
        <v>0.14467287844507129</v>
      </c>
      <c r="V97" s="100">
        <v>0.14384505991756205</v>
      </c>
      <c r="W97" s="100">
        <v>0.14085751225394502</v>
      </c>
      <c r="X97" s="100"/>
      <c r="Y97" s="100">
        <v>0.14313122413449567</v>
      </c>
      <c r="Z97" s="101"/>
      <c r="AA97" s="100">
        <v>0.1429658600667541</v>
      </c>
      <c r="AB97" s="100">
        <v>0.13710004599662068</v>
      </c>
      <c r="AC97" s="211">
        <v>0.13893803734955368</v>
      </c>
      <c r="AD97" s="100">
        <v>0.13343051484952936</v>
      </c>
      <c r="AE97" s="100">
        <v>0.13797059538344469</v>
      </c>
      <c r="AF97" s="314"/>
      <c r="AG97" s="100">
        <v>0.13477832312454602</v>
      </c>
      <c r="AH97" s="100">
        <v>0.13653488755323767</v>
      </c>
      <c r="AI97" s="100">
        <v>0.14065216556127888</v>
      </c>
      <c r="AJ97" s="100">
        <v>0.14518048366922168</v>
      </c>
      <c r="AK97" s="100">
        <v>0.13949344397784097</v>
      </c>
      <c r="AL97" s="314"/>
      <c r="AM97" s="100">
        <v>0.14147663238880853</v>
      </c>
      <c r="AN97" s="100">
        <v>0.14614401399055746</v>
      </c>
      <c r="AO97" s="100">
        <v>0.13740445610020197</v>
      </c>
      <c r="AP97" s="100">
        <v>0.14270377059180589</v>
      </c>
      <c r="AQ97" s="100">
        <v>0.14193409662604467</v>
      </c>
      <c r="AR97" s="314"/>
      <c r="AS97" s="100">
        <v>0.1487800061252075</v>
      </c>
      <c r="AT97" s="100">
        <v>0.14779062593521441</v>
      </c>
      <c r="AU97" s="100">
        <v>0.14544741580533974</v>
      </c>
      <c r="AV97" s="100"/>
      <c r="AW97" s="100">
        <v>0.14734598991568576</v>
      </c>
    </row>
    <row r="98" spans="2:49">
      <c r="B98" s="27" t="s">
        <v>175</v>
      </c>
      <c r="C98" s="100">
        <v>4.9380717975248123E-2</v>
      </c>
      <c r="D98" s="100">
        <v>5.863918211411337E-2</v>
      </c>
      <c r="E98" s="211">
        <v>5.8109608214476825E-2</v>
      </c>
      <c r="F98" s="100">
        <v>5.9290752083719291E-2</v>
      </c>
      <c r="G98" s="311">
        <v>5.656691205227124E-2</v>
      </c>
      <c r="H98" s="314"/>
      <c r="I98" s="317">
        <v>6.0598996902278927E-2</v>
      </c>
      <c r="J98" s="100">
        <v>5.5557824923417466E-2</v>
      </c>
      <c r="K98" s="211">
        <v>4.393058622550166E-2</v>
      </c>
      <c r="L98" s="100">
        <v>4.5864347077965578E-2</v>
      </c>
      <c r="M98" s="100">
        <v>5.1121541466777283E-2</v>
      </c>
      <c r="N98" s="314"/>
      <c r="O98" s="100">
        <v>4.9894329739426889E-2</v>
      </c>
      <c r="P98" s="100">
        <v>4.9049281280489632E-2</v>
      </c>
      <c r="Q98" s="100">
        <v>5.259247574089744E-2</v>
      </c>
      <c r="R98" s="100">
        <v>5.4252222377894677E-2</v>
      </c>
      <c r="S98" s="100">
        <v>5.1479663035544458E-2</v>
      </c>
      <c r="T98" s="314"/>
      <c r="U98" s="100">
        <v>5.466566891870446E-2</v>
      </c>
      <c r="V98" s="100">
        <v>6.0137969732252702E-2</v>
      </c>
      <c r="W98" s="100">
        <v>6.9034338661858541E-2</v>
      </c>
      <c r="X98" s="100"/>
      <c r="Y98" s="100">
        <v>6.1268444798702026E-2</v>
      </c>
      <c r="Z98" s="101"/>
      <c r="AA98" s="100">
        <v>5.0944800764229539E-2</v>
      </c>
      <c r="AB98" s="100">
        <v>6.0875313442488997E-2</v>
      </c>
      <c r="AC98" s="211">
        <v>6.1692236522621915E-2</v>
      </c>
      <c r="AD98" s="100">
        <v>6.3326493258852923E-2</v>
      </c>
      <c r="AE98" s="100">
        <v>5.9428241375975327E-2</v>
      </c>
      <c r="AF98" s="314"/>
      <c r="AG98" s="100">
        <v>6.4956542463396716E-2</v>
      </c>
      <c r="AH98" s="100">
        <v>5.9752282016592988E-2</v>
      </c>
      <c r="AI98" s="100">
        <v>4.7793214712178782E-2</v>
      </c>
      <c r="AJ98" s="100">
        <v>4.9832606179483749E-2</v>
      </c>
      <c r="AK98" s="100">
        <v>5.5251392087661395E-2</v>
      </c>
      <c r="AL98" s="314"/>
      <c r="AM98" s="100">
        <v>5.3621463730146791E-2</v>
      </c>
      <c r="AN98" s="100">
        <v>5.2067795064140193E-2</v>
      </c>
      <c r="AO98" s="100">
        <v>5.5103558773033877E-2</v>
      </c>
      <c r="AP98" s="100">
        <v>5.6017151646922891E-2</v>
      </c>
      <c r="AQ98" s="100">
        <v>5.4237027036097611E-2</v>
      </c>
      <c r="AR98" s="314"/>
      <c r="AS98" s="100">
        <v>5.621757612053993E-2</v>
      </c>
      <c r="AT98" s="100">
        <v>6.1787510772328517E-2</v>
      </c>
      <c r="AU98" s="100">
        <v>7.1283852735492009E-2</v>
      </c>
      <c r="AV98" s="100"/>
      <c r="AW98" s="100">
        <v>6.3072608398683894E-2</v>
      </c>
    </row>
    <row r="99" spans="2:49">
      <c r="B99" s="27" t="s">
        <v>87</v>
      </c>
      <c r="C99" s="100">
        <v>3.7967316179010361E-3</v>
      </c>
      <c r="D99" s="100">
        <v>3.4461955451907354E-3</v>
      </c>
      <c r="E99" s="211">
        <v>2.9917935182936363E-3</v>
      </c>
      <c r="F99" s="100">
        <v>3.0938403922380459E-3</v>
      </c>
      <c r="G99" s="311">
        <v>3.3131639140504959E-3</v>
      </c>
      <c r="H99" s="314"/>
      <c r="I99" s="317">
        <v>3.159408240977676E-3</v>
      </c>
      <c r="J99" s="100">
        <v>2.9508668372586317E-3</v>
      </c>
      <c r="K99" s="211">
        <v>3.166217457854214E-3</v>
      </c>
      <c r="L99" s="100">
        <v>3.801729436928033E-3</v>
      </c>
      <c r="M99" s="100">
        <v>3.2826857310562338E-3</v>
      </c>
      <c r="N99" s="314"/>
      <c r="O99" s="100">
        <v>3.8837697584608259E-3</v>
      </c>
      <c r="P99" s="100">
        <v>4.2949373831624978E-3</v>
      </c>
      <c r="Q99" s="100">
        <v>4.4589420362811235E-3</v>
      </c>
      <c r="R99" s="100">
        <v>4.5632500038790902E-3</v>
      </c>
      <c r="S99" s="100">
        <v>4.3058729130686377E-3</v>
      </c>
      <c r="T99" s="314"/>
      <c r="U99" s="100">
        <v>5.769184382346723E-3</v>
      </c>
      <c r="V99" s="100">
        <v>7.5739877933434802E-3</v>
      </c>
      <c r="W99" s="100">
        <v>7.4924903524197567E-3</v>
      </c>
      <c r="X99" s="100"/>
      <c r="Y99" s="100">
        <v>6.9497654361574237E-3</v>
      </c>
      <c r="Z99" s="101"/>
      <c r="AA99" s="100">
        <v>3.9169891358439143E-3</v>
      </c>
      <c r="AB99" s="100">
        <v>3.5776118703248956E-3</v>
      </c>
      <c r="AC99" s="211">
        <v>3.1762463907205668E-3</v>
      </c>
      <c r="AD99" s="100">
        <v>3.3044286985327003E-3</v>
      </c>
      <c r="AE99" s="100">
        <v>3.4807539895481783E-3</v>
      </c>
      <c r="AF99" s="314"/>
      <c r="AG99" s="100">
        <v>3.3865945981781439E-3</v>
      </c>
      <c r="AH99" s="100">
        <v>3.1736488549783154E-3</v>
      </c>
      <c r="AI99" s="100">
        <v>3.4446094120372125E-3</v>
      </c>
      <c r="AJ99" s="100">
        <v>4.130661350293198E-3</v>
      </c>
      <c r="AK99" s="100">
        <v>3.5478772983602125E-3</v>
      </c>
      <c r="AL99" s="314"/>
      <c r="AM99" s="100">
        <v>4.1738895046220985E-3</v>
      </c>
      <c r="AN99" s="100">
        <v>4.559249669755551E-3</v>
      </c>
      <c r="AO99" s="100">
        <v>4.6718389104223523E-3</v>
      </c>
      <c r="AP99" s="100">
        <v>4.711701314087921E-3</v>
      </c>
      <c r="AQ99" s="100">
        <v>4.5365049386367675E-3</v>
      </c>
      <c r="AR99" s="314"/>
      <c r="AS99" s="100">
        <v>5.9329661299915813E-3</v>
      </c>
      <c r="AT99" s="100">
        <v>7.7817368037902514E-3</v>
      </c>
      <c r="AU99" s="100">
        <v>7.7366364226368872E-3</v>
      </c>
      <c r="AV99" s="100"/>
      <c r="AW99" s="100">
        <v>7.1544142381552989E-3</v>
      </c>
    </row>
    <row r="100" spans="2:49">
      <c r="B100" s="27" t="s">
        <v>200</v>
      </c>
      <c r="C100" s="100">
        <v>5.4092647234943716E-3</v>
      </c>
      <c r="D100" s="100">
        <v>5.719716888036349E-3</v>
      </c>
      <c r="E100" s="211">
        <v>5.1774291799571368E-3</v>
      </c>
      <c r="F100" s="100">
        <v>4.8580453786826027E-3</v>
      </c>
      <c r="G100" s="311">
        <v>5.2771211734227164E-3</v>
      </c>
      <c r="H100" s="314"/>
      <c r="I100" s="317">
        <v>5.2171523519888505E-3</v>
      </c>
      <c r="J100" s="100">
        <v>4.4115956259860312E-3</v>
      </c>
      <c r="K100" s="211">
        <v>4.309592078824729E-3</v>
      </c>
      <c r="L100" s="100">
        <v>4.1359064911984404E-3</v>
      </c>
      <c r="M100" s="100">
        <v>4.4950743857166209E-3</v>
      </c>
      <c r="N100" s="314"/>
      <c r="O100" s="100">
        <v>4.2852202096201322E-3</v>
      </c>
      <c r="P100" s="100">
        <v>3.9925369005820652E-3</v>
      </c>
      <c r="Q100" s="100">
        <v>4.7276088154286165E-3</v>
      </c>
      <c r="R100" s="100">
        <v>8.9601921927739137E-3</v>
      </c>
      <c r="S100" s="100">
        <v>5.5251378811570452E-3</v>
      </c>
      <c r="T100" s="314"/>
      <c r="U100" s="100">
        <v>1.0471020621189433E-2</v>
      </c>
      <c r="V100" s="100">
        <v>8.9031049366369523E-3</v>
      </c>
      <c r="W100" s="100">
        <v>9.6729356128562542E-3</v>
      </c>
      <c r="X100" s="100"/>
      <c r="Y100" s="100">
        <v>9.6765202984675797E-3</v>
      </c>
      <c r="Z100" s="101"/>
      <c r="AA100" s="100">
        <v>5.580597547356971E-3</v>
      </c>
      <c r="AB100" s="100">
        <v>5.9378310850912719E-3</v>
      </c>
      <c r="AC100" s="211">
        <v>5.4966329211881748E-3</v>
      </c>
      <c r="AD100" s="100">
        <v>5.1887177529802569E-3</v>
      </c>
      <c r="AE100" s="100">
        <v>5.5440542799055524E-3</v>
      </c>
      <c r="AF100" s="314"/>
      <c r="AG100" s="100">
        <v>5.5923067313549757E-3</v>
      </c>
      <c r="AH100" s="100">
        <v>4.7446584950084593E-3</v>
      </c>
      <c r="AI100" s="100">
        <v>4.6885160714201955E-3</v>
      </c>
      <c r="AJ100" s="100">
        <v>4.4937519555375855E-3</v>
      </c>
      <c r="AK100" s="100">
        <v>4.8582086968139565E-3</v>
      </c>
      <c r="AL100" s="314"/>
      <c r="AM100" s="100">
        <v>4.6053285262245775E-3</v>
      </c>
      <c r="AN100" s="100">
        <v>4.2382393319229739E-3</v>
      </c>
      <c r="AO100" s="100">
        <v>4.9533334673253493E-3</v>
      </c>
      <c r="AP100" s="100">
        <v>9.2516844997063627E-3</v>
      </c>
      <c r="AQ100" s="100">
        <v>5.8210764206357516E-3</v>
      </c>
      <c r="AR100" s="314"/>
      <c r="AS100" s="100">
        <v>1.0768283101170381E-2</v>
      </c>
      <c r="AT100" s="100">
        <v>9.1473106695951767E-3</v>
      </c>
      <c r="AU100" s="100">
        <v>9.988132444118036E-3</v>
      </c>
      <c r="AV100" s="100"/>
      <c r="AW100" s="100">
        <v>9.9614634817708179E-3</v>
      </c>
    </row>
    <row r="101" spans="2:49">
      <c r="B101" s="27" t="s">
        <v>79</v>
      </c>
      <c r="C101" s="100">
        <v>1.4739505329434131E-2</v>
      </c>
      <c r="D101" s="100">
        <v>1.4353195680155261E-2</v>
      </c>
      <c r="E101" s="211">
        <v>1.3459309604637686E-2</v>
      </c>
      <c r="F101" s="100">
        <v>1.342351266310649E-2</v>
      </c>
      <c r="G101" s="311">
        <v>1.3959239023061234E-2</v>
      </c>
      <c r="H101" s="314"/>
      <c r="I101" s="317">
        <v>1.3316861681159618E-2</v>
      </c>
      <c r="J101" s="100">
        <v>1.3143491463763588E-2</v>
      </c>
      <c r="K101" s="211">
        <v>1.2500592566585358E-2</v>
      </c>
      <c r="L101" s="100">
        <v>1.1243344347682812E-2</v>
      </c>
      <c r="M101" s="100">
        <v>1.2506841704976051E-2</v>
      </c>
      <c r="N101" s="314"/>
      <c r="O101" s="100">
        <v>1.1410652055432884E-2</v>
      </c>
      <c r="P101" s="100">
        <v>1.167879107322411E-2</v>
      </c>
      <c r="Q101" s="100">
        <v>1.1299800892398404E-2</v>
      </c>
      <c r="R101" s="100">
        <v>1.109504315041014E-2</v>
      </c>
      <c r="S101" s="100">
        <v>1.1368946189711703E-2</v>
      </c>
      <c r="T101" s="314"/>
      <c r="U101" s="100">
        <v>1.1884771161098109E-2</v>
      </c>
      <c r="V101" s="100">
        <v>1.2128107312649522E-2</v>
      </c>
      <c r="W101" s="100">
        <v>1.1698430131724908E-2</v>
      </c>
      <c r="X101" s="100"/>
      <c r="Y101" s="100">
        <v>1.1905511499600343E-2</v>
      </c>
      <c r="Z101" s="101"/>
      <c r="AA101" s="100">
        <v>1.5206363802723714E-2</v>
      </c>
      <c r="AB101" s="100">
        <v>1.4900536713327278E-2</v>
      </c>
      <c r="AC101" s="211">
        <v>1.428911563980643E-2</v>
      </c>
      <c r="AD101" s="100">
        <v>1.4337210345553365E-2</v>
      </c>
      <c r="AE101" s="100">
        <v>1.4665340496593512E-2</v>
      </c>
      <c r="AF101" s="314"/>
      <c r="AG101" s="100">
        <v>1.4274449008889365E-2</v>
      </c>
      <c r="AH101" s="100">
        <v>1.4135787527824189E-2</v>
      </c>
      <c r="AI101" s="100">
        <v>1.3599716186292654E-2</v>
      </c>
      <c r="AJ101" s="100">
        <v>1.2216137080638345E-2</v>
      </c>
      <c r="AK101" s="100">
        <v>1.3517206152107632E-2</v>
      </c>
      <c r="AL101" s="314"/>
      <c r="AM101" s="100">
        <v>1.2263034066659203E-2</v>
      </c>
      <c r="AN101" s="100">
        <v>1.2397508879287551E-2</v>
      </c>
      <c r="AO101" s="100">
        <v>1.1839321762783231E-2</v>
      </c>
      <c r="AP101" s="100">
        <v>1.1455986270138793E-2</v>
      </c>
      <c r="AQ101" s="100">
        <v>1.1977891957792825E-2</v>
      </c>
      <c r="AR101" s="314"/>
      <c r="AS101" s="100">
        <v>1.2222168696368437E-2</v>
      </c>
      <c r="AT101" s="100">
        <v>1.2460772529645194E-2</v>
      </c>
      <c r="AU101" s="100">
        <v>1.2079628586448029E-2</v>
      </c>
      <c r="AV101" s="100"/>
      <c r="AW101" s="100">
        <v>1.2256091485061302E-2</v>
      </c>
    </row>
    <row r="102" spans="2:49">
      <c r="B102" s="27" t="s">
        <v>12</v>
      </c>
      <c r="C102" s="100"/>
      <c r="D102" s="100"/>
      <c r="E102" s="211"/>
      <c r="F102" s="100"/>
      <c r="G102" s="311"/>
      <c r="H102" s="314"/>
      <c r="I102" s="317"/>
      <c r="J102" s="100"/>
      <c r="K102" s="211">
        <v>1.8168012671585982E-3</v>
      </c>
      <c r="L102" s="100">
        <v>1.1112065236726009E-3</v>
      </c>
      <c r="M102" s="100">
        <v>7.6430740200343617E-4</v>
      </c>
      <c r="N102" s="314"/>
      <c r="O102" s="100">
        <v>3.0100081861196217E-3</v>
      </c>
      <c r="P102" s="100">
        <v>4.3956867506986389E-3</v>
      </c>
      <c r="Q102" s="100">
        <v>4.1116736838323203E-3</v>
      </c>
      <c r="R102" s="100">
        <v>4.5848068923162915E-3</v>
      </c>
      <c r="S102" s="100">
        <v>4.0388368074067739E-3</v>
      </c>
      <c r="T102" s="314"/>
      <c r="U102" s="100">
        <v>4.437211264687135E-3</v>
      </c>
      <c r="V102" s="100">
        <v>4.7467135383628678E-3</v>
      </c>
      <c r="W102" s="100">
        <v>4.8650037703393389E-3</v>
      </c>
      <c r="X102" s="100"/>
      <c r="Y102" s="100">
        <v>4.6833988048820231E-3</v>
      </c>
      <c r="Z102" s="101"/>
      <c r="AA102" s="100"/>
      <c r="AB102" s="100"/>
      <c r="AC102" s="211"/>
      <c r="AD102" s="100"/>
      <c r="AE102" s="100"/>
      <c r="AF102" s="314"/>
      <c r="AG102" s="100"/>
      <c r="AH102" s="100"/>
      <c r="AI102" s="100">
        <v>1.9765448292666807E-3</v>
      </c>
      <c r="AJ102" s="100">
        <v>1.2073499484058538E-3</v>
      </c>
      <c r="AK102" s="100">
        <v>8.2605192902951451E-4</v>
      </c>
      <c r="AL102" s="314"/>
      <c r="AM102" s="100">
        <v>3.234857460203897E-3</v>
      </c>
      <c r="AN102" s="100">
        <v>4.6661991965328206E-3</v>
      </c>
      <c r="AO102" s="100">
        <v>4.3079898654857438E-3</v>
      </c>
      <c r="AP102" s="100">
        <v>4.7339594896187087E-3</v>
      </c>
      <c r="AQ102" s="100">
        <v>4.2551657917119581E-3</v>
      </c>
      <c r="AR102" s="314"/>
      <c r="AS102" s="100">
        <v>4.5631795415589337E-3</v>
      </c>
      <c r="AT102" s="100">
        <v>4.8769124596412788E-3</v>
      </c>
      <c r="AU102" s="100">
        <v>5.0235320428163631E-3</v>
      </c>
      <c r="AV102" s="100"/>
      <c r="AW102" s="100">
        <v>4.8213102154903396E-3</v>
      </c>
    </row>
    <row r="103" spans="2:49">
      <c r="B103" s="27" t="s">
        <v>245</v>
      </c>
      <c r="C103" s="100">
        <v>6.907125531771586E-3</v>
      </c>
      <c r="D103" s="100">
        <v>4.6362741633476767E-3</v>
      </c>
      <c r="E103" s="211">
        <v>5.5549168449527788E-3</v>
      </c>
      <c r="F103" s="100">
        <v>5.8753837517685975E-3</v>
      </c>
      <c r="G103" s="311">
        <v>5.7244006631982525E-3</v>
      </c>
      <c r="H103" s="314"/>
      <c r="I103" s="317">
        <v>5.7192974859718764E-3</v>
      </c>
      <c r="J103" s="100">
        <v>5.0204308178494889E-3</v>
      </c>
      <c r="K103" s="211">
        <v>4.348622099439735E-3</v>
      </c>
      <c r="L103" s="100">
        <v>4.2062275563938319E-3</v>
      </c>
      <c r="M103" s="100">
        <v>4.7886928528486144E-3</v>
      </c>
      <c r="N103" s="314"/>
      <c r="O103" s="100">
        <v>3.1149315028933468E-3</v>
      </c>
      <c r="P103" s="100">
        <v>3.1153740808300317E-3</v>
      </c>
      <c r="Q103" s="100">
        <v>3.2169819223239887E-3</v>
      </c>
      <c r="R103" s="100">
        <v>3.2967975675935401E-3</v>
      </c>
      <c r="S103" s="100">
        <v>3.1874038867672145E-3</v>
      </c>
      <c r="T103" s="314"/>
      <c r="U103" s="100">
        <v>2.6715208928830901E-3</v>
      </c>
      <c r="V103" s="100">
        <v>2.4361708849974582E-3</v>
      </c>
      <c r="W103" s="100">
        <v>2.2040063283582162E-3</v>
      </c>
      <c r="X103" s="100"/>
      <c r="Y103" s="100">
        <v>2.43729490307766E-3</v>
      </c>
      <c r="Z103" s="101"/>
      <c r="AA103" s="100">
        <v>7.1259015360207179E-3</v>
      </c>
      <c r="AB103" s="100">
        <v>4.8130726371637877E-3</v>
      </c>
      <c r="AC103" s="211">
        <v>5.8973938113206555E-3</v>
      </c>
      <c r="AD103" s="100">
        <v>6.2753032551212057E-3</v>
      </c>
      <c r="AE103" s="100">
        <v>6.0139585493191126E-3</v>
      </c>
      <c r="AF103" s="314"/>
      <c r="AG103" s="100">
        <v>6.1305600587319145E-3</v>
      </c>
      <c r="AH103" s="100">
        <v>5.3994590048555982E-3</v>
      </c>
      <c r="AI103" s="100">
        <v>4.7309778347551651E-3</v>
      </c>
      <c r="AJ103" s="100">
        <v>4.5701573155015416E-3</v>
      </c>
      <c r="AK103" s="100">
        <v>5.1755471139708562E-3</v>
      </c>
      <c r="AL103" s="314"/>
      <c r="AM103" s="100">
        <v>3.3476186066951218E-3</v>
      </c>
      <c r="AN103" s="100">
        <v>3.3070955364500896E-3</v>
      </c>
      <c r="AO103" s="100">
        <v>3.3705801054487979E-3</v>
      </c>
      <c r="AP103" s="100">
        <v>3.4040487412058799E-3</v>
      </c>
      <c r="AQ103" s="100">
        <v>3.3581282508044616E-3</v>
      </c>
      <c r="AR103" s="314"/>
      <c r="AS103" s="100">
        <v>2.7473628718714897E-3</v>
      </c>
      <c r="AT103" s="100">
        <v>2.5029932914294121E-3</v>
      </c>
      <c r="AU103" s="100">
        <v>2.275824837090571E-3</v>
      </c>
      <c r="AV103" s="100"/>
      <c r="AW103" s="100">
        <v>2.5090655961481521E-3</v>
      </c>
    </row>
    <row r="104" spans="2:49">
      <c r="B104" s="27" t="s">
        <v>352</v>
      </c>
      <c r="C104" s="100"/>
      <c r="D104" s="100"/>
      <c r="E104" s="211"/>
      <c r="F104" s="100"/>
      <c r="G104" s="311"/>
      <c r="H104" s="314"/>
      <c r="I104" s="317"/>
      <c r="J104" s="100"/>
      <c r="K104" s="211"/>
      <c r="L104" s="100"/>
      <c r="M104" s="100"/>
      <c r="N104" s="314"/>
      <c r="O104" s="100"/>
      <c r="P104" s="100"/>
      <c r="Q104" s="100"/>
      <c r="R104" s="100">
        <v>2.8794815848154272E-4</v>
      </c>
      <c r="S104" s="100">
        <v>7.4061758368322087E-5</v>
      </c>
      <c r="T104" s="314"/>
      <c r="U104" s="100">
        <v>2.4533727581016625E-4</v>
      </c>
      <c r="V104" s="100">
        <v>6.9881268777298596E-4</v>
      </c>
      <c r="W104" s="100">
        <v>1.1189283959502654E-4</v>
      </c>
      <c r="X104" s="100"/>
      <c r="Y104" s="100">
        <v>3.5468387511399522E-4</v>
      </c>
      <c r="Z104" s="101"/>
      <c r="AA104" s="100"/>
      <c r="AB104" s="100"/>
      <c r="AC104" s="211"/>
      <c r="AD104" s="100"/>
      <c r="AE104" s="100"/>
      <c r="AF104" s="314"/>
      <c r="AG104" s="100"/>
      <c r="AH104" s="100"/>
      <c r="AI104" s="100"/>
      <c r="AJ104" s="100"/>
      <c r="AK104" s="100"/>
      <c r="AL104" s="314"/>
      <c r="AM104" s="100"/>
      <c r="AN104" s="100"/>
      <c r="AO104" s="100"/>
      <c r="AP104" s="100">
        <v>2.9731566658705252E-4</v>
      </c>
      <c r="AQ104" s="100">
        <v>7.802866907248648E-5</v>
      </c>
      <c r="AR104" s="314"/>
      <c r="AS104" s="100">
        <v>2.5230217156173399E-4</v>
      </c>
      <c r="AT104" s="100">
        <v>7.1798061467406675E-4</v>
      </c>
      <c r="AU104" s="100">
        <v>1.15538916638521E-4</v>
      </c>
      <c r="AV104" s="100"/>
      <c r="AW104" s="100">
        <v>3.6512820317036437E-4</v>
      </c>
    </row>
    <row r="105" spans="2:49" ht="12.75" customHeight="1">
      <c r="B105" s="112"/>
      <c r="C105" s="113"/>
      <c r="D105" s="113"/>
      <c r="E105" s="113"/>
      <c r="F105" s="113"/>
      <c r="G105" s="157"/>
      <c r="H105" s="314"/>
      <c r="I105" s="113"/>
      <c r="J105" s="113"/>
      <c r="K105" s="113"/>
      <c r="L105" s="113"/>
      <c r="M105" s="113"/>
      <c r="N105" s="314"/>
      <c r="O105" s="113"/>
      <c r="P105" s="113"/>
      <c r="Q105" s="113"/>
      <c r="R105" s="113"/>
      <c r="S105" s="113"/>
      <c r="T105" s="314"/>
      <c r="U105" s="113"/>
      <c r="V105" s="113"/>
      <c r="W105" s="113"/>
      <c r="X105" s="113"/>
      <c r="Y105" s="113"/>
      <c r="Z105" s="53"/>
      <c r="AA105" s="113"/>
      <c r="AB105" s="113"/>
      <c r="AC105" s="113"/>
      <c r="AD105" s="113"/>
      <c r="AE105" s="113"/>
      <c r="AF105" s="314"/>
      <c r="AG105" s="113"/>
      <c r="AH105" s="113"/>
      <c r="AI105" s="113"/>
      <c r="AJ105" s="113"/>
      <c r="AK105" s="113"/>
      <c r="AL105" s="314"/>
      <c r="AM105" s="113"/>
      <c r="AN105" s="113"/>
      <c r="AO105" s="113"/>
      <c r="AP105" s="113"/>
      <c r="AQ105" s="113"/>
      <c r="AR105" s="314"/>
      <c r="AS105" s="113"/>
      <c r="AT105" s="113"/>
      <c r="AU105" s="113"/>
      <c r="AV105" s="113"/>
      <c r="AW105" s="113"/>
    </row>
    <row r="106" spans="2:49">
      <c r="B106" s="126"/>
      <c r="C106" s="127">
        <f t="shared" ref="C106:L106" si="118">SUM(C92:C105)</f>
        <v>1</v>
      </c>
      <c r="D106" s="127">
        <f t="shared" si="118"/>
        <v>1.0000000000000002</v>
      </c>
      <c r="E106" s="127">
        <f t="shared" si="118"/>
        <v>1</v>
      </c>
      <c r="F106" s="127">
        <f t="shared" si="118"/>
        <v>1.0000000000000002</v>
      </c>
      <c r="G106" s="132">
        <f t="shared" si="118"/>
        <v>1</v>
      </c>
      <c r="H106" s="314"/>
      <c r="I106" s="127">
        <f t="shared" si="118"/>
        <v>1</v>
      </c>
      <c r="J106" s="127">
        <f t="shared" si="118"/>
        <v>1</v>
      </c>
      <c r="K106" s="127">
        <f t="shared" si="118"/>
        <v>0.99999999999999967</v>
      </c>
      <c r="L106" s="127">
        <f t="shared" si="118"/>
        <v>0.99999999999999989</v>
      </c>
      <c r="M106" s="127">
        <f>SUM(M92:M105)</f>
        <v>1</v>
      </c>
      <c r="N106" s="314"/>
      <c r="O106" s="127">
        <f>SUM(O92:O105)</f>
        <v>1</v>
      </c>
      <c r="P106" s="127">
        <f>SUM(P92:P105)</f>
        <v>1.0000000011071344</v>
      </c>
      <c r="Q106" s="127">
        <f>SUM(Q92:Q105)</f>
        <v>1.0000000000000002</v>
      </c>
      <c r="R106" s="127">
        <f t="shared" ref="R106:S106" si="119">SUM(R92:R105)</f>
        <v>0.99999999999999989</v>
      </c>
      <c r="S106" s="127">
        <f t="shared" si="119"/>
        <v>0.99999999999999989</v>
      </c>
      <c r="T106" s="314"/>
      <c r="U106" s="127">
        <f>SUM(U92:U105)</f>
        <v>1</v>
      </c>
      <c r="V106" s="127">
        <f>SUM(V92:V105)</f>
        <v>1.0000000000000002</v>
      </c>
      <c r="W106" s="127">
        <f>SUM(W92:W105)</f>
        <v>1</v>
      </c>
      <c r="X106" s="127">
        <f t="shared" ref="X106" si="120">SUM(X92:X105)</f>
        <v>0</v>
      </c>
      <c r="Y106" s="127">
        <f t="shared" ref="Y106" si="121">SUM(Y92:Y105)</f>
        <v>1.0000000000000002</v>
      </c>
      <c r="Z106" s="34"/>
      <c r="AA106" s="127">
        <f t="shared" ref="AA106:AK106" si="122">SUM(AA92:AA105)</f>
        <v>0.99999999999999978</v>
      </c>
      <c r="AB106" s="161">
        <f t="shared" si="122"/>
        <v>1</v>
      </c>
      <c r="AC106" s="161">
        <f t="shared" si="122"/>
        <v>1</v>
      </c>
      <c r="AD106" s="161">
        <f t="shared" si="122"/>
        <v>0.99999999999999989</v>
      </c>
      <c r="AE106" s="161">
        <f t="shared" si="122"/>
        <v>1</v>
      </c>
      <c r="AF106" s="314"/>
      <c r="AG106" s="127">
        <f t="shared" si="122"/>
        <v>1.0000000000000002</v>
      </c>
      <c r="AH106" s="161">
        <f t="shared" si="122"/>
        <v>1</v>
      </c>
      <c r="AI106" s="161">
        <f t="shared" si="122"/>
        <v>0.99999999999999967</v>
      </c>
      <c r="AJ106" s="161">
        <f t="shared" si="122"/>
        <v>0.99999999999999978</v>
      </c>
      <c r="AK106" s="161">
        <f t="shared" si="122"/>
        <v>0.99999999999999967</v>
      </c>
      <c r="AL106" s="314"/>
      <c r="AM106" s="161">
        <f>SUM(AM92:AM105)</f>
        <v>1</v>
      </c>
      <c r="AN106" s="161">
        <f>SUM(AN92:AN105)</f>
        <v>1.0000000011752677</v>
      </c>
      <c r="AO106" s="161">
        <f>SUM(AO92:AO105)</f>
        <v>1.0000000000000002</v>
      </c>
      <c r="AP106" s="161">
        <f t="shared" ref="AP106:AQ106" si="123">SUM(AP92:AP105)</f>
        <v>1</v>
      </c>
      <c r="AQ106" s="161">
        <f t="shared" si="123"/>
        <v>1.0000000000000002</v>
      </c>
      <c r="AR106" s="314"/>
      <c r="AS106" s="127">
        <f>SUM(AS92:AS105)</f>
        <v>1</v>
      </c>
      <c r="AT106" s="127">
        <f>SUM(AT92:AT105)</f>
        <v>1</v>
      </c>
      <c r="AU106" s="127">
        <f>SUM(AU92:AU105)</f>
        <v>1</v>
      </c>
      <c r="AV106" s="127">
        <f t="shared" ref="AV106" si="124">SUM(AV92:AV105)</f>
        <v>0</v>
      </c>
      <c r="AW106" s="127">
        <f t="shared" ref="AW106" si="125">SUM(AW92:AW105)</f>
        <v>1.0000000000000004</v>
      </c>
    </row>
    <row r="107" spans="2:49">
      <c r="B107" s="131"/>
      <c r="C107" s="132"/>
      <c r="D107" s="132"/>
      <c r="E107" s="132"/>
      <c r="F107" s="132"/>
      <c r="G107" s="132"/>
      <c r="H107" s="53"/>
      <c r="I107" s="132"/>
      <c r="J107" s="132"/>
      <c r="K107" s="132"/>
      <c r="L107" s="132"/>
      <c r="M107" s="132"/>
      <c r="N107" s="53"/>
      <c r="O107" s="132"/>
      <c r="P107" s="132"/>
      <c r="Q107" s="132"/>
      <c r="R107" s="132"/>
      <c r="S107" s="132"/>
      <c r="T107" s="53"/>
      <c r="U107" s="132"/>
      <c r="V107" s="132"/>
      <c r="W107" s="132"/>
      <c r="X107" s="132"/>
      <c r="Y107" s="132"/>
      <c r="Z107" s="34"/>
      <c r="AA107" s="132"/>
      <c r="AB107" s="163"/>
      <c r="AC107" s="163"/>
      <c r="AD107" s="163"/>
      <c r="AE107" s="163"/>
      <c r="AF107" s="53"/>
      <c r="AG107" s="132"/>
      <c r="AH107" s="163"/>
      <c r="AI107" s="163"/>
      <c r="AJ107" s="163"/>
      <c r="AK107" s="163"/>
      <c r="AL107" s="53"/>
      <c r="AM107" s="163"/>
      <c r="AN107" s="163"/>
      <c r="AO107" s="163"/>
      <c r="AP107" s="163"/>
      <c r="AQ107" s="163"/>
      <c r="AR107" s="53"/>
      <c r="AS107" s="132"/>
      <c r="AT107" s="132"/>
      <c r="AU107" s="132"/>
      <c r="AV107" s="132"/>
      <c r="AW107" s="132"/>
    </row>
    <row r="108" spans="2:49">
      <c r="B108" s="344" t="s">
        <v>180</v>
      </c>
      <c r="C108" s="343" t="str">
        <f>C20</f>
        <v>FY 2020-21</v>
      </c>
      <c r="D108" s="343"/>
      <c r="E108" s="343"/>
      <c r="F108" s="343"/>
      <c r="G108" s="343"/>
      <c r="H108" s="332"/>
      <c r="I108" s="343" t="str">
        <f t="shared" ref="I108:K109" si="126">I20</f>
        <v>FY 2021-22</v>
      </c>
      <c r="J108" s="343" t="str">
        <f t="shared" si="126"/>
        <v>FY 2021-22</v>
      </c>
      <c r="K108" s="343" t="str">
        <f t="shared" si="126"/>
        <v>FY 2021-22</v>
      </c>
      <c r="L108" s="343"/>
      <c r="M108" s="343" t="str">
        <f>M20</f>
        <v>FY 2021-22</v>
      </c>
      <c r="N108" s="332"/>
      <c r="O108" s="341" t="s">
        <v>321</v>
      </c>
      <c r="P108" s="341"/>
      <c r="Q108" s="341"/>
      <c r="R108" s="341"/>
      <c r="S108" s="341"/>
      <c r="T108" s="332"/>
      <c r="U108" s="343" t="s">
        <v>360</v>
      </c>
      <c r="V108" s="343"/>
      <c r="W108" s="343"/>
      <c r="X108" s="343"/>
      <c r="Y108" s="343"/>
      <c r="Z108" s="105"/>
      <c r="AA108" s="343" t="str">
        <f>AA20</f>
        <v>FY 2020-21</v>
      </c>
      <c r="AB108" s="343"/>
      <c r="AC108" s="343"/>
      <c r="AD108" s="343"/>
      <c r="AE108" s="343"/>
      <c r="AF108" s="332"/>
      <c r="AG108" s="343" t="str">
        <f>AG20</f>
        <v>FY 2021-22</v>
      </c>
      <c r="AH108" s="343" t="str">
        <f>AH20</f>
        <v>FY 2021-22</v>
      </c>
      <c r="AI108" s="343"/>
      <c r="AJ108" s="343"/>
      <c r="AK108" s="343" t="str">
        <f>AK20</f>
        <v>FY 2021-22</v>
      </c>
      <c r="AL108" s="332"/>
      <c r="AM108" s="341" t="s">
        <v>321</v>
      </c>
      <c r="AN108" s="341"/>
      <c r="AO108" s="341"/>
      <c r="AP108" s="341"/>
      <c r="AQ108" s="341"/>
      <c r="AR108" s="332"/>
      <c r="AS108" s="343" t="s">
        <v>360</v>
      </c>
      <c r="AT108" s="343"/>
      <c r="AU108" s="343"/>
      <c r="AV108" s="343"/>
      <c r="AW108" s="343"/>
    </row>
    <row r="109" spans="2:49">
      <c r="B109" s="345"/>
      <c r="C109" s="69" t="str">
        <f>C21</f>
        <v>QE Jun-20</v>
      </c>
      <c r="D109" s="69" t="str">
        <f>D21</f>
        <v>QE Sep-20</v>
      </c>
      <c r="E109" s="69" t="str">
        <f>E21</f>
        <v>QE Dec-20</v>
      </c>
      <c r="F109" s="69" t="str">
        <f>F21</f>
        <v>QE Mar-21</v>
      </c>
      <c r="G109" s="323" t="str">
        <f>G21</f>
        <v>FY 2020-21</v>
      </c>
      <c r="H109" s="333"/>
      <c r="I109" s="315" t="str">
        <f t="shared" si="126"/>
        <v>QE Jun-21</v>
      </c>
      <c r="J109" s="69" t="str">
        <f t="shared" si="126"/>
        <v>QE Sep-21</v>
      </c>
      <c r="K109" s="69" t="str">
        <f t="shared" si="126"/>
        <v>QE Dec-21</v>
      </c>
      <c r="L109" s="69" t="str">
        <f>L21</f>
        <v>QE Mar-22</v>
      </c>
      <c r="M109" s="69" t="str">
        <f>M21</f>
        <v>FY 2021-22</v>
      </c>
      <c r="N109" s="333"/>
      <c r="O109" s="69" t="str">
        <f t="shared" ref="O109:X109" si="127">O21</f>
        <v>QE Jun-22</v>
      </c>
      <c r="P109" s="69" t="str">
        <f t="shared" si="127"/>
        <v>QE Sep-22</v>
      </c>
      <c r="Q109" s="69" t="str">
        <f t="shared" si="127"/>
        <v>QE Dec-22</v>
      </c>
      <c r="R109" s="69" t="str">
        <f t="shared" si="127"/>
        <v>QE Mar-23</v>
      </c>
      <c r="S109" s="69" t="str">
        <f t="shared" si="127"/>
        <v>FY 2022-23</v>
      </c>
      <c r="T109" s="333"/>
      <c r="U109" s="69" t="str">
        <f>U21</f>
        <v>QE Jun-23</v>
      </c>
      <c r="V109" s="69" t="str">
        <f t="shared" si="127"/>
        <v>QE Sep-23</v>
      </c>
      <c r="W109" s="69" t="str">
        <f t="shared" si="127"/>
        <v>QE Dec-23</v>
      </c>
      <c r="X109" s="69" t="str">
        <f t="shared" si="127"/>
        <v>QE Mar-24</v>
      </c>
      <c r="Y109" s="69" t="str">
        <f>Y21</f>
        <v>FY 2023-24</v>
      </c>
      <c r="Z109" s="49"/>
      <c r="AA109" s="69" t="str">
        <f>AA21</f>
        <v>QE Jun-20</v>
      </c>
      <c r="AB109" s="69" t="str">
        <f>AB90</f>
        <v>QE Sep-20</v>
      </c>
      <c r="AC109" s="69" t="str">
        <f>AC90</f>
        <v>QE Dec-20</v>
      </c>
      <c r="AD109" s="69" t="str">
        <f>AD90</f>
        <v>QE Mar-21</v>
      </c>
      <c r="AE109" s="69" t="str">
        <f>AE90</f>
        <v>FY 2020-21</v>
      </c>
      <c r="AF109" s="333"/>
      <c r="AG109" s="69" t="str">
        <f>AG21</f>
        <v>QE Jun-21</v>
      </c>
      <c r="AH109" s="69" t="str">
        <f>AH21</f>
        <v>QE Sep-21</v>
      </c>
      <c r="AI109" s="69" t="str">
        <f>AI21</f>
        <v>QE Dec-21</v>
      </c>
      <c r="AJ109" s="69" t="str">
        <f>AJ90</f>
        <v>QE Mar-22</v>
      </c>
      <c r="AK109" s="69" t="str">
        <f>AK21</f>
        <v>FY 2021-22</v>
      </c>
      <c r="AL109" s="333"/>
      <c r="AM109" s="69" t="str">
        <f t="shared" ref="AM109:AV109" si="128">AM21</f>
        <v>QE Jun-22</v>
      </c>
      <c r="AN109" s="69" t="str">
        <f t="shared" si="128"/>
        <v>QE Sep-22</v>
      </c>
      <c r="AO109" s="69" t="str">
        <f t="shared" si="128"/>
        <v>QE Dec-22</v>
      </c>
      <c r="AP109" s="69" t="str">
        <f t="shared" si="128"/>
        <v>QE Mar-23</v>
      </c>
      <c r="AQ109" s="69" t="str">
        <f t="shared" si="128"/>
        <v>FY 2022-23</v>
      </c>
      <c r="AR109" s="333"/>
      <c r="AS109" s="69" t="str">
        <f>AS21</f>
        <v>QE Jun-23</v>
      </c>
      <c r="AT109" s="69" t="str">
        <f t="shared" si="128"/>
        <v>QE Sep-23</v>
      </c>
      <c r="AU109" s="69" t="str">
        <f t="shared" si="128"/>
        <v>QE Dec-23</v>
      </c>
      <c r="AV109" s="69" t="str">
        <f t="shared" si="128"/>
        <v>QE Mar-24</v>
      </c>
      <c r="AW109" s="69" t="str">
        <f>AW21</f>
        <v>FY 2023-24</v>
      </c>
    </row>
    <row r="110" spans="2:49">
      <c r="B110" s="12"/>
      <c r="C110" s="70"/>
      <c r="D110" s="70"/>
      <c r="E110" s="70"/>
      <c r="F110" s="70"/>
      <c r="G110" s="324"/>
      <c r="H110" s="334"/>
      <c r="I110" s="316"/>
      <c r="J110" s="70"/>
      <c r="K110" s="70"/>
      <c r="L110" s="70"/>
      <c r="M110" s="70"/>
      <c r="N110" s="334"/>
      <c r="O110" s="70"/>
      <c r="P110" s="70"/>
      <c r="Q110" s="70"/>
      <c r="R110" s="70"/>
      <c r="S110" s="70"/>
      <c r="T110" s="334"/>
      <c r="U110" s="70"/>
      <c r="V110" s="70"/>
      <c r="W110" s="70"/>
      <c r="X110" s="70"/>
      <c r="Y110" s="70"/>
      <c r="Z110" s="71"/>
      <c r="AA110" s="70"/>
      <c r="AB110" s="70"/>
      <c r="AC110" s="70"/>
      <c r="AD110" s="70"/>
      <c r="AE110" s="70"/>
      <c r="AF110" s="334"/>
      <c r="AG110" s="70"/>
      <c r="AH110" s="70"/>
      <c r="AI110" s="70"/>
      <c r="AJ110" s="70"/>
      <c r="AK110" s="70"/>
      <c r="AL110" s="334"/>
      <c r="AM110" s="70"/>
      <c r="AN110" s="70"/>
      <c r="AO110" s="70"/>
      <c r="AP110" s="70"/>
      <c r="AQ110" s="70"/>
      <c r="AR110" s="334"/>
      <c r="AS110" s="70"/>
      <c r="AT110" s="70"/>
      <c r="AU110" s="70"/>
      <c r="AV110" s="70"/>
      <c r="AW110" s="70"/>
    </row>
    <row r="111" spans="2:49">
      <c r="B111" s="27"/>
      <c r="C111" s="100"/>
      <c r="D111" s="100"/>
      <c r="E111" s="100"/>
      <c r="F111" s="100"/>
      <c r="G111" s="311"/>
      <c r="H111" s="314"/>
      <c r="I111" s="317"/>
      <c r="J111" s="100"/>
      <c r="K111" s="100"/>
      <c r="L111" s="100"/>
      <c r="M111" s="100"/>
      <c r="N111" s="314"/>
      <c r="O111" s="100"/>
      <c r="P111" s="100"/>
      <c r="Q111" s="100"/>
      <c r="R111" s="100"/>
      <c r="S111" s="100"/>
      <c r="T111" s="314"/>
      <c r="U111" s="100"/>
      <c r="V111" s="100"/>
      <c r="W111" s="100"/>
      <c r="X111" s="100"/>
      <c r="Y111" s="100"/>
      <c r="Z111" s="101"/>
      <c r="AA111" s="100"/>
      <c r="AB111" s="100"/>
      <c r="AC111" s="100"/>
      <c r="AD111" s="100"/>
      <c r="AE111" s="100"/>
      <c r="AF111" s="314"/>
      <c r="AG111" s="100"/>
      <c r="AH111" s="100"/>
      <c r="AI111" s="100"/>
      <c r="AJ111" s="100"/>
      <c r="AK111" s="100"/>
      <c r="AL111" s="314"/>
      <c r="AM111" s="100"/>
      <c r="AN111" s="100"/>
      <c r="AO111" s="100"/>
      <c r="AP111" s="100"/>
      <c r="AQ111" s="100"/>
      <c r="AR111" s="314"/>
      <c r="AS111" s="100"/>
      <c r="AT111" s="100"/>
      <c r="AU111" s="100"/>
      <c r="AV111" s="100"/>
      <c r="AW111" s="100"/>
    </row>
    <row r="112" spans="2:49">
      <c r="B112" s="27" t="s">
        <v>177</v>
      </c>
      <c r="C112" s="100">
        <v>0.65451289334426521</v>
      </c>
      <c r="D112" s="100">
        <v>0.64301791435435562</v>
      </c>
      <c r="E112" s="211">
        <v>0.6501286091744809</v>
      </c>
      <c r="F112" s="262">
        <v>0.65096700797375429</v>
      </c>
      <c r="G112" s="329">
        <v>0.64961673151423027</v>
      </c>
      <c r="H112" s="335"/>
      <c r="I112" s="317">
        <v>0.64170136737691397</v>
      </c>
      <c r="J112" s="100">
        <v>0.63141820295075068</v>
      </c>
      <c r="K112" s="211">
        <v>0.6254625204900246</v>
      </c>
      <c r="L112" s="262">
        <v>0.63737357284035001</v>
      </c>
      <c r="M112" s="262">
        <v>0.63384360661943495</v>
      </c>
      <c r="N112" s="335"/>
      <c r="O112" s="262">
        <v>0.64700932212475259</v>
      </c>
      <c r="P112" s="262">
        <v>0.67947651655233721</v>
      </c>
      <c r="Q112" s="262">
        <v>0.67604025592239636</v>
      </c>
      <c r="R112" s="262">
        <v>0.70525499140829873</v>
      </c>
      <c r="S112" s="262">
        <v>0.67741280949411697</v>
      </c>
      <c r="T112" s="335"/>
      <c r="U112" s="262">
        <v>0.70714246783464074</v>
      </c>
      <c r="V112" s="262">
        <v>0.70503915875826439</v>
      </c>
      <c r="W112" s="262">
        <v>0.71354058027712375</v>
      </c>
      <c r="X112" s="262"/>
      <c r="Y112" s="262">
        <v>0.70854610000287388</v>
      </c>
      <c r="Z112" s="101"/>
      <c r="AA112" s="100">
        <v>0.67524390726268035</v>
      </c>
      <c r="AB112" s="100">
        <v>0.66753859235761293</v>
      </c>
      <c r="AC112" s="211">
        <v>0.69021095064487514</v>
      </c>
      <c r="AD112" s="100">
        <v>0.69527635243988084</v>
      </c>
      <c r="AE112" s="100">
        <v>0.68247635449193289</v>
      </c>
      <c r="AF112" s="335"/>
      <c r="AG112" s="100">
        <v>0.68784475403207046</v>
      </c>
      <c r="AH112" s="100">
        <v>0.67908847376818493</v>
      </c>
      <c r="AI112" s="100">
        <v>0.68045676383092513</v>
      </c>
      <c r="AJ112" s="100">
        <v>0.69252018764315837</v>
      </c>
      <c r="AK112" s="100">
        <v>0.68504862386332788</v>
      </c>
      <c r="AL112" s="335"/>
      <c r="AM112" s="100">
        <v>0.69534127586374095</v>
      </c>
      <c r="AN112" s="100">
        <v>0.72129179248168995</v>
      </c>
      <c r="AO112" s="100">
        <v>0.70831850850079359</v>
      </c>
      <c r="AP112" s="100">
        <v>0.72819829440876549</v>
      </c>
      <c r="AQ112" s="100">
        <v>0.71369652978814691</v>
      </c>
      <c r="AR112" s="335"/>
      <c r="AS112" s="262">
        <v>0.72721278295998371</v>
      </c>
      <c r="AT112" s="262">
        <v>0.7243778732577757</v>
      </c>
      <c r="AU112" s="262">
        <v>0.73679161169938634</v>
      </c>
      <c r="AV112" s="262"/>
      <c r="AW112" s="262">
        <v>0.72940897161766649</v>
      </c>
    </row>
    <row r="113" spans="2:49">
      <c r="B113" s="27" t="s">
        <v>178</v>
      </c>
      <c r="C113" s="100">
        <v>0.12909082400706151</v>
      </c>
      <c r="D113" s="100">
        <v>0.1488941257473487</v>
      </c>
      <c r="E113" s="211">
        <v>0.15203889053809505</v>
      </c>
      <c r="F113" s="262">
        <v>0.15258849562659541</v>
      </c>
      <c r="G113" s="329">
        <v>0.14619371777550769</v>
      </c>
      <c r="H113" s="335"/>
      <c r="I113" s="317">
        <v>0.16161515526666179</v>
      </c>
      <c r="J113" s="100">
        <v>0.16958470786181085</v>
      </c>
      <c r="K113" s="211">
        <v>0.17389430889423682</v>
      </c>
      <c r="L113" s="262">
        <v>0.17275045465819389</v>
      </c>
      <c r="M113" s="262">
        <v>0.16972177582226486</v>
      </c>
      <c r="N113" s="335"/>
      <c r="O113" s="262">
        <v>0.16562671701123799</v>
      </c>
      <c r="P113" s="262">
        <v>0.14740902214370027</v>
      </c>
      <c r="Q113" s="262">
        <v>0.13848875471556976</v>
      </c>
      <c r="R113" s="262">
        <v>0.14127110955180475</v>
      </c>
      <c r="S113" s="262">
        <v>0.14798891566531758</v>
      </c>
      <c r="T113" s="335"/>
      <c r="U113" s="262">
        <v>0.1420057000722493</v>
      </c>
      <c r="V113" s="262">
        <v>0.13821918637371891</v>
      </c>
      <c r="W113" s="262">
        <v>0.14171869773025794</v>
      </c>
      <c r="X113" s="262"/>
      <c r="Y113" s="262">
        <v>0.14062934949579048</v>
      </c>
      <c r="Z113" s="101"/>
      <c r="AA113" s="100">
        <v>0.10150568331268488</v>
      </c>
      <c r="AB113" s="100">
        <v>0.11643827557063154</v>
      </c>
      <c r="AC113" s="211">
        <v>9.9759593390682841E-2</v>
      </c>
      <c r="AD113" s="100">
        <v>9.4907771731362986E-2</v>
      </c>
      <c r="AE113" s="100">
        <v>0.10300555594276997</v>
      </c>
      <c r="AF113" s="335"/>
      <c r="AG113" s="100">
        <v>0.10132867619230626</v>
      </c>
      <c r="AH113" s="100">
        <v>0.10689072520155186</v>
      </c>
      <c r="AI113" s="100">
        <v>0.10125837002714112</v>
      </c>
      <c r="AJ113" s="100">
        <v>0.10117545693830912</v>
      </c>
      <c r="AK113" s="100">
        <v>0.10264779993569299</v>
      </c>
      <c r="AL113" s="335"/>
      <c r="AM113" s="100">
        <v>0.10329857190503036</v>
      </c>
      <c r="AN113" s="100">
        <v>9.4940208100158921E-2</v>
      </c>
      <c r="AO113" s="100">
        <v>9.7354994808804052E-2</v>
      </c>
      <c r="AP113" s="100">
        <v>0.11333500506643966</v>
      </c>
      <c r="AQ113" s="100">
        <v>0.10235332767798738</v>
      </c>
      <c r="AR113" s="335"/>
      <c r="AS113" s="262">
        <v>0.11765284255300408</v>
      </c>
      <c r="AT113" s="262">
        <v>0.1145811615791423</v>
      </c>
      <c r="AU113" s="262">
        <v>0.11375122667140981</v>
      </c>
      <c r="AV113" s="262"/>
      <c r="AW113" s="262">
        <v>0.11532516775974114</v>
      </c>
    </row>
    <row r="114" spans="2:49">
      <c r="B114" s="27" t="s">
        <v>235</v>
      </c>
      <c r="C114" s="100">
        <v>0.10841360222301148</v>
      </c>
      <c r="D114" s="100">
        <v>0.11082487075211923</v>
      </c>
      <c r="E114" s="211">
        <v>0.10618967519415182</v>
      </c>
      <c r="F114" s="262">
        <v>0.1052417030447919</v>
      </c>
      <c r="G114" s="329">
        <v>0.10757316818519878</v>
      </c>
      <c r="H114" s="335"/>
      <c r="I114" s="317">
        <v>0.10270201686342599</v>
      </c>
      <c r="J114" s="100">
        <v>9.3402323322474973E-2</v>
      </c>
      <c r="K114" s="211">
        <v>9.2181560864687095E-2</v>
      </c>
      <c r="L114" s="262">
        <v>8.400966806341395E-2</v>
      </c>
      <c r="M114" s="262">
        <v>9.2682902119114868E-2</v>
      </c>
      <c r="N114" s="335"/>
      <c r="O114" s="262">
        <v>8.4001005511778623E-2</v>
      </c>
      <c r="P114" s="262">
        <v>8.2443663277464233E-2</v>
      </c>
      <c r="Q114" s="262">
        <v>8.3636703297252799E-2</v>
      </c>
      <c r="R114" s="262">
        <v>5.8352520567682607E-2</v>
      </c>
      <c r="S114" s="262">
        <v>7.692209923182651E-2</v>
      </c>
      <c r="T114" s="335"/>
      <c r="U114" s="262">
        <v>5.3127192045568129E-2</v>
      </c>
      <c r="V114" s="262">
        <v>5.382969935356316E-2</v>
      </c>
      <c r="W114" s="262">
        <v>4.9927943017087438E-2</v>
      </c>
      <c r="X114" s="262"/>
      <c r="Y114" s="262">
        <v>5.2307151480653763E-2</v>
      </c>
      <c r="Z114" s="101"/>
      <c r="AA114" s="100">
        <v>0.11184749011045543</v>
      </c>
      <c r="AB114" s="100">
        <v>0.11505103756614016</v>
      </c>
      <c r="AC114" s="211">
        <v>0.11273658108584432</v>
      </c>
      <c r="AD114" s="100">
        <v>0.11240518570258196</v>
      </c>
      <c r="AE114" s="100">
        <v>0.11301455166194994</v>
      </c>
      <c r="AF114" s="335"/>
      <c r="AG114" s="100">
        <v>0.11008710144531673</v>
      </c>
      <c r="AH114" s="100">
        <v>0.10045393195040556</v>
      </c>
      <c r="AI114" s="100">
        <v>0.1002866911061681</v>
      </c>
      <c r="AJ114" s="100">
        <v>9.1278323372982806E-2</v>
      </c>
      <c r="AK114" s="100">
        <v>0.1001702847347334</v>
      </c>
      <c r="AL114" s="335"/>
      <c r="AM114" s="100">
        <v>9.0275927021550906E-2</v>
      </c>
      <c r="AN114" s="100">
        <v>8.7517281635999908E-2</v>
      </c>
      <c r="AO114" s="100">
        <v>8.7630025603436731E-2</v>
      </c>
      <c r="AP114" s="100">
        <v>6.0250840432887531E-2</v>
      </c>
      <c r="AQ114" s="100">
        <v>8.1042216085007293E-2</v>
      </c>
      <c r="AR114" s="335"/>
      <c r="AS114" s="262">
        <v>5.4635423328193142E-2</v>
      </c>
      <c r="AT114" s="262">
        <v>5.5306209096974465E-2</v>
      </c>
      <c r="AU114" s="262">
        <v>5.1554866844584921E-2</v>
      </c>
      <c r="AV114" s="262"/>
      <c r="AW114" s="262">
        <v>5.3847433089403408E-2</v>
      </c>
    </row>
    <row r="115" spans="2:49">
      <c r="B115" s="27" t="s">
        <v>179</v>
      </c>
      <c r="C115" s="100">
        <v>4.4732127548721551E-2</v>
      </c>
      <c r="D115" s="100">
        <v>4.7195854429773663E-2</v>
      </c>
      <c r="E115" s="211">
        <v>4.6365142231731861E-2</v>
      </c>
      <c r="F115" s="262">
        <v>4.7226998292308128E-2</v>
      </c>
      <c r="G115" s="329">
        <v>4.6426236224400584E-2</v>
      </c>
      <c r="H115" s="335"/>
      <c r="I115" s="317">
        <v>4.7121518987415699E-2</v>
      </c>
      <c r="J115" s="100">
        <v>5.4560307231254213E-2</v>
      </c>
      <c r="K115" s="211">
        <v>6.2531629413622086E-2</v>
      </c>
      <c r="L115" s="262">
        <v>6.3389118636816372E-2</v>
      </c>
      <c r="M115" s="262">
        <v>5.7280724271800559E-2</v>
      </c>
      <c r="N115" s="335"/>
      <c r="O115" s="262">
        <v>5.5180205641354167E-2</v>
      </c>
      <c r="P115" s="262">
        <v>5.3713096203758068E-2</v>
      </c>
      <c r="Q115" s="262">
        <v>5.7523821221085972E-2</v>
      </c>
      <c r="R115" s="262">
        <v>5.4597994325769485E-2</v>
      </c>
      <c r="S115" s="262">
        <v>5.5249995667090213E-2</v>
      </c>
      <c r="T115" s="335"/>
      <c r="U115" s="262">
        <v>4.9885129817663229E-2</v>
      </c>
      <c r="V115" s="262">
        <v>5.5507478150103609E-2</v>
      </c>
      <c r="W115" s="262">
        <v>5.0547690043233867E-2</v>
      </c>
      <c r="X115" s="262"/>
      <c r="Y115" s="262">
        <v>5.2006948839749434E-2</v>
      </c>
      <c r="Z115" s="101"/>
      <c r="AA115" s="100">
        <v>4.6148971079602301E-2</v>
      </c>
      <c r="AB115" s="100">
        <v>4.8995608874753765E-2</v>
      </c>
      <c r="AC115" s="211">
        <v>4.9223689659163891E-2</v>
      </c>
      <c r="AD115" s="100">
        <v>5.0441596435996876E-2</v>
      </c>
      <c r="AE115" s="100">
        <v>4.8774618808469145E-2</v>
      </c>
      <c r="AF115" s="335"/>
      <c r="AG115" s="100">
        <v>5.0509927647510514E-2</v>
      </c>
      <c r="AH115" s="100">
        <v>5.8679454587858323E-2</v>
      </c>
      <c r="AI115" s="100">
        <v>6.8029768041947117E-2</v>
      </c>
      <c r="AJ115" s="100">
        <v>6.8873649933864106E-2</v>
      </c>
      <c r="AK115" s="100">
        <v>6.190814410131263E-2</v>
      </c>
      <c r="AL115" s="335"/>
      <c r="AM115" s="100">
        <v>5.9302197481607075E-2</v>
      </c>
      <c r="AN115" s="100">
        <v>5.7018623155854008E-2</v>
      </c>
      <c r="AO115" s="100">
        <v>6.0270356526317737E-2</v>
      </c>
      <c r="AP115" s="100">
        <v>5.6374172222125103E-2</v>
      </c>
      <c r="AQ115" s="100">
        <v>5.8209306977616164E-2</v>
      </c>
      <c r="AR115" s="335"/>
      <c r="AS115" s="262">
        <v>5.130132198652991E-2</v>
      </c>
      <c r="AT115" s="262">
        <v>5.7030008153150957E-2</v>
      </c>
      <c r="AU115" s="262">
        <v>5.219480859823121E-2</v>
      </c>
      <c r="AV115" s="262"/>
      <c r="AW115" s="262">
        <v>5.3538390421971269E-2</v>
      </c>
    </row>
    <row r="116" spans="2:49">
      <c r="B116" s="27" t="s">
        <v>16</v>
      </c>
      <c r="C116" s="100">
        <v>6.3250552876940397E-2</v>
      </c>
      <c r="D116" s="100">
        <v>5.0067234716402856E-2</v>
      </c>
      <c r="E116" s="211">
        <v>4.5277682861540332E-2</v>
      </c>
      <c r="F116" s="262">
        <v>4.3975795062550095E-2</v>
      </c>
      <c r="G116" s="329">
        <v>5.0190146300662666E-2</v>
      </c>
      <c r="H116" s="335"/>
      <c r="I116" s="317">
        <v>4.6859941505582474E-2</v>
      </c>
      <c r="J116" s="100">
        <v>5.1034458633709215E-2</v>
      </c>
      <c r="K116" s="211">
        <v>4.5929980337429392E-2</v>
      </c>
      <c r="L116" s="262">
        <v>4.2477185801225587E-2</v>
      </c>
      <c r="M116" s="262">
        <v>4.6470991167384915E-2</v>
      </c>
      <c r="N116" s="335"/>
      <c r="O116" s="262">
        <v>4.8182749710876632E-2</v>
      </c>
      <c r="P116" s="262">
        <v>3.6957701822740115E-2</v>
      </c>
      <c r="Q116" s="262">
        <v>4.4310464843695045E-2</v>
      </c>
      <c r="R116" s="262">
        <v>4.0523384146444449E-2</v>
      </c>
      <c r="S116" s="262">
        <v>4.2426179941648975E-2</v>
      </c>
      <c r="T116" s="335"/>
      <c r="U116" s="262">
        <v>4.783951022987859E-2</v>
      </c>
      <c r="V116" s="262">
        <v>4.7404477364350106E-2</v>
      </c>
      <c r="W116" s="262">
        <v>4.4265088932296887E-2</v>
      </c>
      <c r="X116" s="262"/>
      <c r="Y116" s="262">
        <v>4.6510450180932444E-2</v>
      </c>
      <c r="Z116" s="101"/>
      <c r="AA116" s="100">
        <v>6.5253948234577155E-2</v>
      </c>
      <c r="AB116" s="100">
        <v>5.1976485630861602E-2</v>
      </c>
      <c r="AC116" s="211">
        <v>4.8069185219433673E-2</v>
      </c>
      <c r="AD116" s="100">
        <v>4.6969093690177127E-2</v>
      </c>
      <c r="AE116" s="100">
        <v>5.2728919094878146E-2</v>
      </c>
      <c r="AF116" s="335"/>
      <c r="AG116" s="100">
        <v>5.0229540682796094E-2</v>
      </c>
      <c r="AH116" s="100">
        <v>5.4887414491999256E-2</v>
      </c>
      <c r="AI116" s="100">
        <v>4.9968406993818708E-2</v>
      </c>
      <c r="AJ116" s="100">
        <v>4.6152382111685507E-2</v>
      </c>
      <c r="AK116" s="100">
        <v>5.0225147364933248E-2</v>
      </c>
      <c r="AL116" s="335"/>
      <c r="AM116" s="100">
        <v>5.1782027728070834E-2</v>
      </c>
      <c r="AN116" s="100">
        <v>3.9232094626297127E-2</v>
      </c>
      <c r="AO116" s="100">
        <v>4.6426114560647956E-2</v>
      </c>
      <c r="AP116" s="100">
        <v>4.1841687869782332E-2</v>
      </c>
      <c r="AQ116" s="100">
        <v>4.469861947124186E-2</v>
      </c>
      <c r="AR116" s="335"/>
      <c r="AS116" s="262">
        <v>4.9197629172289037E-2</v>
      </c>
      <c r="AT116" s="262">
        <v>4.8704747912956647E-2</v>
      </c>
      <c r="AU116" s="262">
        <v>4.5707486186387702E-2</v>
      </c>
      <c r="AV116" s="262"/>
      <c r="AW116" s="262">
        <v>4.7880037111217688E-2</v>
      </c>
    </row>
    <row r="117" spans="2:49">
      <c r="B117" s="27"/>
      <c r="C117" s="100"/>
      <c r="D117" s="100"/>
      <c r="E117" s="100"/>
      <c r="F117" s="100"/>
      <c r="G117" s="311"/>
      <c r="H117" s="314"/>
      <c r="I117" s="317"/>
      <c r="J117" s="100"/>
      <c r="K117" s="100"/>
      <c r="L117" s="100"/>
      <c r="M117" s="100"/>
      <c r="N117" s="314"/>
      <c r="O117" s="100"/>
      <c r="P117" s="100"/>
      <c r="Q117" s="100"/>
      <c r="R117" s="100"/>
      <c r="S117" s="100"/>
      <c r="T117" s="314"/>
      <c r="U117" s="100"/>
      <c r="V117" s="100"/>
      <c r="W117" s="100"/>
      <c r="X117" s="100"/>
      <c r="Y117" s="100"/>
      <c r="Z117" s="101"/>
      <c r="AA117" s="100"/>
      <c r="AB117" s="100"/>
      <c r="AC117" s="211"/>
      <c r="AD117" s="100"/>
      <c r="AE117" s="100"/>
      <c r="AF117" s="314"/>
      <c r="AG117" s="100"/>
      <c r="AH117" s="100"/>
      <c r="AI117" s="100"/>
      <c r="AJ117" s="100"/>
      <c r="AK117" s="100"/>
      <c r="AL117" s="314"/>
      <c r="AM117" s="100"/>
      <c r="AN117" s="100"/>
      <c r="AO117" s="100"/>
      <c r="AP117" s="100"/>
      <c r="AQ117" s="100"/>
      <c r="AR117" s="314"/>
      <c r="AS117" s="100"/>
      <c r="AT117" s="100"/>
      <c r="AU117" s="100"/>
      <c r="AV117" s="100"/>
      <c r="AW117" s="100"/>
    </row>
    <row r="118" spans="2:49" ht="12.75" hidden="1" customHeight="1">
      <c r="B118" s="27"/>
      <c r="C118" s="100"/>
      <c r="D118" s="100"/>
      <c r="E118" s="100"/>
      <c r="F118" s="100"/>
      <c r="G118" s="311"/>
      <c r="H118" s="314"/>
      <c r="I118" s="317"/>
      <c r="J118" s="100"/>
      <c r="K118" s="100"/>
      <c r="L118" s="100"/>
      <c r="M118" s="100"/>
      <c r="N118" s="314"/>
      <c r="O118" s="100"/>
      <c r="P118" s="100"/>
      <c r="Q118" s="100"/>
      <c r="R118" s="100"/>
      <c r="S118" s="100"/>
      <c r="T118" s="314"/>
      <c r="U118" s="100"/>
      <c r="V118" s="100"/>
      <c r="W118" s="100"/>
      <c r="X118" s="100"/>
      <c r="Y118" s="100"/>
      <c r="Z118" s="101"/>
      <c r="AA118" s="100"/>
      <c r="AB118" s="100"/>
      <c r="AC118" s="100"/>
      <c r="AD118" s="100"/>
      <c r="AE118" s="100"/>
      <c r="AF118" s="314"/>
      <c r="AG118" s="100"/>
      <c r="AH118" s="100"/>
      <c r="AI118" s="100"/>
      <c r="AJ118" s="100"/>
      <c r="AK118" s="100"/>
      <c r="AL118" s="314"/>
      <c r="AM118" s="100"/>
      <c r="AN118" s="100"/>
      <c r="AO118" s="100"/>
      <c r="AP118" s="100"/>
      <c r="AQ118" s="100"/>
      <c r="AR118" s="314"/>
      <c r="AS118" s="100"/>
      <c r="AT118" s="100"/>
      <c r="AU118" s="100"/>
      <c r="AV118" s="100"/>
      <c r="AW118" s="100"/>
    </row>
    <row r="119" spans="2:49" ht="12.75" hidden="1" customHeight="1">
      <c r="B119" s="110"/>
      <c r="C119" s="111"/>
      <c r="D119" s="111"/>
      <c r="E119" s="111"/>
      <c r="F119" s="111"/>
      <c r="G119" s="34"/>
      <c r="H119" s="314"/>
      <c r="I119" s="111"/>
      <c r="J119" s="111"/>
      <c r="K119" s="111"/>
      <c r="L119" s="111"/>
      <c r="M119" s="111"/>
      <c r="N119" s="314"/>
      <c r="O119" s="111"/>
      <c r="P119" s="111"/>
      <c r="Q119" s="111"/>
      <c r="R119" s="111"/>
      <c r="S119" s="111"/>
      <c r="T119" s="314"/>
      <c r="U119" s="111"/>
      <c r="V119" s="111"/>
      <c r="W119" s="111"/>
      <c r="X119" s="111"/>
      <c r="Y119" s="111"/>
      <c r="Z119" s="53"/>
      <c r="AA119" s="111"/>
      <c r="AB119" s="111"/>
      <c r="AC119" s="111"/>
      <c r="AD119" s="111"/>
      <c r="AE119" s="111"/>
      <c r="AF119" s="314"/>
      <c r="AG119" s="111"/>
      <c r="AH119" s="111"/>
      <c r="AI119" s="111"/>
      <c r="AJ119" s="111"/>
      <c r="AK119" s="111"/>
      <c r="AL119" s="314"/>
      <c r="AM119" s="111"/>
      <c r="AN119" s="111"/>
      <c r="AO119" s="111"/>
      <c r="AP119" s="111"/>
      <c r="AQ119" s="111"/>
      <c r="AR119" s="314"/>
      <c r="AS119" s="111"/>
      <c r="AT119" s="111"/>
      <c r="AU119" s="111"/>
      <c r="AV119" s="111"/>
      <c r="AW119" s="111"/>
    </row>
    <row r="120" spans="2:49" ht="12.75" hidden="1" customHeight="1">
      <c r="B120" s="112"/>
      <c r="C120" s="113"/>
      <c r="D120" s="113"/>
      <c r="E120" s="113"/>
      <c r="F120" s="113"/>
      <c r="G120" s="157"/>
      <c r="H120" s="314"/>
      <c r="I120" s="113"/>
      <c r="J120" s="113"/>
      <c r="K120" s="113"/>
      <c r="L120" s="113"/>
      <c r="M120" s="113"/>
      <c r="N120" s="314"/>
      <c r="O120" s="113"/>
      <c r="P120" s="113"/>
      <c r="Q120" s="113"/>
      <c r="R120" s="113"/>
      <c r="S120" s="113"/>
      <c r="T120" s="314"/>
      <c r="U120" s="113"/>
      <c r="V120" s="113"/>
      <c r="W120" s="113"/>
      <c r="X120" s="113"/>
      <c r="Y120" s="113"/>
      <c r="Z120" s="53"/>
      <c r="AA120" s="113"/>
      <c r="AB120" s="113"/>
      <c r="AC120" s="113"/>
      <c r="AD120" s="113"/>
      <c r="AE120" s="113"/>
      <c r="AF120" s="314"/>
      <c r="AG120" s="113"/>
      <c r="AH120" s="113"/>
      <c r="AI120" s="113"/>
      <c r="AJ120" s="113"/>
      <c r="AK120" s="113"/>
      <c r="AL120" s="314"/>
      <c r="AM120" s="113"/>
      <c r="AN120" s="113"/>
      <c r="AO120" s="113"/>
      <c r="AP120" s="113"/>
      <c r="AQ120" s="113"/>
      <c r="AR120" s="314"/>
      <c r="AS120" s="113"/>
      <c r="AT120" s="113"/>
      <c r="AU120" s="113"/>
      <c r="AV120" s="113"/>
      <c r="AW120" s="113"/>
    </row>
    <row r="121" spans="2:49">
      <c r="B121" s="126"/>
      <c r="C121" s="127">
        <f t="shared" ref="C121" si="129">SUM(C112:C117)</f>
        <v>1.0000000000000002</v>
      </c>
      <c r="D121" s="127">
        <f t="shared" ref="D121" si="130">SUM(D112:D117)</f>
        <v>1.0000000000000002</v>
      </c>
      <c r="E121" s="127">
        <f t="shared" ref="E121:F121" si="131">SUM(E112:E117)</f>
        <v>0.99999999999999989</v>
      </c>
      <c r="F121" s="127">
        <f t="shared" si="131"/>
        <v>0.99999999999999978</v>
      </c>
      <c r="G121" s="132">
        <f t="shared" ref="G121" si="132">SUM(G112:G117)</f>
        <v>1</v>
      </c>
      <c r="H121" s="314"/>
      <c r="I121" s="127">
        <f t="shared" ref="I121" si="133">SUM(I112:I117)</f>
        <v>0.99999999999999989</v>
      </c>
      <c r="J121" s="127">
        <f t="shared" ref="J121:L121" si="134">SUM(J112:J117)</f>
        <v>1</v>
      </c>
      <c r="K121" s="127">
        <f t="shared" si="134"/>
        <v>1</v>
      </c>
      <c r="L121" s="127">
        <f t="shared" si="134"/>
        <v>0.99999999999999989</v>
      </c>
      <c r="M121" s="127">
        <f t="shared" ref="M121:O121" si="135">SUM(M112:M117)</f>
        <v>1.0000000000000002</v>
      </c>
      <c r="N121" s="314"/>
      <c r="O121" s="127">
        <f t="shared" si="135"/>
        <v>1</v>
      </c>
      <c r="P121" s="127">
        <f t="shared" ref="P121" si="136">SUM(P112:P117)</f>
        <v>0.99999999999999989</v>
      </c>
      <c r="Q121" s="127">
        <f t="shared" ref="Q121" si="137">SUM(Q112:Q117)</f>
        <v>1</v>
      </c>
      <c r="R121" s="127">
        <f t="shared" ref="R121:W121" si="138">SUM(R112:R117)</f>
        <v>1</v>
      </c>
      <c r="S121" s="127">
        <f t="shared" si="138"/>
        <v>1.0000000000000002</v>
      </c>
      <c r="T121" s="314"/>
      <c r="U121" s="127">
        <f t="shared" ref="U121" si="139">SUM(U112:U117)</f>
        <v>1</v>
      </c>
      <c r="V121" s="127">
        <f t="shared" si="138"/>
        <v>1.0000000000000002</v>
      </c>
      <c r="W121" s="127">
        <f t="shared" si="138"/>
        <v>0.99999999999999989</v>
      </c>
      <c r="X121" s="127">
        <f t="shared" ref="X121" si="140">SUM(X112:X117)</f>
        <v>0</v>
      </c>
      <c r="Y121" s="127">
        <f t="shared" ref="Y121" si="141">SUM(Y112:Y117)</f>
        <v>1</v>
      </c>
      <c r="Z121" s="34"/>
      <c r="AA121" s="127">
        <f t="shared" ref="AA121" si="142">SUM(AA112:AA117)</f>
        <v>1</v>
      </c>
      <c r="AB121" s="127">
        <f t="shared" ref="AB121" si="143">SUM(AB112:AB117)</f>
        <v>1</v>
      </c>
      <c r="AC121" s="127">
        <f t="shared" ref="AC121:AD121" si="144">SUM(AC112:AC117)</f>
        <v>0.99999999999999989</v>
      </c>
      <c r="AD121" s="127">
        <f t="shared" si="144"/>
        <v>0.99999999999999978</v>
      </c>
      <c r="AE121" s="127">
        <f t="shared" ref="AE121" si="145">SUM(AE112:AE117)</f>
        <v>1</v>
      </c>
      <c r="AF121" s="314"/>
      <c r="AG121" s="127">
        <f t="shared" ref="AG121" si="146">SUM(AG112:AG117)</f>
        <v>1</v>
      </c>
      <c r="AH121" s="127">
        <f t="shared" ref="AH121:AI121" si="147">SUM(AH112:AH117)</f>
        <v>0.99999999999999989</v>
      </c>
      <c r="AI121" s="127">
        <f t="shared" si="147"/>
        <v>1.0000000000000002</v>
      </c>
      <c r="AJ121" s="127">
        <f t="shared" ref="AJ121" si="148">SUM(AJ111:AJ120)</f>
        <v>0.99999999999999989</v>
      </c>
      <c r="AK121" s="127">
        <f t="shared" ref="AK121:AM121" si="149">SUM(AK112:AK117)</f>
        <v>1.0000000000000002</v>
      </c>
      <c r="AL121" s="314"/>
      <c r="AM121" s="127">
        <f t="shared" si="149"/>
        <v>1</v>
      </c>
      <c r="AN121" s="127">
        <f t="shared" ref="AN121" si="150">SUM(AN112:AN117)</f>
        <v>1</v>
      </c>
      <c r="AO121" s="127">
        <f t="shared" ref="AO121" si="151">SUM(AO112:AO117)</f>
        <v>1</v>
      </c>
      <c r="AP121" s="127">
        <f t="shared" ref="AP121:AV121" si="152">SUM(AP112:AP117)</f>
        <v>1.0000000000000002</v>
      </c>
      <c r="AQ121" s="127">
        <f t="shared" si="152"/>
        <v>0.99999999999999967</v>
      </c>
      <c r="AR121" s="314"/>
      <c r="AS121" s="127">
        <f t="shared" ref="AS121" si="153">SUM(AS112:AS117)</f>
        <v>1</v>
      </c>
      <c r="AT121" s="127">
        <f t="shared" si="152"/>
        <v>1</v>
      </c>
      <c r="AU121" s="127">
        <f t="shared" si="152"/>
        <v>1</v>
      </c>
      <c r="AV121" s="127">
        <f t="shared" si="152"/>
        <v>0</v>
      </c>
      <c r="AW121" s="127">
        <f t="shared" ref="AW121" si="154">SUM(AW112:AW117)</f>
        <v>1</v>
      </c>
    </row>
    <row r="122" spans="2:49">
      <c r="B122" s="131"/>
      <c r="C122" s="132"/>
      <c r="D122" s="132"/>
      <c r="E122" s="132"/>
      <c r="F122" s="132"/>
      <c r="G122" s="132"/>
      <c r="H122" s="53"/>
      <c r="I122" s="132"/>
      <c r="J122" s="132"/>
      <c r="K122" s="132"/>
      <c r="L122" s="132"/>
      <c r="M122" s="132"/>
      <c r="N122" s="53"/>
      <c r="O122" s="132"/>
      <c r="P122" s="132"/>
      <c r="Q122" s="132"/>
      <c r="R122" s="132"/>
      <c r="S122" s="132"/>
      <c r="T122" s="53"/>
      <c r="U122" s="132"/>
      <c r="V122" s="132"/>
      <c r="W122" s="132"/>
      <c r="X122" s="132"/>
      <c r="Y122" s="132"/>
      <c r="Z122" s="34"/>
      <c r="AA122" s="132"/>
      <c r="AB122" s="132"/>
      <c r="AC122" s="132"/>
      <c r="AD122" s="132"/>
      <c r="AE122" s="132"/>
      <c r="AF122" s="53"/>
      <c r="AG122" s="132"/>
      <c r="AH122" s="132"/>
      <c r="AI122" s="132"/>
      <c r="AJ122" s="132"/>
      <c r="AK122" s="132"/>
      <c r="AL122" s="53"/>
      <c r="AM122" s="132"/>
      <c r="AN122" s="132"/>
      <c r="AO122" s="132"/>
      <c r="AP122" s="132"/>
      <c r="AQ122" s="132"/>
      <c r="AR122" s="53"/>
      <c r="AS122" s="132"/>
      <c r="AT122" s="132"/>
      <c r="AU122" s="132"/>
      <c r="AV122" s="132"/>
      <c r="AW122" s="132"/>
    </row>
    <row r="123" spans="2:49">
      <c r="B123" s="344" t="s">
        <v>60</v>
      </c>
      <c r="C123" s="343" t="str">
        <f>C20</f>
        <v>FY 2020-21</v>
      </c>
      <c r="D123" s="343"/>
      <c r="E123" s="343"/>
      <c r="F123" s="343"/>
      <c r="G123" s="343"/>
      <c r="H123" s="332"/>
      <c r="I123" s="343" t="str">
        <f t="shared" ref="I123:K124" si="155">I20</f>
        <v>FY 2021-22</v>
      </c>
      <c r="J123" s="343" t="str">
        <f t="shared" si="155"/>
        <v>FY 2021-22</v>
      </c>
      <c r="K123" s="343" t="str">
        <f t="shared" si="155"/>
        <v>FY 2021-22</v>
      </c>
      <c r="L123" s="343"/>
      <c r="M123" s="343" t="str">
        <f>M20</f>
        <v>FY 2021-22</v>
      </c>
      <c r="N123" s="332"/>
      <c r="O123" s="343" t="s">
        <v>321</v>
      </c>
      <c r="P123" s="343"/>
      <c r="Q123" s="343"/>
      <c r="R123" s="343"/>
      <c r="S123" s="343"/>
      <c r="T123" s="332"/>
      <c r="U123" s="343" t="s">
        <v>360</v>
      </c>
      <c r="V123" s="343"/>
      <c r="W123" s="343"/>
      <c r="X123" s="343"/>
      <c r="Y123" s="343"/>
      <c r="Z123" s="155"/>
      <c r="AA123" s="341" t="str">
        <f>AA20</f>
        <v>FY 2020-21</v>
      </c>
      <c r="AB123" s="341"/>
      <c r="AC123" s="341"/>
      <c r="AD123" s="341"/>
      <c r="AE123" s="342"/>
      <c r="AF123" s="332"/>
      <c r="AG123" s="341" t="str">
        <f>AG20</f>
        <v>FY 2021-22</v>
      </c>
      <c r="AH123" s="341" t="str">
        <f>AH20</f>
        <v>FY 2021-22</v>
      </c>
      <c r="AI123" s="341"/>
      <c r="AJ123" s="341"/>
      <c r="AK123" s="342" t="str">
        <f>AK20</f>
        <v>FY 2021-22</v>
      </c>
      <c r="AL123" s="332"/>
      <c r="AM123" s="347" t="s">
        <v>321</v>
      </c>
      <c r="AN123" s="343"/>
      <c r="AO123" s="343"/>
      <c r="AP123" s="343"/>
      <c r="AQ123" s="343"/>
      <c r="AR123" s="332"/>
      <c r="AS123" s="343" t="s">
        <v>360</v>
      </c>
      <c r="AT123" s="343"/>
      <c r="AU123" s="343"/>
      <c r="AV123" s="343"/>
      <c r="AW123" s="343"/>
    </row>
    <row r="124" spans="2:49">
      <c r="B124" s="345"/>
      <c r="C124" s="69" t="str">
        <f>C21</f>
        <v>QE Jun-20</v>
      </c>
      <c r="D124" s="69" t="str">
        <f>D21</f>
        <v>QE Sep-20</v>
      </c>
      <c r="E124" s="69" t="str">
        <f>E21</f>
        <v>QE Dec-20</v>
      </c>
      <c r="F124" s="69" t="str">
        <f>F21</f>
        <v>QE Mar-21</v>
      </c>
      <c r="G124" s="323" t="str">
        <f>G21</f>
        <v>FY 2020-21</v>
      </c>
      <c r="H124" s="333"/>
      <c r="I124" s="315" t="str">
        <f t="shared" si="155"/>
        <v>QE Jun-21</v>
      </c>
      <c r="J124" s="69" t="str">
        <f t="shared" si="155"/>
        <v>QE Sep-21</v>
      </c>
      <c r="K124" s="69" t="str">
        <f t="shared" si="155"/>
        <v>QE Dec-21</v>
      </c>
      <c r="L124" s="69" t="str">
        <f>L21</f>
        <v>QE Mar-22</v>
      </c>
      <c r="M124" s="69" t="str">
        <f>M21</f>
        <v>FY 2021-22</v>
      </c>
      <c r="N124" s="333"/>
      <c r="O124" s="69" t="str">
        <f t="shared" ref="O124:X124" si="156">O21</f>
        <v>QE Jun-22</v>
      </c>
      <c r="P124" s="69" t="str">
        <f t="shared" si="156"/>
        <v>QE Sep-22</v>
      </c>
      <c r="Q124" s="69" t="str">
        <f t="shared" si="156"/>
        <v>QE Dec-22</v>
      </c>
      <c r="R124" s="69" t="str">
        <f t="shared" si="156"/>
        <v>QE Mar-23</v>
      </c>
      <c r="S124" s="69" t="str">
        <f t="shared" si="156"/>
        <v>FY 2022-23</v>
      </c>
      <c r="T124" s="333"/>
      <c r="U124" s="69" t="str">
        <f>U21</f>
        <v>QE Jun-23</v>
      </c>
      <c r="V124" s="69" t="str">
        <f t="shared" si="156"/>
        <v>QE Sep-23</v>
      </c>
      <c r="W124" s="69" t="str">
        <f t="shared" si="156"/>
        <v>QE Dec-23</v>
      </c>
      <c r="X124" s="69" t="str">
        <f t="shared" si="156"/>
        <v>QE Mar-24</v>
      </c>
      <c r="Y124" s="69" t="str">
        <f>Y21</f>
        <v>FY 2023-24</v>
      </c>
      <c r="Z124" s="49"/>
      <c r="AA124" s="69" t="str">
        <f>AA21</f>
        <v>QE Jun-20</v>
      </c>
      <c r="AB124" s="69" t="str">
        <f t="shared" ref="AB124:AE124" si="157">AB109</f>
        <v>QE Sep-20</v>
      </c>
      <c r="AC124" s="69" t="str">
        <f t="shared" si="157"/>
        <v>QE Dec-20</v>
      </c>
      <c r="AD124" s="69" t="str">
        <f t="shared" si="157"/>
        <v>QE Mar-21</v>
      </c>
      <c r="AE124" s="69" t="str">
        <f t="shared" si="157"/>
        <v>FY 2020-21</v>
      </c>
      <c r="AF124" s="333"/>
      <c r="AG124" s="69" t="str">
        <f>AG21</f>
        <v>QE Jun-21</v>
      </c>
      <c r="AH124" s="69" t="str">
        <f>AH21</f>
        <v>QE Sep-21</v>
      </c>
      <c r="AI124" s="69" t="str">
        <f>AI21</f>
        <v>QE Dec-21</v>
      </c>
      <c r="AJ124" s="69" t="str">
        <f t="shared" ref="AJ124" si="158">AJ109</f>
        <v>QE Mar-22</v>
      </c>
      <c r="AK124" s="69" t="str">
        <f>AK21</f>
        <v>FY 2021-22</v>
      </c>
      <c r="AL124" s="333"/>
      <c r="AM124" s="69" t="str">
        <f t="shared" ref="AM124:AW124" si="159">AM21</f>
        <v>QE Jun-22</v>
      </c>
      <c r="AN124" s="69" t="str">
        <f t="shared" si="159"/>
        <v>QE Sep-22</v>
      </c>
      <c r="AO124" s="69" t="str">
        <f t="shared" si="159"/>
        <v>QE Dec-22</v>
      </c>
      <c r="AP124" s="69" t="str">
        <f t="shared" si="159"/>
        <v>QE Mar-23</v>
      </c>
      <c r="AQ124" s="69" t="str">
        <f t="shared" si="159"/>
        <v>FY 2022-23</v>
      </c>
      <c r="AR124" s="333"/>
      <c r="AS124" s="69" t="str">
        <f t="shared" ref="AS124" si="160">AS21</f>
        <v>QE Jun-23</v>
      </c>
      <c r="AT124" s="69" t="str">
        <f t="shared" si="159"/>
        <v>QE Sep-23</v>
      </c>
      <c r="AU124" s="69" t="str">
        <f t="shared" si="159"/>
        <v>QE Dec-23</v>
      </c>
      <c r="AV124" s="69" t="str">
        <f t="shared" si="159"/>
        <v>QE Mar-24</v>
      </c>
      <c r="AW124" s="69" t="str">
        <f t="shared" si="159"/>
        <v>FY 2023-24</v>
      </c>
    </row>
    <row r="125" spans="2:49">
      <c r="B125" s="12"/>
      <c r="C125" s="70"/>
      <c r="D125" s="70"/>
      <c r="E125" s="213"/>
      <c r="F125" s="70"/>
      <c r="G125" s="324"/>
      <c r="H125" s="334"/>
      <c r="I125" s="316"/>
      <c r="J125" s="70"/>
      <c r="K125" s="213"/>
      <c r="L125" s="70"/>
      <c r="M125" s="70"/>
      <c r="N125" s="334"/>
      <c r="O125" s="70"/>
      <c r="P125" s="70"/>
      <c r="Q125" s="70"/>
      <c r="R125" s="70"/>
      <c r="S125" s="70"/>
      <c r="T125" s="334"/>
      <c r="U125" s="70"/>
      <c r="V125" s="70"/>
      <c r="W125" s="70"/>
      <c r="X125" s="70"/>
      <c r="Y125" s="70"/>
      <c r="Z125" s="42"/>
      <c r="AA125" s="70"/>
      <c r="AB125" s="70"/>
      <c r="AC125" s="70"/>
      <c r="AD125" s="70"/>
      <c r="AE125" s="70"/>
      <c r="AF125" s="334"/>
      <c r="AG125" s="70"/>
      <c r="AH125" s="70"/>
      <c r="AI125" s="70"/>
      <c r="AJ125" s="70"/>
      <c r="AK125" s="70"/>
      <c r="AL125" s="334"/>
      <c r="AM125" s="70"/>
      <c r="AN125" s="70"/>
      <c r="AO125" s="70"/>
      <c r="AP125" s="70"/>
      <c r="AQ125" s="70"/>
      <c r="AR125" s="334"/>
      <c r="AS125" s="70"/>
      <c r="AT125" s="70"/>
      <c r="AU125" s="70"/>
      <c r="AV125" s="70"/>
      <c r="AW125" s="70"/>
    </row>
    <row r="126" spans="2:49">
      <c r="B126" s="12" t="s">
        <v>43</v>
      </c>
      <c r="C126" s="103">
        <v>0</v>
      </c>
      <c r="D126" s="103">
        <v>0</v>
      </c>
      <c r="E126" s="103">
        <v>0</v>
      </c>
      <c r="F126" s="162">
        <v>0</v>
      </c>
      <c r="G126" s="330">
        <v>12</v>
      </c>
      <c r="H126" s="336"/>
      <c r="I126" s="321">
        <v>0</v>
      </c>
      <c r="J126" s="103">
        <v>0</v>
      </c>
      <c r="K126" s="103">
        <v>0</v>
      </c>
      <c r="L126" s="162">
        <v>0</v>
      </c>
      <c r="M126" s="265">
        <v>12</v>
      </c>
      <c r="N126" s="336"/>
      <c r="O126" s="162">
        <v>0</v>
      </c>
      <c r="P126" s="162">
        <v>0</v>
      </c>
      <c r="Q126" s="162">
        <v>0</v>
      </c>
      <c r="R126" s="162">
        <v>0</v>
      </c>
      <c r="S126" s="162">
        <v>12</v>
      </c>
      <c r="T126" s="336"/>
      <c r="U126" s="162">
        <v>0</v>
      </c>
      <c r="V126" s="162">
        <v>0</v>
      </c>
      <c r="W126" s="162">
        <v>0</v>
      </c>
      <c r="X126" s="162">
        <v>0</v>
      </c>
      <c r="Y126" s="162"/>
      <c r="Z126" s="102"/>
      <c r="AA126" s="103">
        <v>0</v>
      </c>
      <c r="AB126" s="103">
        <v>0</v>
      </c>
      <c r="AC126" s="219">
        <v>0</v>
      </c>
      <c r="AD126" s="265">
        <v>0</v>
      </c>
      <c r="AE126" s="162">
        <v>11</v>
      </c>
      <c r="AF126" s="336"/>
      <c r="AG126" s="103">
        <v>0</v>
      </c>
      <c r="AH126" s="103">
        <v>0</v>
      </c>
      <c r="AI126" s="103">
        <v>0</v>
      </c>
      <c r="AJ126" s="265">
        <v>0</v>
      </c>
      <c r="AK126" s="162">
        <v>10</v>
      </c>
      <c r="AL126" s="336"/>
      <c r="AM126" s="265">
        <v>0</v>
      </c>
      <c r="AN126" s="265">
        <v>0</v>
      </c>
      <c r="AO126" s="265">
        <v>0</v>
      </c>
      <c r="AP126" s="265">
        <v>0</v>
      </c>
      <c r="AQ126" s="265">
        <v>11</v>
      </c>
      <c r="AR126" s="336"/>
      <c r="AS126" s="162">
        <v>0</v>
      </c>
      <c r="AT126" s="162">
        <v>0</v>
      </c>
      <c r="AU126" s="162">
        <v>0</v>
      </c>
      <c r="AV126" s="162">
        <v>0</v>
      </c>
      <c r="AW126" s="162"/>
    </row>
    <row r="127" spans="2:49">
      <c r="B127" s="75" t="s">
        <v>211</v>
      </c>
      <c r="C127" s="103">
        <v>0</v>
      </c>
      <c r="D127" s="103">
        <v>0</v>
      </c>
      <c r="E127" s="103">
        <v>0</v>
      </c>
      <c r="F127" s="162">
        <v>0</v>
      </c>
      <c r="G127" s="330">
        <v>7</v>
      </c>
      <c r="H127" s="336"/>
      <c r="I127" s="321">
        <v>0</v>
      </c>
      <c r="J127" s="103">
        <v>0</v>
      </c>
      <c r="K127" s="103">
        <v>0</v>
      </c>
      <c r="L127" s="162">
        <v>0</v>
      </c>
      <c r="M127" s="265">
        <v>11</v>
      </c>
      <c r="N127" s="336"/>
      <c r="O127" s="162">
        <v>0</v>
      </c>
      <c r="P127" s="162">
        <v>0</v>
      </c>
      <c r="Q127" s="162">
        <v>0</v>
      </c>
      <c r="R127" s="162">
        <v>0</v>
      </c>
      <c r="S127" s="162">
        <v>15</v>
      </c>
      <c r="T127" s="336"/>
      <c r="U127" s="162">
        <v>0</v>
      </c>
      <c r="V127" s="162">
        <v>0</v>
      </c>
      <c r="W127" s="162">
        <v>0</v>
      </c>
      <c r="X127" s="162">
        <v>0</v>
      </c>
      <c r="Y127" s="162"/>
      <c r="Z127" s="102"/>
      <c r="AA127" s="103">
        <v>0</v>
      </c>
      <c r="AB127" s="103">
        <v>0</v>
      </c>
      <c r="AC127" s="219">
        <v>0</v>
      </c>
      <c r="AD127" s="265">
        <v>0</v>
      </c>
      <c r="AE127" s="162">
        <v>5</v>
      </c>
      <c r="AF127" s="336"/>
      <c r="AG127" s="103">
        <v>0</v>
      </c>
      <c r="AH127" s="103">
        <v>0</v>
      </c>
      <c r="AI127" s="103">
        <v>0</v>
      </c>
      <c r="AJ127" s="265">
        <v>0</v>
      </c>
      <c r="AK127" s="162">
        <v>11</v>
      </c>
      <c r="AL127" s="336"/>
      <c r="AM127" s="265">
        <v>0</v>
      </c>
      <c r="AN127" s="265">
        <v>0</v>
      </c>
      <c r="AO127" s="265">
        <v>0</v>
      </c>
      <c r="AP127" s="265">
        <v>0</v>
      </c>
      <c r="AQ127" s="265">
        <v>14</v>
      </c>
      <c r="AR127" s="336"/>
      <c r="AS127" s="162">
        <v>0</v>
      </c>
      <c r="AT127" s="162">
        <v>0</v>
      </c>
      <c r="AU127" s="162">
        <v>0</v>
      </c>
      <c r="AV127" s="162">
        <v>0</v>
      </c>
      <c r="AW127" s="162"/>
    </row>
    <row r="128" spans="2:49">
      <c r="B128" s="75" t="s">
        <v>37</v>
      </c>
      <c r="C128" s="103">
        <v>0</v>
      </c>
      <c r="D128" s="103">
        <v>0</v>
      </c>
      <c r="E128" s="103">
        <v>0</v>
      </c>
      <c r="F128" s="162">
        <v>0</v>
      </c>
      <c r="G128" s="330">
        <v>14</v>
      </c>
      <c r="H128" s="336"/>
      <c r="I128" s="321">
        <v>0</v>
      </c>
      <c r="J128" s="103">
        <v>0</v>
      </c>
      <c r="K128" s="103">
        <v>0</v>
      </c>
      <c r="L128" s="162">
        <v>0</v>
      </c>
      <c r="M128" s="265">
        <v>25</v>
      </c>
      <c r="N128" s="336"/>
      <c r="O128" s="162">
        <v>0</v>
      </c>
      <c r="P128" s="162">
        <v>0</v>
      </c>
      <c r="Q128" s="162">
        <v>0</v>
      </c>
      <c r="R128" s="162">
        <v>0</v>
      </c>
      <c r="S128" s="162">
        <v>23</v>
      </c>
      <c r="T128" s="336"/>
      <c r="U128" s="162">
        <v>0</v>
      </c>
      <c r="V128" s="162">
        <v>0</v>
      </c>
      <c r="W128" s="162">
        <v>0</v>
      </c>
      <c r="X128" s="162">
        <v>0</v>
      </c>
      <c r="Y128" s="162"/>
      <c r="Z128" s="102"/>
      <c r="AA128" s="103">
        <v>0</v>
      </c>
      <c r="AB128" s="103">
        <v>0</v>
      </c>
      <c r="AC128" s="219">
        <v>0</v>
      </c>
      <c r="AD128" s="265">
        <v>0</v>
      </c>
      <c r="AE128" s="162">
        <v>14</v>
      </c>
      <c r="AF128" s="336"/>
      <c r="AG128" s="103">
        <v>0</v>
      </c>
      <c r="AH128" s="103">
        <v>0</v>
      </c>
      <c r="AI128" s="103">
        <v>0</v>
      </c>
      <c r="AJ128" s="265">
        <v>0</v>
      </c>
      <c r="AK128" s="162">
        <v>23</v>
      </c>
      <c r="AL128" s="336"/>
      <c r="AM128" s="265">
        <v>0</v>
      </c>
      <c r="AN128" s="265">
        <v>0</v>
      </c>
      <c r="AO128" s="265">
        <v>0</v>
      </c>
      <c r="AP128" s="265">
        <v>0</v>
      </c>
      <c r="AQ128" s="265">
        <v>23</v>
      </c>
      <c r="AR128" s="336"/>
      <c r="AS128" s="162">
        <v>0</v>
      </c>
      <c r="AT128" s="162">
        <v>0</v>
      </c>
      <c r="AU128" s="162">
        <v>0</v>
      </c>
      <c r="AV128" s="162">
        <v>0</v>
      </c>
      <c r="AW128" s="162"/>
    </row>
    <row r="129" spans="2:49">
      <c r="B129" s="75" t="s">
        <v>38</v>
      </c>
      <c r="C129" s="103">
        <v>0</v>
      </c>
      <c r="D129" s="103">
        <v>0</v>
      </c>
      <c r="E129" s="103">
        <v>0</v>
      </c>
      <c r="F129" s="162">
        <v>0</v>
      </c>
      <c r="G129" s="330">
        <v>101</v>
      </c>
      <c r="H129" s="336"/>
      <c r="I129" s="321">
        <v>0</v>
      </c>
      <c r="J129" s="103">
        <v>0</v>
      </c>
      <c r="K129" s="103">
        <v>0</v>
      </c>
      <c r="L129" s="162">
        <v>0</v>
      </c>
      <c r="M129" s="265">
        <v>108</v>
      </c>
      <c r="N129" s="336"/>
      <c r="O129" s="162">
        <v>0</v>
      </c>
      <c r="P129" s="162">
        <v>0</v>
      </c>
      <c r="Q129" s="162">
        <v>0</v>
      </c>
      <c r="R129" s="162">
        <v>0</v>
      </c>
      <c r="S129" s="162">
        <v>120</v>
      </c>
      <c r="T129" s="336"/>
      <c r="U129" s="162">
        <v>0</v>
      </c>
      <c r="V129" s="162">
        <v>0</v>
      </c>
      <c r="W129" s="162">
        <v>0</v>
      </c>
      <c r="X129" s="162">
        <v>0</v>
      </c>
      <c r="Y129" s="162"/>
      <c r="Z129" s="102"/>
      <c r="AA129" s="103">
        <v>0</v>
      </c>
      <c r="AB129" s="103">
        <v>0</v>
      </c>
      <c r="AC129" s="219">
        <v>0</v>
      </c>
      <c r="AD129" s="265">
        <v>0</v>
      </c>
      <c r="AE129" s="162">
        <v>100</v>
      </c>
      <c r="AF129" s="336"/>
      <c r="AG129" s="103">
        <v>0</v>
      </c>
      <c r="AH129" s="103">
        <v>0</v>
      </c>
      <c r="AI129" s="103">
        <v>0</v>
      </c>
      <c r="AJ129" s="265">
        <v>0</v>
      </c>
      <c r="AK129" s="162">
        <v>103</v>
      </c>
      <c r="AL129" s="336"/>
      <c r="AM129" s="265">
        <v>0</v>
      </c>
      <c r="AN129" s="265">
        <v>0</v>
      </c>
      <c r="AO129" s="265">
        <v>0</v>
      </c>
      <c r="AP129" s="265">
        <v>0</v>
      </c>
      <c r="AQ129" s="265">
        <v>117</v>
      </c>
      <c r="AR129" s="336"/>
      <c r="AS129" s="162">
        <v>0</v>
      </c>
      <c r="AT129" s="162">
        <v>0</v>
      </c>
      <c r="AU129" s="162">
        <v>0</v>
      </c>
      <c r="AV129" s="162">
        <v>0</v>
      </c>
      <c r="AW129" s="162"/>
    </row>
    <row r="130" spans="2:49">
      <c r="B130" s="23" t="s">
        <v>42</v>
      </c>
      <c r="C130" s="103">
        <v>0</v>
      </c>
      <c r="D130" s="103">
        <v>0</v>
      </c>
      <c r="E130" s="103">
        <v>0</v>
      </c>
      <c r="F130" s="162">
        <v>0</v>
      </c>
      <c r="G130" s="330">
        <v>250</v>
      </c>
      <c r="H130" s="336"/>
      <c r="I130" s="321">
        <v>0</v>
      </c>
      <c r="J130" s="103">
        <v>0</v>
      </c>
      <c r="K130" s="103">
        <v>0</v>
      </c>
      <c r="L130" s="162">
        <v>0</v>
      </c>
      <c r="M130" s="265">
        <v>259</v>
      </c>
      <c r="N130" s="336"/>
      <c r="O130" s="162">
        <v>0</v>
      </c>
      <c r="P130" s="162">
        <v>0</v>
      </c>
      <c r="Q130" s="162">
        <v>0</v>
      </c>
      <c r="R130" s="162">
        <v>0</v>
      </c>
      <c r="S130" s="162">
        <v>457</v>
      </c>
      <c r="T130" s="336"/>
      <c r="U130" s="162">
        <v>0</v>
      </c>
      <c r="V130" s="162">
        <v>0</v>
      </c>
      <c r="W130" s="162">
        <v>0</v>
      </c>
      <c r="X130" s="162">
        <v>0</v>
      </c>
      <c r="Y130" s="162"/>
      <c r="Z130" s="102"/>
      <c r="AA130" s="103">
        <v>0</v>
      </c>
      <c r="AB130" s="103">
        <v>0</v>
      </c>
      <c r="AC130" s="219">
        <v>0</v>
      </c>
      <c r="AD130" s="265">
        <v>0</v>
      </c>
      <c r="AE130" s="162">
        <v>253</v>
      </c>
      <c r="AF130" s="336"/>
      <c r="AG130" s="103">
        <v>0</v>
      </c>
      <c r="AH130" s="103">
        <v>0</v>
      </c>
      <c r="AI130" s="103">
        <v>0</v>
      </c>
      <c r="AJ130" s="265">
        <v>0</v>
      </c>
      <c r="AK130" s="162">
        <v>268</v>
      </c>
      <c r="AL130" s="336"/>
      <c r="AM130" s="265">
        <v>0</v>
      </c>
      <c r="AN130" s="265">
        <v>0</v>
      </c>
      <c r="AO130" s="265">
        <v>0</v>
      </c>
      <c r="AP130" s="265">
        <v>0</v>
      </c>
      <c r="AQ130" s="265">
        <v>449</v>
      </c>
      <c r="AR130" s="336"/>
      <c r="AS130" s="162">
        <v>0</v>
      </c>
      <c r="AT130" s="162">
        <v>0</v>
      </c>
      <c r="AU130" s="162">
        <v>0</v>
      </c>
      <c r="AV130" s="162">
        <v>0</v>
      </c>
      <c r="AW130" s="162"/>
    </row>
    <row r="131" spans="2:49">
      <c r="B131" s="17" t="s">
        <v>376</v>
      </c>
      <c r="C131" s="17"/>
      <c r="D131" s="17"/>
      <c r="E131" s="156"/>
      <c r="F131" s="60"/>
      <c r="G131" s="331"/>
      <c r="H131" s="31"/>
      <c r="I131" s="322"/>
      <c r="J131" s="17"/>
      <c r="K131" s="156"/>
      <c r="L131" s="60"/>
      <c r="M131" s="60"/>
      <c r="N131" s="31"/>
      <c r="O131" s="60"/>
      <c r="P131" s="60"/>
      <c r="Q131" s="60"/>
      <c r="R131" s="60"/>
      <c r="S131" s="60"/>
      <c r="T131" s="31"/>
      <c r="U131" s="60"/>
      <c r="V131" s="60"/>
      <c r="W131" s="60"/>
      <c r="X131" s="60"/>
      <c r="Y131" s="60"/>
      <c r="Z131" s="157"/>
      <c r="AA131" s="17"/>
      <c r="AB131" s="156"/>
      <c r="AC131" s="156"/>
      <c r="AD131" s="60"/>
      <c r="AE131" s="60"/>
      <c r="AF131" s="31"/>
      <c r="AG131" s="17"/>
      <c r="AH131" s="156"/>
      <c r="AI131" s="156"/>
      <c r="AJ131" s="60"/>
      <c r="AK131" s="60"/>
      <c r="AL131" s="31"/>
      <c r="AM131" s="60"/>
      <c r="AN131" s="60"/>
      <c r="AO131" s="60"/>
      <c r="AP131" s="60"/>
      <c r="AQ131" s="60"/>
      <c r="AR131" s="31"/>
      <c r="AS131" s="60"/>
      <c r="AT131" s="60"/>
      <c r="AU131" s="60"/>
      <c r="AV131" s="60"/>
      <c r="AW131" s="60"/>
    </row>
    <row r="134" spans="2:49" ht="13.8">
      <c r="B134" s="337" t="s">
        <v>386</v>
      </c>
    </row>
    <row r="135" spans="2:49">
      <c r="B135" s="337" t="s">
        <v>381</v>
      </c>
    </row>
    <row r="136" spans="2:49">
      <c r="B136" s="312" t="s">
        <v>377</v>
      </c>
    </row>
    <row r="137" spans="2:49">
      <c r="B137" s="337" t="s">
        <v>382</v>
      </c>
    </row>
    <row r="138" spans="2:49">
      <c r="B138" s="337" t="s">
        <v>383</v>
      </c>
    </row>
    <row r="139" spans="2:49">
      <c r="B139" s="337" t="s">
        <v>385</v>
      </c>
    </row>
    <row r="140" spans="2:49">
      <c r="B140" s="337" t="s">
        <v>384</v>
      </c>
    </row>
    <row r="142" spans="2:49">
      <c r="B142" s="151" t="s">
        <v>317</v>
      </c>
    </row>
  </sheetData>
  <mergeCells count="83">
    <mergeCell ref="AS20:AW20"/>
    <mergeCell ref="AS33:AW33"/>
    <mergeCell ref="AS8:AW8"/>
    <mergeCell ref="AS49:AW49"/>
    <mergeCell ref="AM20:AQ20"/>
    <mergeCell ref="AM8:AQ8"/>
    <mergeCell ref="AM49:AQ49"/>
    <mergeCell ref="AM33:AQ33"/>
    <mergeCell ref="U123:Y123"/>
    <mergeCell ref="B8:B9"/>
    <mergeCell ref="I8:M8"/>
    <mergeCell ref="U8:Y8"/>
    <mergeCell ref="O79:S79"/>
    <mergeCell ref="O65:S65"/>
    <mergeCell ref="O49:S49"/>
    <mergeCell ref="I65:M65"/>
    <mergeCell ref="C123:G123"/>
    <mergeCell ref="I123:M123"/>
    <mergeCell ref="B123:B124"/>
    <mergeCell ref="O123:S123"/>
    <mergeCell ref="O108:S108"/>
    <mergeCell ref="O89:S89"/>
    <mergeCell ref="I108:M108"/>
    <mergeCell ref="I79:M79"/>
    <mergeCell ref="AG89:AK89"/>
    <mergeCell ref="U89:Y89"/>
    <mergeCell ref="U108:Y108"/>
    <mergeCell ref="AA108:AE108"/>
    <mergeCell ref="AG108:AK108"/>
    <mergeCell ref="AS123:AW123"/>
    <mergeCell ref="AM123:AQ123"/>
    <mergeCell ref="AM108:AQ108"/>
    <mergeCell ref="AM89:AQ89"/>
    <mergeCell ref="AM79:AQ79"/>
    <mergeCell ref="AS79:AW79"/>
    <mergeCell ref="AS89:AW89"/>
    <mergeCell ref="AS108:AW108"/>
    <mergeCell ref="AA6:AW6"/>
    <mergeCell ref="C6:Y6"/>
    <mergeCell ref="AG8:AK8"/>
    <mergeCell ref="I89:M89"/>
    <mergeCell ref="AA20:AE20"/>
    <mergeCell ref="AA33:AE33"/>
    <mergeCell ref="AA49:AE49"/>
    <mergeCell ref="AA79:AE79"/>
    <mergeCell ref="AA89:AE89"/>
    <mergeCell ref="U79:Y79"/>
    <mergeCell ref="U49:Y49"/>
    <mergeCell ref="O20:S20"/>
    <mergeCell ref="AS65:AW65"/>
    <mergeCell ref="AM65:AQ65"/>
    <mergeCell ref="AG65:AK65"/>
    <mergeCell ref="AG79:AK79"/>
    <mergeCell ref="C79:G79"/>
    <mergeCell ref="AA8:AE8"/>
    <mergeCell ref="C89:G89"/>
    <mergeCell ref="C20:G20"/>
    <mergeCell ref="C33:G33"/>
    <mergeCell ref="C8:G8"/>
    <mergeCell ref="C49:G49"/>
    <mergeCell ref="O8:S8"/>
    <mergeCell ref="O33:S33"/>
    <mergeCell ref="AG20:AK20"/>
    <mergeCell ref="AA65:AE65"/>
    <mergeCell ref="C65:G65"/>
    <mergeCell ref="AG33:AK33"/>
    <mergeCell ref="AG49:AK49"/>
    <mergeCell ref="AG123:AK123"/>
    <mergeCell ref="U65:Y65"/>
    <mergeCell ref="AA123:AE123"/>
    <mergeCell ref="B20:B21"/>
    <mergeCell ref="B89:B90"/>
    <mergeCell ref="I20:M20"/>
    <mergeCell ref="B108:B109"/>
    <mergeCell ref="B33:B34"/>
    <mergeCell ref="B79:B80"/>
    <mergeCell ref="B49:B50"/>
    <mergeCell ref="B65:B66"/>
    <mergeCell ref="I33:M33"/>
    <mergeCell ref="I49:M49"/>
    <mergeCell ref="U20:Y20"/>
    <mergeCell ref="U33:Y33"/>
    <mergeCell ref="C108:G108"/>
  </mergeCells>
  <phoneticPr fontId="3" type="noConversion"/>
  <hyperlinks>
    <hyperlink ref="AW2" location="Contents!A1" display="Back" xr:uid="{00000000-0004-0000-0400-000000000000}"/>
  </hyperlinks>
  <printOptions horizontalCentered="1" verticalCentered="1"/>
  <pageMargins left="0.25" right="0.25" top="0.75" bottom="0.75" header="0.3" footer="0.3"/>
  <pageSetup paperSize="9" scale="2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AC42"/>
  <sheetViews>
    <sheetView showGridLines="0" view="pageBreakPreview" zoomScale="80" zoomScaleNormal="100" zoomScaleSheetLayoutView="80" workbookViewId="0">
      <pane xSplit="3" ySplit="11" topLeftCell="Q12" activePane="bottomRight" state="frozen"/>
      <selection activeCell="B78" sqref="B78"/>
      <selection pane="topRight" activeCell="B78" sqref="B78"/>
      <selection pane="bottomLeft" activeCell="B78" sqref="B78"/>
      <selection pane="bottomRight"/>
    </sheetView>
  </sheetViews>
  <sheetFormatPr defaultColWidth="9.109375" defaultRowHeight="12.6"/>
  <cols>
    <col min="1" max="1" width="1" style="29" customWidth="1"/>
    <col min="2" max="2" width="39.44140625" style="29" bestFit="1" customWidth="1"/>
    <col min="3" max="3" width="0.5546875" style="29" customWidth="1"/>
    <col min="4" max="4" width="0.88671875" style="29" customWidth="1"/>
    <col min="5" max="5" width="12.88671875" style="29" customWidth="1"/>
    <col min="6" max="6" width="13.44140625" style="29" customWidth="1"/>
    <col min="7" max="8" width="13.109375" style="29" customWidth="1"/>
    <col min="9" max="9" width="14.5546875" style="29" customWidth="1"/>
    <col min="10" max="10" width="0.88671875" style="29" customWidth="1"/>
    <col min="11" max="11" width="12.88671875" style="29" bestFit="1" customWidth="1"/>
    <col min="12" max="12" width="13.44140625" style="29" customWidth="1"/>
    <col min="13" max="14" width="13.109375" style="29" customWidth="1"/>
    <col min="15" max="15" width="14.5546875" style="29" customWidth="1"/>
    <col min="16" max="16" width="0.88671875" style="29" customWidth="1"/>
    <col min="17" max="20" width="13.109375" style="29" customWidth="1"/>
    <col min="21" max="21" width="0.88671875" style="29" customWidth="1"/>
    <col min="22" max="22" width="14.5546875" style="29" customWidth="1"/>
    <col min="23" max="23" width="0.88671875" style="29" customWidth="1"/>
    <col min="24" max="26" width="13.109375" style="29" customWidth="1"/>
    <col min="27" max="27" width="13.109375" style="29" hidden="1" customWidth="1"/>
    <col min="28" max="28" width="0.88671875" style="29" hidden="1" customWidth="1"/>
    <col min="29" max="29" width="14.5546875" style="29" hidden="1" customWidth="1"/>
    <col min="30" max="16384" width="9.109375" style="176"/>
  </cols>
  <sheetData>
    <row r="2" spans="1:29">
      <c r="B2" s="61"/>
    </row>
    <row r="3" spans="1:29">
      <c r="B3" s="61"/>
    </row>
    <row r="4" spans="1:29" ht="13.2">
      <c r="B4" s="61"/>
      <c r="O4" s="145"/>
      <c r="Q4" s="145"/>
      <c r="R4" s="145"/>
      <c r="S4" s="145"/>
      <c r="T4" s="145"/>
      <c r="X4" s="145"/>
      <c r="Y4" s="145"/>
      <c r="Z4" s="145"/>
      <c r="AA4" s="145"/>
      <c r="AC4" s="98" t="s">
        <v>76</v>
      </c>
    </row>
    <row r="5" spans="1:29">
      <c r="B5" s="61"/>
    </row>
    <row r="6" spans="1:29">
      <c r="B6" s="61"/>
    </row>
    <row r="7" spans="1:29">
      <c r="B7" s="22" t="s">
        <v>81</v>
      </c>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9" spans="1:29" ht="12.75" customHeight="1">
      <c r="B9" s="352" t="s">
        <v>157</v>
      </c>
      <c r="E9" s="348" t="s">
        <v>256</v>
      </c>
      <c r="F9" s="348" t="s">
        <v>257</v>
      </c>
      <c r="G9" s="348" t="s">
        <v>258</v>
      </c>
      <c r="H9" s="348" t="s">
        <v>259</v>
      </c>
      <c r="I9" s="344" t="s">
        <v>260</v>
      </c>
      <c r="K9" s="348" t="s">
        <v>293</v>
      </c>
      <c r="L9" s="348" t="s">
        <v>294</v>
      </c>
      <c r="M9" s="348" t="s">
        <v>295</v>
      </c>
      <c r="N9" s="348" t="s">
        <v>296</v>
      </c>
      <c r="O9" s="344" t="s">
        <v>297</v>
      </c>
      <c r="Q9" s="348" t="s">
        <v>318</v>
      </c>
      <c r="R9" s="348" t="s">
        <v>322</v>
      </c>
      <c r="S9" s="348" t="s">
        <v>331</v>
      </c>
      <c r="T9" s="348" t="s">
        <v>349</v>
      </c>
      <c r="V9" s="344" t="s">
        <v>321</v>
      </c>
      <c r="X9" s="348" t="s">
        <v>356</v>
      </c>
      <c r="Y9" s="348" t="s">
        <v>357</v>
      </c>
      <c r="Z9" s="348" t="s">
        <v>358</v>
      </c>
      <c r="AA9" s="348" t="s">
        <v>359</v>
      </c>
      <c r="AC9" s="344" t="s">
        <v>360</v>
      </c>
    </row>
    <row r="10" spans="1:29">
      <c r="B10" s="353"/>
      <c r="E10" s="349"/>
      <c r="F10" s="349"/>
      <c r="G10" s="349"/>
      <c r="H10" s="349"/>
      <c r="I10" s="351"/>
      <c r="K10" s="349"/>
      <c r="L10" s="349"/>
      <c r="M10" s="349"/>
      <c r="N10" s="349"/>
      <c r="O10" s="351"/>
      <c r="Q10" s="349"/>
      <c r="R10" s="349"/>
      <c r="S10" s="349"/>
      <c r="T10" s="349"/>
      <c r="V10" s="351"/>
      <c r="X10" s="349"/>
      <c r="Y10" s="349"/>
      <c r="Z10" s="349"/>
      <c r="AA10" s="349"/>
      <c r="AC10" s="351"/>
    </row>
    <row r="11" spans="1:29">
      <c r="B11" s="354"/>
      <c r="E11" s="350"/>
      <c r="F11" s="350"/>
      <c r="G11" s="350"/>
      <c r="H11" s="350"/>
      <c r="I11" s="345"/>
      <c r="K11" s="350"/>
      <c r="L11" s="350"/>
      <c r="M11" s="350"/>
      <c r="N11" s="350"/>
      <c r="O11" s="345"/>
      <c r="Q11" s="350"/>
      <c r="R11" s="350"/>
      <c r="S11" s="350"/>
      <c r="T11" s="350"/>
      <c r="V11" s="345"/>
      <c r="X11" s="350"/>
      <c r="Y11" s="350"/>
      <c r="Z11" s="350"/>
      <c r="AA11" s="350"/>
      <c r="AC11" s="345"/>
    </row>
    <row r="12" spans="1:29">
      <c r="B12" s="62" t="s">
        <v>212</v>
      </c>
      <c r="E12" s="15">
        <v>201421.3973721487</v>
      </c>
      <c r="F12" s="15">
        <v>214404.09152242192</v>
      </c>
      <c r="G12" s="182">
        <v>224527.0621504483</v>
      </c>
      <c r="H12" s="15">
        <v>228348.53632928405</v>
      </c>
      <c r="I12" s="15">
        <f>SUM(E12:H12)</f>
        <v>868701.08737430302</v>
      </c>
      <c r="K12" s="15">
        <v>236260.61971750093</v>
      </c>
      <c r="L12" s="15">
        <v>254409.23792709</v>
      </c>
      <c r="M12" s="182">
        <v>261150.81358513006</v>
      </c>
      <c r="N12" s="15">
        <v>275025.42061359057</v>
      </c>
      <c r="O12" s="15">
        <f>SUM(K12:N12)</f>
        <v>1026846.0918433114</v>
      </c>
      <c r="Q12" s="15">
        <v>274818.62456056289</v>
      </c>
      <c r="R12" s="15">
        <v>289295.6487896429</v>
      </c>
      <c r="S12" s="15">
        <v>292940.38159400946</v>
      </c>
      <c r="T12" s="15">
        <v>304966.55633359641</v>
      </c>
      <c r="V12" s="15">
        <f>SUM(Q12:T12)</f>
        <v>1162021.2112778116</v>
      </c>
      <c r="X12" s="15">
        <v>317487.47297693696</v>
      </c>
      <c r="Y12" s="15">
        <v>324976.04208199948</v>
      </c>
      <c r="Z12" s="15">
        <v>315909.74793535762</v>
      </c>
      <c r="AA12" s="15"/>
      <c r="AC12" s="15">
        <f>SUM(X12:AA12)</f>
        <v>958373.26299429405</v>
      </c>
    </row>
    <row r="13" spans="1:29">
      <c r="B13" s="35" t="s">
        <v>25</v>
      </c>
      <c r="E13" s="15">
        <v>43422</v>
      </c>
      <c r="F13" s="15">
        <v>41466</v>
      </c>
      <c r="G13" s="182">
        <v>42830</v>
      </c>
      <c r="H13" s="15">
        <v>43997</v>
      </c>
      <c r="I13" s="15">
        <f>H13</f>
        <v>43997</v>
      </c>
      <c r="K13" s="15">
        <v>46918</v>
      </c>
      <c r="L13" s="15">
        <v>49511</v>
      </c>
      <c r="M13" s="182">
        <v>49610</v>
      </c>
      <c r="N13" s="15">
        <v>52081</v>
      </c>
      <c r="O13" s="15">
        <f>N13</f>
        <v>52081</v>
      </c>
      <c r="Q13" s="15">
        <v>55146</v>
      </c>
      <c r="R13" s="15">
        <v>57503</v>
      </c>
      <c r="S13" s="15">
        <v>57994</v>
      </c>
      <c r="T13" s="15">
        <v>59755</v>
      </c>
      <c r="V13" s="15">
        <f>T13</f>
        <v>59755</v>
      </c>
      <c r="X13" s="15">
        <v>59871</v>
      </c>
      <c r="Y13" s="15">
        <v>59873</v>
      </c>
      <c r="Z13" s="15">
        <v>60652</v>
      </c>
      <c r="AA13" s="15"/>
      <c r="AC13" s="15">
        <f>X13</f>
        <v>59871</v>
      </c>
    </row>
    <row r="14" spans="1:29">
      <c r="B14" s="35" t="s">
        <v>36</v>
      </c>
      <c r="E14" s="15">
        <v>43857</v>
      </c>
      <c r="F14" s="15">
        <v>42444</v>
      </c>
      <c r="G14" s="182">
        <v>42148</v>
      </c>
      <c r="H14" s="15">
        <v>43413.5</v>
      </c>
      <c r="I14" s="15">
        <v>44144.5</v>
      </c>
      <c r="K14" s="15">
        <v>45457.5</v>
      </c>
      <c r="L14" s="15">
        <v>48214.5</v>
      </c>
      <c r="M14" s="182">
        <v>49560.5</v>
      </c>
      <c r="N14" s="15">
        <v>50845.5</v>
      </c>
      <c r="O14" s="15">
        <f>(O13+I13)/2</f>
        <v>48039</v>
      </c>
      <c r="Q14" s="15">
        <v>53613.5</v>
      </c>
      <c r="R14" s="15">
        <v>56324.5</v>
      </c>
      <c r="S14" s="15">
        <v>57748.5</v>
      </c>
      <c r="T14" s="15">
        <v>58874.5</v>
      </c>
      <c r="V14" s="15">
        <f>(V13+O13)/2</f>
        <v>55918</v>
      </c>
      <c r="X14" s="15">
        <v>59813</v>
      </c>
      <c r="Y14" s="15">
        <v>59872</v>
      </c>
      <c r="Z14" s="15">
        <v>60262.5</v>
      </c>
      <c r="AA14" s="15"/>
      <c r="AC14" s="15">
        <f>(AC13+V13)/2</f>
        <v>59813</v>
      </c>
    </row>
    <row r="15" spans="1:29" s="209" customFormat="1">
      <c r="A15" s="63"/>
      <c r="B15" s="35" t="s">
        <v>53</v>
      </c>
      <c r="C15" s="63"/>
      <c r="D15" s="63"/>
      <c r="E15" s="15">
        <f t="shared" ref="E15:H15" si="0">IF(ISERROR((E12*1000/E14)*4),0,(E12*1000/E14)*4)</f>
        <v>18370.741033098358</v>
      </c>
      <c r="F15" s="15">
        <f t="shared" si="0"/>
        <v>20205.832769995468</v>
      </c>
      <c r="G15" s="182">
        <f t="shared" si="0"/>
        <v>21308.442834815251</v>
      </c>
      <c r="H15" s="15">
        <f t="shared" si="0"/>
        <v>21039.403533857814</v>
      </c>
      <c r="I15" s="15">
        <f>IF(ISERROR((I12*1000/I14)/3*4),0,(I12*1000/I14)*4/4)</f>
        <v>19678.58028461763</v>
      </c>
      <c r="J15" s="63"/>
      <c r="K15" s="15">
        <f t="shared" ref="K15:L15" si="1">IF(ISERROR((K12*1000/K14)*4),0,(K12*1000/K14)*4)</f>
        <v>20789.583212231286</v>
      </c>
      <c r="L15" s="15">
        <f t="shared" si="1"/>
        <v>21106.450377134679</v>
      </c>
      <c r="M15" s="182">
        <f t="shared" ref="M15:N15" si="2">IF(ISERROR((M12*1000/M14)*4),0,(M12*1000/M14)*4)</f>
        <v>21077.334860231844</v>
      </c>
      <c r="N15" s="15">
        <f t="shared" si="2"/>
        <v>21636.166080663232</v>
      </c>
      <c r="O15" s="15">
        <f>IF(ISERROR((O12*1000/O14)/3*4),0,(O12*1000/O14)*4/4)</f>
        <v>21375.259515046346</v>
      </c>
      <c r="P15" s="63"/>
      <c r="Q15" s="15">
        <f t="shared" ref="Q15:T15" si="3">IF(ISERROR((Q12*1000/Q14)*4),0,(Q12*1000/Q14)*4)</f>
        <v>20503.688403895503</v>
      </c>
      <c r="R15" s="15">
        <f t="shared" si="3"/>
        <v>20544.924414039568</v>
      </c>
      <c r="S15" s="15">
        <f t="shared" si="3"/>
        <v>20290.76991395513</v>
      </c>
      <c r="T15" s="15">
        <f t="shared" si="3"/>
        <v>20719.772148118212</v>
      </c>
      <c r="U15" s="63"/>
      <c r="V15" s="15">
        <f>IF(ISERROR((V12*1000/V14)/4*4),0,(V12*1000/V14)*4/4)</f>
        <v>20780.807812829706</v>
      </c>
      <c r="W15" s="63"/>
      <c r="X15" s="15">
        <f t="shared" ref="X15:Z15" si="4">IF(ISERROR((X12*1000/X14)*4),0,(X12*1000/X14)*4)</f>
        <v>21232.004612839144</v>
      </c>
      <c r="Y15" s="15">
        <f t="shared" si="4"/>
        <v>21711.387097942243</v>
      </c>
      <c r="Z15" s="15">
        <f t="shared" si="4"/>
        <v>20968.910877269122</v>
      </c>
      <c r="AA15" s="15"/>
      <c r="AB15" s="63"/>
      <c r="AC15" s="15">
        <f>IF(ISERROR((AC12*1000/AC14)/4*4),0,(AC12*1000/AC14)*4/4)</f>
        <v>16022.825522784246</v>
      </c>
    </row>
    <row r="16" spans="1:29" s="209" customFormat="1">
      <c r="A16" s="63"/>
      <c r="B16" s="64"/>
      <c r="C16" s="63"/>
      <c r="D16" s="63"/>
      <c r="E16" s="65"/>
      <c r="F16" s="65"/>
      <c r="G16" s="206"/>
      <c r="H16" s="65"/>
      <c r="I16" s="65"/>
      <c r="J16" s="63"/>
      <c r="K16" s="65"/>
      <c r="L16" s="65"/>
      <c r="M16" s="206"/>
      <c r="N16" s="65"/>
      <c r="O16" s="65"/>
      <c r="P16" s="63"/>
      <c r="Q16" s="65"/>
      <c r="R16" s="65"/>
      <c r="S16" s="65"/>
      <c r="T16" s="65"/>
      <c r="U16" s="63"/>
      <c r="V16" s="65"/>
      <c r="W16" s="63"/>
      <c r="X16" s="65"/>
      <c r="Y16" s="65"/>
      <c r="Z16" s="65"/>
      <c r="AA16" s="65"/>
      <c r="AB16" s="63"/>
      <c r="AC16" s="65"/>
    </row>
    <row r="17" spans="1:29" s="177" customFormat="1" ht="3" customHeight="1">
      <c r="A17" s="32"/>
      <c r="B17" s="32"/>
      <c r="C17" s="32"/>
      <c r="D17" s="32"/>
      <c r="E17" s="28"/>
      <c r="F17" s="28"/>
      <c r="G17" s="207"/>
      <c r="H17" s="28"/>
      <c r="I17" s="28"/>
      <c r="J17" s="32"/>
      <c r="K17" s="28"/>
      <c r="L17" s="28"/>
      <c r="M17" s="207"/>
      <c r="N17" s="28"/>
      <c r="O17" s="28"/>
      <c r="P17" s="32"/>
      <c r="Q17" s="28"/>
      <c r="R17" s="28"/>
      <c r="S17" s="28"/>
      <c r="T17" s="28"/>
      <c r="U17" s="32"/>
      <c r="V17" s="28"/>
      <c r="W17" s="32"/>
      <c r="X17" s="28"/>
      <c r="Y17" s="28"/>
      <c r="Z17" s="28"/>
      <c r="AA17" s="28"/>
      <c r="AB17" s="32"/>
      <c r="AC17" s="28"/>
    </row>
    <row r="18" spans="1:29" s="209" customFormat="1">
      <c r="A18" s="63"/>
      <c r="B18" s="62" t="s">
        <v>253</v>
      </c>
      <c r="C18" s="63"/>
      <c r="D18" s="63"/>
      <c r="E18" s="285" t="s">
        <v>14</v>
      </c>
      <c r="F18" s="285" t="s">
        <v>14</v>
      </c>
      <c r="G18" s="184" t="s">
        <v>14</v>
      </c>
      <c r="H18" s="66" t="s">
        <v>14</v>
      </c>
      <c r="I18" s="66" t="str">
        <f>G18</f>
        <v>NA</v>
      </c>
      <c r="J18" s="63"/>
      <c r="K18" s="285" t="s">
        <v>14</v>
      </c>
      <c r="L18" s="285" t="s">
        <v>14</v>
      </c>
      <c r="M18" s="184" t="s">
        <v>14</v>
      </c>
      <c r="N18" s="66" t="s">
        <v>14</v>
      </c>
      <c r="O18" s="66" t="str">
        <f>K18</f>
        <v>NA</v>
      </c>
      <c r="P18" s="63"/>
      <c r="Q18" s="66" t="s">
        <v>14</v>
      </c>
      <c r="R18" s="66" t="s">
        <v>14</v>
      </c>
      <c r="S18" s="66" t="s">
        <v>14</v>
      </c>
      <c r="T18" s="66" t="s">
        <v>14</v>
      </c>
      <c r="U18" s="63"/>
      <c r="V18" s="66" t="s">
        <v>14</v>
      </c>
      <c r="W18" s="63"/>
      <c r="X18" s="66" t="s">
        <v>14</v>
      </c>
      <c r="Y18" s="66" t="s">
        <v>14</v>
      </c>
      <c r="Z18" s="66" t="s">
        <v>14</v>
      </c>
      <c r="AA18" s="66"/>
      <c r="AB18" s="63"/>
      <c r="AC18" s="66" t="s">
        <v>14</v>
      </c>
    </row>
    <row r="19" spans="1:29" s="209" customFormat="1">
      <c r="A19" s="63"/>
      <c r="B19" s="35" t="s">
        <v>215</v>
      </c>
      <c r="C19" s="63"/>
      <c r="D19" s="63"/>
      <c r="E19" s="15">
        <v>34778.838311700645</v>
      </c>
      <c r="F19" s="15">
        <v>34609.540668000496</v>
      </c>
      <c r="G19" s="182">
        <v>34978.540691600472</v>
      </c>
      <c r="H19" s="15">
        <v>34364.790695800468</v>
      </c>
      <c r="I19" s="15">
        <f>H19</f>
        <v>34364.790695800468</v>
      </c>
      <c r="J19" s="63"/>
      <c r="K19" s="15">
        <v>34738.311977400401</v>
      </c>
      <c r="L19" s="15">
        <v>35134.421648000352</v>
      </c>
      <c r="M19" s="182">
        <v>34474.421635900319</v>
      </c>
      <c r="N19" s="15">
        <v>34494.421662400309</v>
      </c>
      <c r="O19" s="15">
        <f>N19</f>
        <v>34494.421662400309</v>
      </c>
      <c r="P19" s="63"/>
      <c r="Q19" s="15">
        <v>34674.421682400331</v>
      </c>
      <c r="R19" s="15">
        <v>36400.789047500279</v>
      </c>
      <c r="S19" s="15">
        <v>37611.164436000217</v>
      </c>
      <c r="T19" s="15">
        <v>37222.499776500226</v>
      </c>
      <c r="U19" s="63"/>
      <c r="V19" s="15">
        <f>T19</f>
        <v>37222.499776500226</v>
      </c>
      <c r="W19" s="63"/>
      <c r="X19" s="15">
        <v>38945.499805600208</v>
      </c>
      <c r="Y19" s="15">
        <v>39774.999816600204</v>
      </c>
      <c r="Z19" s="15">
        <v>40657.999825100196</v>
      </c>
      <c r="AA19" s="15"/>
      <c r="AB19" s="63"/>
      <c r="AC19" s="15">
        <f>AA19</f>
        <v>0</v>
      </c>
    </row>
    <row r="20" spans="1:29" s="209" customFormat="1">
      <c r="A20" s="63"/>
      <c r="B20" s="35" t="s">
        <v>230</v>
      </c>
      <c r="C20" s="63"/>
      <c r="D20" s="63"/>
      <c r="E20" s="286" t="s">
        <v>14</v>
      </c>
      <c r="F20" s="286" t="s">
        <v>14</v>
      </c>
      <c r="G20" s="182" t="s">
        <v>14</v>
      </c>
      <c r="H20" s="15" t="s">
        <v>14</v>
      </c>
      <c r="I20" s="15" t="s">
        <v>14</v>
      </c>
      <c r="J20" s="63"/>
      <c r="K20" s="286" t="s">
        <v>14</v>
      </c>
      <c r="L20" s="286" t="s">
        <v>14</v>
      </c>
      <c r="M20" s="182" t="s">
        <v>14</v>
      </c>
      <c r="N20" s="15" t="s">
        <v>14</v>
      </c>
      <c r="O20" s="15" t="s">
        <v>14</v>
      </c>
      <c r="P20" s="63"/>
      <c r="Q20" s="15" t="s">
        <v>14</v>
      </c>
      <c r="R20" s="15" t="s">
        <v>14</v>
      </c>
      <c r="S20" s="15" t="s">
        <v>14</v>
      </c>
      <c r="T20" s="15" t="s">
        <v>14</v>
      </c>
      <c r="U20" s="63"/>
      <c r="V20" s="15" t="s">
        <v>14</v>
      </c>
      <c r="W20" s="63"/>
      <c r="X20" s="15" t="s">
        <v>14</v>
      </c>
      <c r="Y20" s="15" t="s">
        <v>14</v>
      </c>
      <c r="Z20" s="15" t="s">
        <v>14</v>
      </c>
      <c r="AA20" s="15"/>
      <c r="AB20" s="63"/>
      <c r="AC20" s="15" t="s">
        <v>14</v>
      </c>
    </row>
    <row r="21" spans="1:29" s="209" customFormat="1">
      <c r="A21" s="63"/>
      <c r="B21" s="35" t="s">
        <v>231</v>
      </c>
      <c r="C21" s="63"/>
      <c r="D21" s="63"/>
      <c r="E21" s="15">
        <v>34778.83831170031</v>
      </c>
      <c r="F21" s="15">
        <v>34694.189489850265</v>
      </c>
      <c r="G21" s="182">
        <v>34794.040679800208</v>
      </c>
      <c r="H21" s="15">
        <v>34671.665690150214</v>
      </c>
      <c r="I21" s="15">
        <v>34571.81450375056</v>
      </c>
      <c r="J21" s="63"/>
      <c r="K21" s="15">
        <v>34551.551336100209</v>
      </c>
      <c r="L21" s="15">
        <v>34936.366815750196</v>
      </c>
      <c r="M21" s="182">
        <v>34804.42164195019</v>
      </c>
      <c r="N21" s="15">
        <v>34484.421649150187</v>
      </c>
      <c r="O21" s="15">
        <f>(O19+I19)/2</f>
        <v>34429.606179100389</v>
      </c>
      <c r="P21" s="63"/>
      <c r="Q21" s="15">
        <v>34584.421672400174</v>
      </c>
      <c r="R21" s="15">
        <v>35537.60536495017</v>
      </c>
      <c r="S21" s="15">
        <v>37005.976741750157</v>
      </c>
      <c r="T21" s="15">
        <v>37416.832106250164</v>
      </c>
      <c r="U21" s="63"/>
      <c r="V21" s="15">
        <f>(V19+O19)/2</f>
        <v>35858.460719450268</v>
      </c>
      <c r="W21" s="63"/>
      <c r="X21" s="15">
        <v>38083.999791050155</v>
      </c>
      <c r="Y21" s="15">
        <v>39360.249811100133</v>
      </c>
      <c r="Z21" s="15">
        <v>40216.499820850135</v>
      </c>
      <c r="AA21" s="15"/>
      <c r="AB21" s="63"/>
      <c r="AC21" s="15">
        <f>(AC19+V19)/2</f>
        <v>18611.249888250113</v>
      </c>
    </row>
    <row r="22" spans="1:29" s="209" customFormat="1">
      <c r="A22" s="63"/>
      <c r="B22" s="35" t="s">
        <v>51</v>
      </c>
      <c r="C22" s="109"/>
      <c r="D22" s="109"/>
      <c r="E22" s="287" t="s">
        <v>14</v>
      </c>
      <c r="F22" s="287" t="s">
        <v>14</v>
      </c>
      <c r="G22" s="208" t="s">
        <v>14</v>
      </c>
      <c r="H22" s="108" t="s">
        <v>14</v>
      </c>
      <c r="I22" s="108" t="s">
        <v>14</v>
      </c>
      <c r="J22" s="109"/>
      <c r="K22" s="287" t="s">
        <v>14</v>
      </c>
      <c r="L22" s="287" t="s">
        <v>14</v>
      </c>
      <c r="M22" s="208" t="s">
        <v>14</v>
      </c>
      <c r="N22" s="108" t="s">
        <v>14</v>
      </c>
      <c r="O22" s="108" t="s">
        <v>14</v>
      </c>
      <c r="P22" s="109"/>
      <c r="Q22" s="108" t="s">
        <v>14</v>
      </c>
      <c r="R22" s="108" t="s">
        <v>14</v>
      </c>
      <c r="S22" s="108" t="s">
        <v>14</v>
      </c>
      <c r="T22" s="108" t="s">
        <v>14</v>
      </c>
      <c r="U22" s="109"/>
      <c r="V22" s="108" t="s">
        <v>14</v>
      </c>
      <c r="W22" s="109"/>
      <c r="X22" s="108" t="s">
        <v>14</v>
      </c>
      <c r="Y22" s="108" t="s">
        <v>14</v>
      </c>
      <c r="Z22" s="108" t="s">
        <v>14</v>
      </c>
      <c r="AA22" s="108"/>
      <c r="AB22" s="109"/>
      <c r="AC22" s="108" t="s">
        <v>14</v>
      </c>
    </row>
    <row r="23" spans="1:29" s="209" customFormat="1">
      <c r="A23" s="63"/>
      <c r="B23" s="35" t="s">
        <v>52</v>
      </c>
      <c r="C23" s="109"/>
      <c r="D23" s="109"/>
      <c r="E23" s="287" t="s">
        <v>14</v>
      </c>
      <c r="F23" s="287" t="s">
        <v>14</v>
      </c>
      <c r="G23" s="208" t="s">
        <v>14</v>
      </c>
      <c r="H23" s="108" t="s">
        <v>14</v>
      </c>
      <c r="I23" s="108" t="s">
        <v>14</v>
      </c>
      <c r="J23" s="109"/>
      <c r="K23" s="287" t="s">
        <v>14</v>
      </c>
      <c r="L23" s="287" t="s">
        <v>14</v>
      </c>
      <c r="M23" s="208" t="s">
        <v>14</v>
      </c>
      <c r="N23" s="108" t="s">
        <v>14</v>
      </c>
      <c r="O23" s="108" t="s">
        <v>14</v>
      </c>
      <c r="P23" s="109"/>
      <c r="Q23" s="108" t="s">
        <v>14</v>
      </c>
      <c r="R23" s="108" t="s">
        <v>14</v>
      </c>
      <c r="S23" s="108" t="s">
        <v>14</v>
      </c>
      <c r="T23" s="108" t="s">
        <v>14</v>
      </c>
      <c r="U23" s="109"/>
      <c r="V23" s="108" t="s">
        <v>14</v>
      </c>
      <c r="W23" s="109"/>
      <c r="X23" s="108" t="s">
        <v>14</v>
      </c>
      <c r="Y23" s="108" t="s">
        <v>14</v>
      </c>
      <c r="Z23" s="108" t="s">
        <v>14</v>
      </c>
      <c r="AA23" s="108"/>
      <c r="AB23" s="109"/>
      <c r="AC23" s="108" t="s">
        <v>14</v>
      </c>
    </row>
    <row r="24" spans="1:29">
      <c r="B24" s="36"/>
      <c r="E24" s="60"/>
      <c r="F24" s="60"/>
      <c r="G24" s="185"/>
      <c r="H24" s="60"/>
      <c r="I24" s="60"/>
      <c r="K24" s="60"/>
      <c r="L24" s="60"/>
      <c r="M24" s="185"/>
      <c r="N24" s="60"/>
      <c r="O24" s="60"/>
      <c r="Q24" s="60"/>
      <c r="R24" s="60"/>
      <c r="S24" s="60"/>
      <c r="T24" s="60"/>
      <c r="V24" s="60"/>
      <c r="X24" s="60"/>
      <c r="Y24" s="60"/>
      <c r="Z24" s="60"/>
      <c r="AA24" s="60"/>
      <c r="AC24" s="60"/>
    </row>
    <row r="25" spans="1:29" s="177" customFormat="1" ht="3" customHeight="1">
      <c r="A25" s="32"/>
      <c r="B25" s="32"/>
      <c r="C25" s="32"/>
      <c r="D25" s="32"/>
      <c r="E25" s="28"/>
      <c r="F25" s="28"/>
      <c r="G25" s="207"/>
      <c r="H25" s="28"/>
      <c r="I25" s="28"/>
      <c r="J25" s="32"/>
      <c r="K25" s="28"/>
      <c r="L25" s="28"/>
      <c r="M25" s="207"/>
      <c r="N25" s="28"/>
      <c r="O25" s="28"/>
      <c r="P25" s="32"/>
      <c r="Q25" s="28"/>
      <c r="R25" s="28"/>
      <c r="S25" s="28"/>
      <c r="T25" s="28"/>
      <c r="U25" s="32"/>
      <c r="V25" s="28"/>
      <c r="W25" s="32"/>
      <c r="X25" s="28"/>
      <c r="Y25" s="28"/>
      <c r="Z25" s="28"/>
      <c r="AA25" s="28"/>
      <c r="AB25" s="32"/>
      <c r="AC25" s="28"/>
    </row>
    <row r="26" spans="1:29">
      <c r="B26" s="62"/>
      <c r="E26" s="66"/>
      <c r="F26" s="66"/>
      <c r="G26" s="184"/>
      <c r="H26" s="66"/>
      <c r="I26" s="66"/>
      <c r="K26" s="66"/>
      <c r="L26" s="66"/>
      <c r="M26" s="184"/>
      <c r="N26" s="66"/>
      <c r="O26" s="66"/>
      <c r="Q26" s="66"/>
      <c r="R26" s="66"/>
      <c r="S26" s="66"/>
      <c r="T26" s="66"/>
      <c r="V26" s="66"/>
      <c r="X26" s="66"/>
      <c r="Y26" s="66"/>
      <c r="Z26" s="66"/>
      <c r="AA26" s="66"/>
      <c r="AC26" s="66"/>
    </row>
    <row r="27" spans="1:29" s="209" customFormat="1">
      <c r="A27" s="63"/>
      <c r="B27" s="35" t="s">
        <v>283</v>
      </c>
      <c r="C27" s="63"/>
      <c r="D27" s="63"/>
      <c r="E27" s="286" t="s">
        <v>14</v>
      </c>
      <c r="F27" s="99" t="s">
        <v>14</v>
      </c>
      <c r="G27" s="182" t="s">
        <v>14</v>
      </c>
      <c r="H27" s="15" t="s">
        <v>14</v>
      </c>
      <c r="I27" s="15" t="s">
        <v>14</v>
      </c>
      <c r="J27" s="63"/>
      <c r="K27" s="286" t="s">
        <v>14</v>
      </c>
      <c r="L27" s="99" t="s">
        <v>14</v>
      </c>
      <c r="M27" s="182" t="s">
        <v>14</v>
      </c>
      <c r="N27" s="15" t="s">
        <v>14</v>
      </c>
      <c r="O27" s="286" t="s">
        <v>14</v>
      </c>
      <c r="P27" s="63"/>
      <c r="Q27" s="15" t="s">
        <v>14</v>
      </c>
      <c r="R27" s="15" t="s">
        <v>14</v>
      </c>
      <c r="S27" s="15" t="s">
        <v>14</v>
      </c>
      <c r="T27" s="15" t="s">
        <v>14</v>
      </c>
      <c r="U27" s="63"/>
      <c r="V27" s="286" t="s">
        <v>14</v>
      </c>
      <c r="W27" s="63"/>
      <c r="X27" s="15" t="s">
        <v>14</v>
      </c>
      <c r="Y27" s="15" t="s">
        <v>14</v>
      </c>
      <c r="Z27" s="15" t="s">
        <v>14</v>
      </c>
      <c r="AA27" s="15"/>
      <c r="AB27" s="63"/>
      <c r="AC27" s="286" t="s">
        <v>14</v>
      </c>
    </row>
    <row r="28" spans="1:29" s="209" customFormat="1">
      <c r="A28" s="63"/>
      <c r="B28" s="35" t="s">
        <v>282</v>
      </c>
      <c r="C28" s="63"/>
      <c r="D28" s="63"/>
      <c r="E28" s="15">
        <v>23165.971855291828</v>
      </c>
      <c r="F28" s="15">
        <v>24719.308296295036</v>
      </c>
      <c r="G28" s="182">
        <v>25812.128486795522</v>
      </c>
      <c r="H28" s="15">
        <v>26344.109148947522</v>
      </c>
      <c r="I28" s="15">
        <f>IF(I21&gt;0,I12*1000/I21*4/4,0)</f>
        <v>25127.436897477888</v>
      </c>
      <c r="J28" s="63"/>
      <c r="K28" s="15">
        <v>27351.665622104869</v>
      </c>
      <c r="L28" s="15">
        <v>29128.299375697636</v>
      </c>
      <c r="M28" s="182">
        <v>30013.521416527357</v>
      </c>
      <c r="N28" s="15">
        <v>31901.410255534112</v>
      </c>
      <c r="O28" s="15">
        <f>IF(O21&gt;0,O12*1000/O21*4/4,0)</f>
        <v>29824.508781823712</v>
      </c>
      <c r="P28" s="63"/>
      <c r="Q28" s="15">
        <v>31785.250268317159</v>
      </c>
      <c r="R28" s="15">
        <v>32562.199486290418</v>
      </c>
      <c r="S28" s="15">
        <v>31664.115625248611</v>
      </c>
      <c r="T28" s="15">
        <v>32602.071224800919</v>
      </c>
      <c r="U28" s="63"/>
      <c r="V28" s="15">
        <f>IF(V21&gt;0,V12*1000/V21*4/4,0)</f>
        <v>32405.775037842341</v>
      </c>
      <c r="W28" s="63"/>
      <c r="X28" s="15">
        <v>33346.021921946063</v>
      </c>
      <c r="Y28" s="15">
        <v>33025.810927688959</v>
      </c>
      <c r="Z28" s="15">
        <v>31420.909262876736</v>
      </c>
      <c r="AA28" s="15"/>
      <c r="AB28" s="63"/>
      <c r="AC28" s="15">
        <f>IF(AC21&gt;0,AC12*1000/AC21*4/4,0)</f>
        <v>51494.298811137138</v>
      </c>
    </row>
    <row r="29" spans="1:29" s="209" customFormat="1">
      <c r="A29" s="63"/>
      <c r="B29" s="86"/>
      <c r="C29" s="63"/>
      <c r="D29" s="63"/>
      <c r="E29" s="33"/>
      <c r="F29" s="33"/>
      <c r="G29" s="183"/>
      <c r="H29" s="33"/>
      <c r="I29" s="33"/>
      <c r="J29" s="63"/>
      <c r="K29" s="33"/>
      <c r="L29" s="33"/>
      <c r="M29" s="183"/>
      <c r="N29" s="33"/>
      <c r="O29" s="33"/>
      <c r="P29" s="63"/>
      <c r="Q29" s="33"/>
      <c r="R29" s="33"/>
      <c r="S29" s="33"/>
      <c r="T29" s="33"/>
      <c r="U29" s="63"/>
      <c r="V29" s="33"/>
      <c r="W29" s="63"/>
      <c r="X29" s="33"/>
      <c r="Y29" s="33"/>
      <c r="Z29" s="33"/>
      <c r="AA29" s="33"/>
      <c r="AB29" s="63"/>
      <c r="AC29" s="33"/>
    </row>
    <row r="30" spans="1:29">
      <c r="B30" s="36"/>
      <c r="E30" s="60"/>
      <c r="F30" s="60"/>
      <c r="G30" s="60"/>
      <c r="H30" s="60"/>
      <c r="I30" s="60"/>
      <c r="K30" s="60"/>
      <c r="L30" s="60"/>
      <c r="M30" s="60"/>
      <c r="N30" s="60"/>
      <c r="O30" s="60"/>
      <c r="Q30" s="60"/>
      <c r="R30" s="60"/>
      <c r="S30" s="60"/>
      <c r="T30" s="60"/>
      <c r="V30" s="60"/>
      <c r="X30" s="60"/>
      <c r="Y30" s="60"/>
      <c r="Z30" s="60"/>
      <c r="AA30" s="60"/>
      <c r="AC30" s="60"/>
    </row>
    <row r="31" spans="1:29">
      <c r="B31" s="32"/>
      <c r="D31" s="28"/>
      <c r="E31" s="28"/>
      <c r="F31" s="28"/>
      <c r="J31" s="28"/>
      <c r="K31" s="28"/>
      <c r="L31" s="28"/>
      <c r="P31" s="28"/>
      <c r="U31" s="28"/>
      <c r="W31" s="28"/>
      <c r="AB31" s="28"/>
    </row>
    <row r="32" spans="1:29">
      <c r="B32" s="151" t="s">
        <v>217</v>
      </c>
      <c r="C32" s="150"/>
      <c r="D32" s="148"/>
      <c r="E32" s="148"/>
      <c r="F32" s="148"/>
      <c r="J32" s="148"/>
      <c r="K32" s="148"/>
      <c r="L32" s="148"/>
      <c r="P32" s="148"/>
      <c r="U32" s="148"/>
      <c r="W32" s="148"/>
      <c r="AB32" s="148"/>
    </row>
    <row r="33" spans="1:29">
      <c r="B33" s="151" t="s">
        <v>216</v>
      </c>
      <c r="C33" s="150"/>
      <c r="D33" s="148"/>
      <c r="E33" s="148"/>
      <c r="F33" s="148"/>
      <c r="J33" s="148"/>
      <c r="K33" s="148"/>
      <c r="L33" s="148"/>
      <c r="P33" s="148"/>
      <c r="U33" s="148"/>
      <c r="W33" s="148"/>
      <c r="AB33" s="148"/>
    </row>
    <row r="34" spans="1:29">
      <c r="B34" s="149"/>
      <c r="C34" s="150"/>
      <c r="D34" s="148"/>
      <c r="E34" s="148"/>
      <c r="F34" s="148"/>
      <c r="J34" s="148"/>
      <c r="K34" s="148"/>
      <c r="L34" s="148"/>
      <c r="P34" s="148"/>
      <c r="U34" s="148"/>
      <c r="W34" s="148"/>
      <c r="AB34" s="148"/>
    </row>
    <row r="35" spans="1:29" s="164" customFormat="1">
      <c r="A35" s="2"/>
      <c r="B35" s="2"/>
      <c r="C35" s="2"/>
      <c r="D35" s="2"/>
      <c r="E35" s="269"/>
      <c r="F35" s="269"/>
      <c r="G35" s="2"/>
      <c r="H35" s="2"/>
      <c r="I35" s="2"/>
      <c r="J35" s="2"/>
      <c r="K35" s="269"/>
      <c r="L35" s="269"/>
      <c r="M35" s="2"/>
      <c r="N35" s="2"/>
      <c r="O35" s="2"/>
      <c r="P35" s="2"/>
      <c r="Q35" s="2"/>
      <c r="R35" s="2"/>
      <c r="S35" s="2"/>
      <c r="T35" s="2"/>
      <c r="U35" s="2"/>
      <c r="V35" s="2"/>
      <c r="W35" s="2"/>
      <c r="X35" s="2"/>
      <c r="Y35" s="2"/>
      <c r="Z35" s="2"/>
      <c r="AA35" s="2"/>
      <c r="AB35" s="2"/>
      <c r="AC35" s="2"/>
    </row>
    <row r="36" spans="1:29" s="164" customFormat="1">
      <c r="A36" s="2"/>
      <c r="B36" s="152" t="s">
        <v>252</v>
      </c>
      <c r="C36" s="2"/>
      <c r="D36" s="2"/>
      <c r="E36" s="269"/>
      <c r="F36" s="269"/>
      <c r="G36" s="2"/>
      <c r="H36" s="2"/>
      <c r="I36" s="2"/>
      <c r="J36" s="2"/>
      <c r="K36" s="269"/>
      <c r="L36" s="269"/>
      <c r="M36" s="2"/>
      <c r="N36" s="2"/>
      <c r="O36" s="2"/>
      <c r="P36" s="2"/>
      <c r="Q36" s="2"/>
      <c r="R36" s="2"/>
      <c r="S36" s="2"/>
      <c r="T36" s="2"/>
      <c r="U36" s="2"/>
      <c r="V36" s="2"/>
      <c r="W36" s="2"/>
      <c r="X36" s="2"/>
      <c r="Y36" s="2"/>
      <c r="Z36" s="2"/>
      <c r="AA36" s="2"/>
      <c r="AB36" s="2"/>
      <c r="AC36" s="2"/>
    </row>
    <row r="37" spans="1:29" s="164" customFormat="1">
      <c r="A37" s="2"/>
      <c r="B37" s="270" t="s">
        <v>387</v>
      </c>
      <c r="C37" s="2"/>
      <c r="D37" s="2"/>
      <c r="E37" s="269"/>
      <c r="F37" s="269"/>
      <c r="G37" s="2"/>
      <c r="H37" s="2"/>
      <c r="I37" s="2"/>
      <c r="J37" s="2"/>
      <c r="K37" s="269"/>
      <c r="L37" s="269"/>
      <c r="M37" s="2"/>
      <c r="N37" s="2"/>
      <c r="O37" s="2"/>
      <c r="P37" s="2"/>
      <c r="Q37" s="2"/>
      <c r="R37" s="2"/>
      <c r="S37" s="2"/>
      <c r="T37" s="2"/>
      <c r="U37" s="2"/>
      <c r="V37" s="2"/>
      <c r="W37" s="2"/>
      <c r="X37" s="2"/>
      <c r="Y37" s="2"/>
      <c r="Z37" s="2"/>
      <c r="AA37" s="2"/>
      <c r="AB37" s="2"/>
      <c r="AC37" s="2"/>
    </row>
    <row r="38" spans="1:29" s="164" customFormat="1">
      <c r="A38" s="2"/>
      <c r="B38" s="270"/>
      <c r="C38" s="2"/>
      <c r="D38" s="2"/>
      <c r="E38" s="269"/>
      <c r="F38" s="269"/>
      <c r="G38" s="2"/>
      <c r="H38" s="2"/>
      <c r="I38" s="2"/>
      <c r="J38" s="2"/>
      <c r="K38" s="269"/>
      <c r="L38" s="269"/>
      <c r="M38" s="2"/>
      <c r="N38" s="2"/>
      <c r="O38" s="2"/>
      <c r="P38" s="2"/>
      <c r="Q38" s="2"/>
      <c r="R38" s="2"/>
      <c r="S38" s="2"/>
      <c r="T38" s="2"/>
      <c r="U38" s="2"/>
      <c r="V38" s="2"/>
      <c r="W38" s="2"/>
      <c r="X38" s="2"/>
      <c r="Y38" s="2"/>
      <c r="Z38" s="2"/>
      <c r="AA38" s="2"/>
      <c r="AB38" s="2"/>
      <c r="AC38" s="2"/>
    </row>
    <row r="39" spans="1:29" s="164" customFormat="1">
      <c r="A39" s="2"/>
      <c r="B39" s="296" t="s">
        <v>395</v>
      </c>
      <c r="C39" s="2"/>
      <c r="D39" s="2"/>
      <c r="E39" s="269"/>
      <c r="F39" s="269"/>
      <c r="G39" s="2"/>
      <c r="H39" s="2"/>
      <c r="I39" s="2"/>
      <c r="J39" s="2"/>
      <c r="K39" s="269"/>
      <c r="L39" s="269"/>
      <c r="M39" s="2"/>
      <c r="N39" s="2"/>
      <c r="O39" s="2"/>
      <c r="P39" s="2"/>
      <c r="Q39" s="2"/>
      <c r="R39" s="2"/>
      <c r="S39" s="2"/>
      <c r="T39" s="2"/>
      <c r="U39" s="2"/>
      <c r="V39" s="2"/>
      <c r="W39" s="2"/>
      <c r="X39" s="2"/>
      <c r="Y39" s="2"/>
      <c r="Z39" s="2"/>
      <c r="AA39" s="2"/>
      <c r="AB39" s="2"/>
      <c r="AC39" s="2"/>
    </row>
    <row r="40" spans="1:29">
      <c r="B40" s="29" t="s">
        <v>394</v>
      </c>
      <c r="E40" s="106"/>
      <c r="F40" s="106"/>
      <c r="K40" s="106"/>
      <c r="L40" s="106"/>
    </row>
    <row r="41" spans="1:29">
      <c r="B41" s="296"/>
      <c r="E41" s="106"/>
      <c r="F41" s="106"/>
      <c r="K41" s="106"/>
      <c r="L41" s="106"/>
    </row>
    <row r="42" spans="1:29">
      <c r="B42" s="270"/>
    </row>
  </sheetData>
  <mergeCells count="21">
    <mergeCell ref="M9:M11"/>
    <mergeCell ref="N9:N11"/>
    <mergeCell ref="S9:S11"/>
    <mergeCell ref="R9:R11"/>
    <mergeCell ref="Q9:Q11"/>
    <mergeCell ref="Y9:Y11"/>
    <mergeCell ref="Z9:Z11"/>
    <mergeCell ref="AA9:AA11"/>
    <mergeCell ref="AC9:AC11"/>
    <mergeCell ref="B9:B11"/>
    <mergeCell ref="O9:O11"/>
    <mergeCell ref="X9:X11"/>
    <mergeCell ref="E9:E11"/>
    <mergeCell ref="F9:F11"/>
    <mergeCell ref="G9:G11"/>
    <mergeCell ref="H9:H11"/>
    <mergeCell ref="I9:I11"/>
    <mergeCell ref="K9:K11"/>
    <mergeCell ref="T9:T11"/>
    <mergeCell ref="V9:V11"/>
    <mergeCell ref="L9:L11"/>
  </mergeCells>
  <phoneticPr fontId="3" type="noConversion"/>
  <hyperlinks>
    <hyperlink ref="AC4" location="Contents!A1" display="Back" xr:uid="{00000000-0004-0000-0500-000000000000}"/>
  </hyperlinks>
  <printOptions horizontalCentered="1" verticalCentered="1"/>
  <pageMargins left="0.25" right="0.25" top="0.75" bottom="0.75" header="0.3" footer="0.3"/>
  <pageSetup paperSize="9" scale="5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A114"/>
  <sheetViews>
    <sheetView showGridLines="0" view="pageBreakPreview" zoomScale="80" zoomScaleNormal="100" zoomScaleSheetLayoutView="80" workbookViewId="0">
      <pane xSplit="2" ySplit="11" topLeftCell="P12" activePane="bottomRight" state="frozen"/>
      <selection activeCell="B78" sqref="B78"/>
      <selection pane="topRight" activeCell="B78" sqref="B78"/>
      <selection pane="bottomLeft" activeCell="B78" sqref="B78"/>
      <selection pane="bottomRight" activeCell="AA11" sqref="AA11"/>
    </sheetView>
  </sheetViews>
  <sheetFormatPr defaultColWidth="9.109375" defaultRowHeight="12.6"/>
  <cols>
    <col min="1" max="1" width="1" style="7" customWidth="1"/>
    <col min="2" max="2" width="29.33203125" style="7" customWidth="1"/>
    <col min="3" max="4" width="0.5546875" style="7" customWidth="1"/>
    <col min="5" max="6" width="12.44140625" style="7" customWidth="1"/>
    <col min="7" max="8" width="13.109375" style="7" customWidth="1"/>
    <col min="9" max="9" width="14.5546875" style="7" customWidth="1"/>
    <col min="10" max="10" width="0.5546875" style="7" customWidth="1"/>
    <col min="11" max="12" width="12.44140625" style="7" customWidth="1"/>
    <col min="13" max="14" width="13.109375" style="7" customWidth="1"/>
    <col min="15" max="15" width="14.5546875" style="7" customWidth="1"/>
    <col min="16" max="16" width="0.5546875" style="7" customWidth="1"/>
    <col min="17" max="20" width="13.109375" style="7" customWidth="1"/>
    <col min="21" max="21" width="14.5546875" style="7" customWidth="1"/>
    <col min="22" max="22" width="0.5546875" style="7" customWidth="1"/>
    <col min="23" max="25" width="13.109375" style="7" customWidth="1"/>
    <col min="26" max="26" width="13.109375" style="7" hidden="1" customWidth="1"/>
    <col min="27" max="27" width="14.5546875" style="7" customWidth="1"/>
    <col min="28" max="16384" width="9.109375" style="7"/>
  </cols>
  <sheetData>
    <row r="1" spans="2:27">
      <c r="B1" s="52"/>
    </row>
    <row r="2" spans="2:27" ht="13.2">
      <c r="O2" s="145"/>
      <c r="Q2" s="145"/>
      <c r="R2" s="145"/>
      <c r="S2" s="145"/>
      <c r="T2" s="145"/>
      <c r="W2" s="145"/>
      <c r="X2" s="145"/>
      <c r="Y2" s="145"/>
      <c r="Z2" s="145"/>
      <c r="AA2" s="98" t="s">
        <v>76</v>
      </c>
    </row>
    <row r="9" spans="2:27" ht="15" customHeight="1">
      <c r="B9" s="22" t="s">
        <v>35</v>
      </c>
      <c r="C9" s="22"/>
      <c r="D9" s="22"/>
      <c r="E9" s="22"/>
      <c r="F9" s="22"/>
      <c r="G9" s="22"/>
      <c r="H9" s="22"/>
      <c r="I9" s="22"/>
      <c r="J9" s="22"/>
      <c r="K9" s="22"/>
      <c r="L9" s="22"/>
      <c r="M9" s="22"/>
      <c r="N9" s="22"/>
      <c r="O9" s="22"/>
      <c r="P9" s="22"/>
      <c r="Q9" s="22"/>
      <c r="R9" s="22"/>
      <c r="S9" s="22"/>
      <c r="T9" s="22"/>
      <c r="U9" s="22"/>
      <c r="V9" s="22"/>
      <c r="W9" s="22"/>
      <c r="X9" s="22"/>
      <c r="Y9" s="22"/>
      <c r="Z9" s="22"/>
      <c r="AA9" s="22"/>
    </row>
    <row r="10" spans="2:27">
      <c r="B10" s="55"/>
    </row>
    <row r="11" spans="2:27" ht="14.25" customHeight="1">
      <c r="B11" s="91" t="s">
        <v>25</v>
      </c>
      <c r="E11" s="92" t="s">
        <v>256</v>
      </c>
      <c r="F11" s="92" t="s">
        <v>257</v>
      </c>
      <c r="G11" s="92" t="s">
        <v>258</v>
      </c>
      <c r="H11" s="92" t="s">
        <v>259</v>
      </c>
      <c r="I11" s="91" t="s">
        <v>260</v>
      </c>
      <c r="K11" s="92" t="s">
        <v>293</v>
      </c>
      <c r="L11" s="92" t="s">
        <v>294</v>
      </c>
      <c r="M11" s="92" t="s">
        <v>295</v>
      </c>
      <c r="N11" s="92" t="s">
        <v>296</v>
      </c>
      <c r="O11" s="91" t="s">
        <v>297</v>
      </c>
      <c r="Q11" s="92" t="s">
        <v>318</v>
      </c>
      <c r="R11" s="92" t="s">
        <v>322</v>
      </c>
      <c r="S11" s="92" t="s">
        <v>331</v>
      </c>
      <c r="T11" s="92" t="s">
        <v>349</v>
      </c>
      <c r="U11" s="92" t="s">
        <v>321</v>
      </c>
      <c r="W11" s="92" t="s">
        <v>356</v>
      </c>
      <c r="X11" s="92" t="s">
        <v>357</v>
      </c>
      <c r="Y11" s="92" t="s">
        <v>358</v>
      </c>
      <c r="Z11" s="92" t="s">
        <v>359</v>
      </c>
      <c r="AA11" s="92" t="s">
        <v>360</v>
      </c>
    </row>
    <row r="12" spans="2:27">
      <c r="B12" s="12"/>
      <c r="E12" s="15"/>
      <c r="F12" s="15"/>
      <c r="G12" s="15"/>
      <c r="H12" s="15"/>
      <c r="I12" s="15"/>
      <c r="K12" s="15"/>
      <c r="L12" s="15"/>
      <c r="M12" s="15"/>
      <c r="N12" s="15"/>
      <c r="O12" s="15"/>
      <c r="Q12" s="15"/>
      <c r="R12" s="15"/>
      <c r="S12" s="15"/>
      <c r="T12" s="15"/>
      <c r="U12" s="15"/>
      <c r="W12" s="15"/>
      <c r="X12" s="15"/>
      <c r="Y12" s="15"/>
      <c r="Z12" s="15"/>
      <c r="AA12" s="15"/>
    </row>
    <row r="13" spans="2:27">
      <c r="B13" s="27" t="s">
        <v>26</v>
      </c>
      <c r="C13" s="136"/>
      <c r="D13" s="136"/>
      <c r="E13" s="15">
        <v>5046</v>
      </c>
      <c r="F13" s="15">
        <v>4816</v>
      </c>
      <c r="G13" s="182">
        <v>4664</v>
      </c>
      <c r="H13" s="15">
        <v>4510</v>
      </c>
      <c r="I13" s="56">
        <f t="shared" ref="I13:I23" si="0">H13</f>
        <v>4510</v>
      </c>
      <c r="J13" s="136"/>
      <c r="K13" s="15">
        <v>4677</v>
      </c>
      <c r="L13" s="15">
        <v>5479</v>
      </c>
      <c r="M13" s="182">
        <v>5555</v>
      </c>
      <c r="N13" s="15">
        <v>5896</v>
      </c>
      <c r="O13" s="56">
        <f t="shared" ref="O13:O23" si="1">N13</f>
        <v>5896</v>
      </c>
      <c r="P13" s="136"/>
      <c r="Q13" s="15">
        <v>6164</v>
      </c>
      <c r="R13" s="15">
        <v>6323</v>
      </c>
      <c r="S13" s="15">
        <v>6314</v>
      </c>
      <c r="T13" s="15">
        <v>6129</v>
      </c>
      <c r="U13" s="15">
        <f t="shared" ref="U13:U23" si="2">T13</f>
        <v>6129</v>
      </c>
      <c r="V13" s="136"/>
      <c r="W13" s="15">
        <v>6095</v>
      </c>
      <c r="X13" s="15">
        <v>5860</v>
      </c>
      <c r="Y13" s="15">
        <v>5652</v>
      </c>
      <c r="Z13" s="15"/>
      <c r="AA13" s="15">
        <f>Y13</f>
        <v>5652</v>
      </c>
    </row>
    <row r="14" spans="2:27">
      <c r="B14" s="27" t="s">
        <v>27</v>
      </c>
      <c r="C14" s="136"/>
      <c r="D14" s="136"/>
      <c r="E14" s="15">
        <v>11041</v>
      </c>
      <c r="F14" s="15">
        <v>10360</v>
      </c>
      <c r="G14" s="182">
        <v>10721</v>
      </c>
      <c r="H14" s="15">
        <v>10976</v>
      </c>
      <c r="I14" s="56">
        <f t="shared" si="0"/>
        <v>10976</v>
      </c>
      <c r="J14" s="136"/>
      <c r="K14" s="15">
        <v>11322</v>
      </c>
      <c r="L14" s="15">
        <v>11273</v>
      </c>
      <c r="M14" s="182">
        <v>11357</v>
      </c>
      <c r="N14" s="15">
        <v>11662</v>
      </c>
      <c r="O14" s="56">
        <f t="shared" si="1"/>
        <v>11662</v>
      </c>
      <c r="P14" s="136"/>
      <c r="Q14" s="15">
        <v>11972</v>
      </c>
      <c r="R14" s="15">
        <v>12489</v>
      </c>
      <c r="S14" s="15">
        <v>12245</v>
      </c>
      <c r="T14" s="15">
        <v>12362</v>
      </c>
      <c r="U14" s="15">
        <f t="shared" si="2"/>
        <v>12362</v>
      </c>
      <c r="V14" s="136"/>
      <c r="W14" s="15">
        <v>12462</v>
      </c>
      <c r="X14" s="15">
        <v>12427</v>
      </c>
      <c r="Y14" s="15">
        <v>12484</v>
      </c>
      <c r="Z14" s="15"/>
      <c r="AA14" s="15">
        <f t="shared" ref="AA14:AA23" si="3">Y14</f>
        <v>12484</v>
      </c>
    </row>
    <row r="15" spans="2:27">
      <c r="B15" s="23" t="s">
        <v>118</v>
      </c>
      <c r="C15" s="136"/>
      <c r="D15" s="136"/>
      <c r="E15" s="15">
        <v>2407</v>
      </c>
      <c r="F15" s="15">
        <v>2418</v>
      </c>
      <c r="G15" s="182">
        <v>2470</v>
      </c>
      <c r="H15" s="15">
        <v>2557</v>
      </c>
      <c r="I15" s="56">
        <f t="shared" si="0"/>
        <v>2557</v>
      </c>
      <c r="J15" s="136"/>
      <c r="K15" s="15">
        <v>2822</v>
      </c>
      <c r="L15" s="15">
        <v>2908</v>
      </c>
      <c r="M15" s="182">
        <v>3109</v>
      </c>
      <c r="N15" s="15">
        <v>3358</v>
      </c>
      <c r="O15" s="56">
        <f t="shared" si="1"/>
        <v>3358</v>
      </c>
      <c r="P15" s="136"/>
      <c r="Q15" s="15">
        <v>3697</v>
      </c>
      <c r="R15" s="15">
        <v>3630</v>
      </c>
      <c r="S15" s="15">
        <v>3550</v>
      </c>
      <c r="T15" s="15">
        <v>3533</v>
      </c>
      <c r="U15" s="15">
        <f t="shared" si="2"/>
        <v>3533</v>
      </c>
      <c r="V15" s="136"/>
      <c r="W15" s="15">
        <v>3555</v>
      </c>
      <c r="X15" s="15">
        <v>3486</v>
      </c>
      <c r="Y15" s="15">
        <v>3478</v>
      </c>
      <c r="Z15" s="15"/>
      <c r="AA15" s="15">
        <f t="shared" si="3"/>
        <v>3478</v>
      </c>
    </row>
    <row r="16" spans="2:27">
      <c r="B16" s="23" t="s">
        <v>28</v>
      </c>
      <c r="C16" s="136"/>
      <c r="D16" s="136"/>
      <c r="E16" s="15">
        <v>5062</v>
      </c>
      <c r="F16" s="15">
        <v>5122</v>
      </c>
      <c r="G16" s="182">
        <v>5265</v>
      </c>
      <c r="H16" s="15">
        <v>5449</v>
      </c>
      <c r="I16" s="56">
        <f t="shared" si="0"/>
        <v>5449</v>
      </c>
      <c r="J16" s="136"/>
      <c r="K16" s="15">
        <v>5699</v>
      </c>
      <c r="L16" s="15">
        <v>5805</v>
      </c>
      <c r="M16" s="182">
        <v>6021</v>
      </c>
      <c r="N16" s="15">
        <v>6511</v>
      </c>
      <c r="O16" s="56">
        <f t="shared" si="1"/>
        <v>6511</v>
      </c>
      <c r="P16" s="136"/>
      <c r="Q16" s="15">
        <v>6650</v>
      </c>
      <c r="R16" s="15">
        <v>6479</v>
      </c>
      <c r="S16" s="15">
        <v>6194</v>
      </c>
      <c r="T16" s="15">
        <v>6498</v>
      </c>
      <c r="U16" s="15">
        <f t="shared" si="2"/>
        <v>6498</v>
      </c>
      <c r="V16" s="136"/>
      <c r="W16" s="15">
        <v>6699</v>
      </c>
      <c r="X16" s="15">
        <v>6762</v>
      </c>
      <c r="Y16" s="15">
        <v>6925</v>
      </c>
      <c r="Z16" s="15"/>
      <c r="AA16" s="15">
        <f t="shared" si="3"/>
        <v>6925</v>
      </c>
    </row>
    <row r="17" spans="2:27">
      <c r="B17" s="23" t="s">
        <v>32</v>
      </c>
      <c r="C17" s="136"/>
      <c r="D17" s="136"/>
      <c r="E17" s="15">
        <v>1576</v>
      </c>
      <c r="F17" s="15">
        <v>1732</v>
      </c>
      <c r="G17" s="182">
        <v>1696</v>
      </c>
      <c r="H17" s="15">
        <v>1681</v>
      </c>
      <c r="I17" s="56">
        <f t="shared" si="0"/>
        <v>1681</v>
      </c>
      <c r="J17" s="136"/>
      <c r="K17" s="15">
        <v>1747</v>
      </c>
      <c r="L17" s="15">
        <v>1770</v>
      </c>
      <c r="M17" s="182">
        <v>2061</v>
      </c>
      <c r="N17" s="15">
        <v>2088</v>
      </c>
      <c r="O17" s="56">
        <f t="shared" si="1"/>
        <v>2088</v>
      </c>
      <c r="P17" s="136"/>
      <c r="Q17" s="15">
        <v>2172</v>
      </c>
      <c r="R17" s="15">
        <v>2366</v>
      </c>
      <c r="S17" s="15">
        <v>2378</v>
      </c>
      <c r="T17" s="15">
        <v>2365</v>
      </c>
      <c r="U17" s="15">
        <f t="shared" si="2"/>
        <v>2365</v>
      </c>
      <c r="V17" s="136"/>
      <c r="W17" s="15">
        <v>2384</v>
      </c>
      <c r="X17" s="15">
        <v>2419</v>
      </c>
      <c r="Y17" s="15">
        <v>2454</v>
      </c>
      <c r="Z17" s="15"/>
      <c r="AA17" s="15">
        <f t="shared" si="3"/>
        <v>2454</v>
      </c>
    </row>
    <row r="18" spans="2:27">
      <c r="B18" s="23" t="s">
        <v>77</v>
      </c>
      <c r="C18" s="136"/>
      <c r="D18" s="136"/>
      <c r="E18" s="15">
        <v>801</v>
      </c>
      <c r="F18" s="15">
        <v>880</v>
      </c>
      <c r="G18" s="182">
        <v>939</v>
      </c>
      <c r="H18" s="15">
        <v>1055</v>
      </c>
      <c r="I18" s="56">
        <f t="shared" si="0"/>
        <v>1055</v>
      </c>
      <c r="J18" s="136"/>
      <c r="K18" s="15">
        <v>1087</v>
      </c>
      <c r="L18" s="15">
        <v>1089</v>
      </c>
      <c r="M18" s="182">
        <v>1165</v>
      </c>
      <c r="N18" s="15">
        <v>1215</v>
      </c>
      <c r="O18" s="56">
        <f t="shared" si="1"/>
        <v>1215</v>
      </c>
      <c r="P18" s="136"/>
      <c r="Q18" s="15">
        <v>1246</v>
      </c>
      <c r="R18" s="15">
        <v>2011</v>
      </c>
      <c r="S18" s="15">
        <v>2072</v>
      </c>
      <c r="T18" s="15">
        <v>2125</v>
      </c>
      <c r="U18" s="15">
        <f t="shared" si="2"/>
        <v>2125</v>
      </c>
      <c r="V18" s="136"/>
      <c r="W18" s="15">
        <v>2140</v>
      </c>
      <c r="X18" s="15">
        <v>2171</v>
      </c>
      <c r="Y18" s="15">
        <v>2145</v>
      </c>
      <c r="Z18" s="15"/>
      <c r="AA18" s="15">
        <f t="shared" si="3"/>
        <v>2145</v>
      </c>
    </row>
    <row r="19" spans="2:27">
      <c r="B19" s="23" t="s">
        <v>199</v>
      </c>
      <c r="E19" s="15">
        <v>1551</v>
      </c>
      <c r="F19" s="15">
        <v>1703</v>
      </c>
      <c r="G19" s="182">
        <v>2139</v>
      </c>
      <c r="H19" s="15">
        <v>2146</v>
      </c>
      <c r="I19" s="56">
        <f t="shared" si="0"/>
        <v>2146</v>
      </c>
      <c r="K19" s="15">
        <v>2477</v>
      </c>
      <c r="L19" s="15">
        <v>2554</v>
      </c>
      <c r="M19" s="182">
        <v>2621</v>
      </c>
      <c r="N19" s="15">
        <v>2766</v>
      </c>
      <c r="O19" s="56">
        <f t="shared" si="1"/>
        <v>2766</v>
      </c>
      <c r="Q19" s="15">
        <v>3291</v>
      </c>
      <c r="R19" s="15">
        <v>3346</v>
      </c>
      <c r="S19" s="15">
        <v>3069</v>
      </c>
      <c r="T19" s="15">
        <v>3230</v>
      </c>
      <c r="U19" s="15">
        <f t="shared" si="2"/>
        <v>3230</v>
      </c>
      <c r="W19" s="15">
        <v>3186</v>
      </c>
      <c r="X19" s="15">
        <v>3374</v>
      </c>
      <c r="Y19" s="15">
        <v>3421</v>
      </c>
      <c r="Z19" s="15"/>
      <c r="AA19" s="15">
        <f t="shared" si="3"/>
        <v>3421</v>
      </c>
    </row>
    <row r="20" spans="2:27">
      <c r="B20" s="23" t="s">
        <v>326</v>
      </c>
      <c r="E20" s="15"/>
      <c r="F20" s="77"/>
      <c r="G20" s="182"/>
      <c r="H20" s="77"/>
      <c r="I20" s="56"/>
      <c r="K20" s="15"/>
      <c r="L20" s="77"/>
      <c r="M20" s="182"/>
      <c r="N20" s="77"/>
      <c r="O20" s="56"/>
      <c r="Q20" s="77"/>
      <c r="R20" s="77">
        <v>347</v>
      </c>
      <c r="S20" s="77">
        <v>404</v>
      </c>
      <c r="T20" s="77">
        <v>454</v>
      </c>
      <c r="U20" s="77">
        <f t="shared" si="2"/>
        <v>454</v>
      </c>
      <c r="W20" s="77">
        <v>434</v>
      </c>
      <c r="X20" s="77">
        <v>539</v>
      </c>
      <c r="Y20" s="77">
        <v>714</v>
      </c>
      <c r="Z20" s="77"/>
      <c r="AA20" s="77">
        <f t="shared" si="3"/>
        <v>714</v>
      </c>
    </row>
    <row r="21" spans="2:27">
      <c r="B21" s="23" t="s">
        <v>327</v>
      </c>
      <c r="E21" s="15"/>
      <c r="F21" s="77"/>
      <c r="G21" s="182"/>
      <c r="H21" s="77"/>
      <c r="I21" s="56"/>
      <c r="K21" s="15"/>
      <c r="L21" s="77"/>
      <c r="M21" s="182"/>
      <c r="N21" s="77"/>
      <c r="O21" s="56"/>
      <c r="Q21" s="77"/>
      <c r="R21" s="77">
        <v>73</v>
      </c>
      <c r="S21" s="77">
        <v>73</v>
      </c>
      <c r="T21" s="77">
        <v>70</v>
      </c>
      <c r="U21" s="77">
        <f t="shared" si="2"/>
        <v>70</v>
      </c>
      <c r="W21" s="77">
        <v>71</v>
      </c>
      <c r="X21" s="77">
        <v>69</v>
      </c>
      <c r="Y21" s="77">
        <v>66</v>
      </c>
      <c r="Z21" s="77"/>
      <c r="AA21" s="77">
        <f t="shared" si="3"/>
        <v>66</v>
      </c>
    </row>
    <row r="22" spans="2:27">
      <c r="B22" s="23" t="s">
        <v>250</v>
      </c>
      <c r="E22" s="15">
        <v>4</v>
      </c>
      <c r="F22" s="77">
        <v>4</v>
      </c>
      <c r="G22" s="182">
        <v>0</v>
      </c>
      <c r="H22" s="77">
        <v>0</v>
      </c>
      <c r="I22" s="56">
        <f t="shared" si="0"/>
        <v>0</v>
      </c>
      <c r="K22" s="15">
        <v>0</v>
      </c>
      <c r="L22" s="77">
        <v>528</v>
      </c>
      <c r="M22" s="182">
        <v>514</v>
      </c>
      <c r="N22" s="77">
        <v>531</v>
      </c>
      <c r="O22" s="56">
        <f t="shared" si="1"/>
        <v>531</v>
      </c>
      <c r="Q22" s="77">
        <v>592</v>
      </c>
      <c r="R22" s="77">
        <v>936</v>
      </c>
      <c r="S22" s="77">
        <v>940</v>
      </c>
      <c r="T22" s="77">
        <v>999</v>
      </c>
      <c r="U22" s="77">
        <f t="shared" si="2"/>
        <v>999</v>
      </c>
      <c r="W22" s="77">
        <v>1054</v>
      </c>
      <c r="X22" s="77">
        <v>1119</v>
      </c>
      <c r="Y22" s="77">
        <v>1399</v>
      </c>
      <c r="Z22" s="77"/>
      <c r="AA22" s="77">
        <f t="shared" si="3"/>
        <v>1399</v>
      </c>
    </row>
    <row r="23" spans="2:27">
      <c r="B23" s="23" t="s">
        <v>221</v>
      </c>
      <c r="E23" s="15">
        <v>171</v>
      </c>
      <c r="F23" s="77">
        <v>184</v>
      </c>
      <c r="G23" s="182">
        <v>168</v>
      </c>
      <c r="H23" s="77">
        <v>171</v>
      </c>
      <c r="I23" s="56">
        <f t="shared" si="0"/>
        <v>171</v>
      </c>
      <c r="K23" s="15">
        <v>170</v>
      </c>
      <c r="L23" s="77">
        <v>175</v>
      </c>
      <c r="M23" s="182">
        <v>181</v>
      </c>
      <c r="N23" s="77">
        <v>174</v>
      </c>
      <c r="O23" s="56">
        <f t="shared" si="1"/>
        <v>174</v>
      </c>
      <c r="Q23" s="77">
        <v>161</v>
      </c>
      <c r="R23" s="77">
        <v>165</v>
      </c>
      <c r="S23" s="77">
        <v>1029</v>
      </c>
      <c r="T23" s="77">
        <v>1104</v>
      </c>
      <c r="U23" s="77">
        <f t="shared" si="2"/>
        <v>1104</v>
      </c>
      <c r="W23" s="77">
        <v>1084</v>
      </c>
      <c r="X23" s="77">
        <v>1053</v>
      </c>
      <c r="Y23" s="77">
        <v>1022</v>
      </c>
      <c r="Z23" s="77"/>
      <c r="AA23" s="77">
        <f t="shared" si="3"/>
        <v>1022</v>
      </c>
    </row>
    <row r="24" spans="2:27">
      <c r="B24" s="47" t="s">
        <v>33</v>
      </c>
      <c r="E24" s="47">
        <f>SUM(E12:E23)</f>
        <v>27659</v>
      </c>
      <c r="F24" s="47">
        <f>SUM(F12:F23)</f>
        <v>27219</v>
      </c>
      <c r="G24" s="201">
        <f>SUM(G12:G23)</f>
        <v>28062</v>
      </c>
      <c r="H24" s="47">
        <f>SUM(H12:H23)</f>
        <v>28545</v>
      </c>
      <c r="I24" s="47">
        <f>SUM(I12:I23)</f>
        <v>28545</v>
      </c>
      <c r="K24" s="47">
        <f>SUM(K12:K23)</f>
        <v>30001</v>
      </c>
      <c r="L24" s="47">
        <f>SUM(L12:L23)</f>
        <v>31581</v>
      </c>
      <c r="M24" s="201">
        <f>SUM(M12:M23)</f>
        <v>32584</v>
      </c>
      <c r="N24" s="47">
        <f>SUM(N12:N23)</f>
        <v>34201</v>
      </c>
      <c r="O24" s="47">
        <f>SUM(O12:O23)</f>
        <v>34201</v>
      </c>
      <c r="Q24" s="47">
        <f t="shared" ref="Q24:U24" si="4">SUM(Q12:Q23)</f>
        <v>35945</v>
      </c>
      <c r="R24" s="47">
        <f t="shared" si="4"/>
        <v>38165</v>
      </c>
      <c r="S24" s="47">
        <f t="shared" si="4"/>
        <v>38268</v>
      </c>
      <c r="T24" s="47">
        <f t="shared" si="4"/>
        <v>38869</v>
      </c>
      <c r="U24" s="47">
        <f t="shared" si="4"/>
        <v>38869</v>
      </c>
      <c r="W24" s="47">
        <f t="shared" ref="W24:Y24" si="5">SUM(W12:W23)</f>
        <v>39164</v>
      </c>
      <c r="X24" s="47">
        <f t="shared" si="5"/>
        <v>39279</v>
      </c>
      <c r="Y24" s="47">
        <f t="shared" si="5"/>
        <v>39760</v>
      </c>
      <c r="Z24" s="47">
        <f t="shared" ref="Z24:AA24" si="6">SUM(Z12:Z23)</f>
        <v>0</v>
      </c>
      <c r="AA24" s="47">
        <f t="shared" si="6"/>
        <v>39760</v>
      </c>
    </row>
    <row r="25" spans="2:27">
      <c r="B25" s="23"/>
      <c r="E25" s="27"/>
      <c r="F25" s="27"/>
      <c r="G25" s="172"/>
      <c r="H25" s="27"/>
      <c r="I25" s="27"/>
      <c r="K25" s="27"/>
      <c r="L25" s="27"/>
      <c r="M25" s="172"/>
      <c r="N25" s="27"/>
      <c r="O25" s="27"/>
      <c r="Q25" s="27"/>
      <c r="R25" s="27"/>
      <c r="S25" s="27"/>
      <c r="T25" s="27"/>
      <c r="U25" s="27"/>
      <c r="W25" s="27"/>
      <c r="X25" s="27"/>
      <c r="Y25" s="27"/>
      <c r="Z25" s="27"/>
      <c r="AA25" s="27"/>
    </row>
    <row r="26" spans="2:27">
      <c r="B26" s="23" t="s">
        <v>30</v>
      </c>
      <c r="C26" s="136"/>
      <c r="D26" s="136"/>
      <c r="E26" s="15">
        <v>652</v>
      </c>
      <c r="F26" s="15">
        <v>663</v>
      </c>
      <c r="G26" s="182">
        <v>821</v>
      </c>
      <c r="H26" s="15">
        <v>872</v>
      </c>
      <c r="I26" s="15">
        <f t="shared" ref="I26:I46" si="7">H26</f>
        <v>872</v>
      </c>
      <c r="J26" s="136"/>
      <c r="K26" s="15">
        <v>885</v>
      </c>
      <c r="L26" s="15">
        <v>843</v>
      </c>
      <c r="M26" s="182">
        <v>913</v>
      </c>
      <c r="N26" s="15">
        <v>1025</v>
      </c>
      <c r="O26" s="15">
        <f t="shared" ref="O26:O46" si="8">N26</f>
        <v>1025</v>
      </c>
      <c r="P26" s="136"/>
      <c r="Q26" s="15">
        <v>1082</v>
      </c>
      <c r="R26" s="15">
        <v>1074</v>
      </c>
      <c r="S26" s="15">
        <v>1040</v>
      </c>
      <c r="T26" s="15">
        <v>1009</v>
      </c>
      <c r="U26" s="15">
        <f t="shared" ref="U26:U47" si="9">T26</f>
        <v>1009</v>
      </c>
      <c r="V26" s="136"/>
      <c r="W26" s="15">
        <v>932</v>
      </c>
      <c r="X26" s="15">
        <v>931</v>
      </c>
      <c r="Y26" s="15">
        <v>891</v>
      </c>
      <c r="Z26" s="15"/>
      <c r="AA26" s="15">
        <f t="shared" ref="AA26:AA47" si="10">Y26</f>
        <v>891</v>
      </c>
    </row>
    <row r="27" spans="2:27">
      <c r="B27" s="23" t="s">
        <v>15</v>
      </c>
      <c r="C27" s="136"/>
      <c r="D27" s="136"/>
      <c r="E27" s="15">
        <v>412</v>
      </c>
      <c r="F27" s="15">
        <v>394</v>
      </c>
      <c r="G27" s="182">
        <v>377</v>
      </c>
      <c r="H27" s="15">
        <v>393</v>
      </c>
      <c r="I27" s="15">
        <f t="shared" si="7"/>
        <v>393</v>
      </c>
      <c r="J27" s="136"/>
      <c r="K27" s="15">
        <v>395</v>
      </c>
      <c r="L27" s="15">
        <v>437</v>
      </c>
      <c r="M27" s="182">
        <v>461</v>
      </c>
      <c r="N27" s="15">
        <v>473</v>
      </c>
      <c r="O27" s="15">
        <f t="shared" si="8"/>
        <v>473</v>
      </c>
      <c r="P27" s="136"/>
      <c r="Q27" s="15">
        <v>453</v>
      </c>
      <c r="R27" s="15">
        <v>487</v>
      </c>
      <c r="S27" s="15">
        <v>509</v>
      </c>
      <c r="T27" s="15">
        <v>548</v>
      </c>
      <c r="U27" s="15">
        <f t="shared" si="9"/>
        <v>548</v>
      </c>
      <c r="V27" s="136"/>
      <c r="W27" s="15">
        <v>539</v>
      </c>
      <c r="X27" s="15">
        <v>513</v>
      </c>
      <c r="Y27" s="15">
        <v>420</v>
      </c>
      <c r="Z27" s="15"/>
      <c r="AA27" s="15">
        <f t="shared" si="10"/>
        <v>420</v>
      </c>
    </row>
    <row r="28" spans="2:27">
      <c r="B28" s="23" t="s">
        <v>34</v>
      </c>
      <c r="C28" s="136"/>
      <c r="D28" s="136"/>
      <c r="E28" s="15">
        <v>987</v>
      </c>
      <c r="F28" s="15">
        <v>1011</v>
      </c>
      <c r="G28" s="182">
        <v>1016</v>
      </c>
      <c r="H28" s="15">
        <v>993</v>
      </c>
      <c r="I28" s="56">
        <f t="shared" si="7"/>
        <v>993</v>
      </c>
      <c r="J28" s="136"/>
      <c r="K28" s="15">
        <v>1029</v>
      </c>
      <c r="L28" s="15">
        <v>1096</v>
      </c>
      <c r="M28" s="182">
        <v>1155</v>
      </c>
      <c r="N28" s="15">
        <v>1213</v>
      </c>
      <c r="O28" s="56">
        <f t="shared" si="8"/>
        <v>1213</v>
      </c>
      <c r="P28" s="136"/>
      <c r="Q28" s="15">
        <v>1262</v>
      </c>
      <c r="R28" s="15">
        <v>1288</v>
      </c>
      <c r="S28" s="15">
        <v>1483</v>
      </c>
      <c r="T28" s="15">
        <v>1326</v>
      </c>
      <c r="U28" s="15">
        <f t="shared" si="9"/>
        <v>1326</v>
      </c>
      <c r="V28" s="136"/>
      <c r="W28" s="15">
        <v>1274</v>
      </c>
      <c r="X28" s="15">
        <v>1163</v>
      </c>
      <c r="Y28" s="15">
        <v>1154</v>
      </c>
      <c r="Z28" s="15"/>
      <c r="AA28" s="15">
        <f t="shared" si="10"/>
        <v>1154</v>
      </c>
    </row>
    <row r="29" spans="2:27">
      <c r="B29" s="23" t="s">
        <v>41</v>
      </c>
      <c r="C29" s="136"/>
      <c r="D29" s="136"/>
      <c r="E29" s="15">
        <v>428</v>
      </c>
      <c r="F29" s="15">
        <v>363</v>
      </c>
      <c r="G29" s="182">
        <v>342</v>
      </c>
      <c r="H29" s="15">
        <v>341</v>
      </c>
      <c r="I29" s="56">
        <f t="shared" si="7"/>
        <v>341</v>
      </c>
      <c r="J29" s="136"/>
      <c r="K29" s="15">
        <v>334</v>
      </c>
      <c r="L29" s="15">
        <v>353</v>
      </c>
      <c r="M29" s="182">
        <v>407</v>
      </c>
      <c r="N29" s="15">
        <v>429</v>
      </c>
      <c r="O29" s="56">
        <f t="shared" si="8"/>
        <v>429</v>
      </c>
      <c r="P29" s="136"/>
      <c r="Q29" s="15">
        <v>501</v>
      </c>
      <c r="R29" s="15">
        <v>603</v>
      </c>
      <c r="S29" s="15">
        <v>631</v>
      </c>
      <c r="T29" s="15">
        <v>647</v>
      </c>
      <c r="U29" s="15">
        <f t="shared" si="9"/>
        <v>647</v>
      </c>
      <c r="V29" s="136"/>
      <c r="W29" s="15">
        <v>615</v>
      </c>
      <c r="X29" s="15">
        <v>573</v>
      </c>
      <c r="Y29" s="15">
        <v>562</v>
      </c>
      <c r="Z29" s="15"/>
      <c r="AA29" s="15">
        <f t="shared" si="10"/>
        <v>562</v>
      </c>
    </row>
    <row r="30" spans="2:27">
      <c r="B30" s="23" t="s">
        <v>78</v>
      </c>
      <c r="C30" s="136"/>
      <c r="D30" s="136"/>
      <c r="E30" s="15">
        <v>8863</v>
      </c>
      <c r="F30" s="15">
        <v>7810</v>
      </c>
      <c r="G30" s="182">
        <v>7908</v>
      </c>
      <c r="H30" s="15">
        <v>8374</v>
      </c>
      <c r="I30" s="56">
        <f t="shared" si="7"/>
        <v>8374</v>
      </c>
      <c r="J30" s="136"/>
      <c r="K30" s="15">
        <v>9923</v>
      </c>
      <c r="L30" s="15">
        <v>10780</v>
      </c>
      <c r="M30" s="182">
        <v>10183</v>
      </c>
      <c r="N30" s="15">
        <v>10858</v>
      </c>
      <c r="O30" s="56">
        <f t="shared" si="8"/>
        <v>10858</v>
      </c>
      <c r="P30" s="136"/>
      <c r="Q30" s="15">
        <v>11572</v>
      </c>
      <c r="R30" s="15">
        <v>11105</v>
      </c>
      <c r="S30" s="15">
        <v>10978</v>
      </c>
      <c r="T30" s="15">
        <v>11764</v>
      </c>
      <c r="U30" s="15">
        <f t="shared" si="9"/>
        <v>11764</v>
      </c>
      <c r="V30" s="136"/>
      <c r="W30" s="15">
        <v>11741</v>
      </c>
      <c r="X30" s="15">
        <v>11187</v>
      </c>
      <c r="Y30" s="15">
        <v>11070</v>
      </c>
      <c r="Z30" s="15"/>
      <c r="AA30" s="15">
        <f t="shared" si="10"/>
        <v>11070</v>
      </c>
    </row>
    <row r="31" spans="2:27">
      <c r="B31" s="23" t="s">
        <v>79</v>
      </c>
      <c r="C31" s="136"/>
      <c r="D31" s="136"/>
      <c r="E31" s="15">
        <v>430</v>
      </c>
      <c r="F31" s="15">
        <v>446</v>
      </c>
      <c r="G31" s="182">
        <v>442</v>
      </c>
      <c r="H31" s="15">
        <v>438</v>
      </c>
      <c r="I31" s="56">
        <f t="shared" si="7"/>
        <v>438</v>
      </c>
      <c r="J31" s="136"/>
      <c r="K31" s="15">
        <v>433</v>
      </c>
      <c r="L31" s="15">
        <v>416</v>
      </c>
      <c r="M31" s="182">
        <v>428</v>
      </c>
      <c r="N31" s="15">
        <v>412</v>
      </c>
      <c r="O31" s="56">
        <f t="shared" si="8"/>
        <v>412</v>
      </c>
      <c r="P31" s="136"/>
      <c r="Q31" s="15">
        <v>443</v>
      </c>
      <c r="R31" s="15">
        <v>506</v>
      </c>
      <c r="S31" s="15">
        <v>496</v>
      </c>
      <c r="T31" s="15">
        <v>497</v>
      </c>
      <c r="U31" s="15">
        <f t="shared" si="9"/>
        <v>497</v>
      </c>
      <c r="V31" s="136"/>
      <c r="W31" s="15">
        <v>479</v>
      </c>
      <c r="X31" s="15">
        <v>475</v>
      </c>
      <c r="Y31" s="15">
        <v>477</v>
      </c>
      <c r="Z31" s="15"/>
      <c r="AA31" s="15">
        <f t="shared" si="10"/>
        <v>477</v>
      </c>
    </row>
    <row r="32" spans="2:27">
      <c r="B32" s="23" t="s">
        <v>87</v>
      </c>
      <c r="C32" s="136"/>
      <c r="D32" s="136"/>
      <c r="E32" s="15">
        <v>120</v>
      </c>
      <c r="F32" s="15">
        <v>98</v>
      </c>
      <c r="G32" s="182">
        <v>97</v>
      </c>
      <c r="H32" s="15">
        <v>95</v>
      </c>
      <c r="I32" s="56">
        <f t="shared" si="7"/>
        <v>95</v>
      </c>
      <c r="J32" s="136"/>
      <c r="K32" s="15">
        <v>100</v>
      </c>
      <c r="L32" s="15">
        <v>105</v>
      </c>
      <c r="M32" s="182">
        <v>111</v>
      </c>
      <c r="N32" s="15">
        <v>115</v>
      </c>
      <c r="O32" s="56">
        <f t="shared" si="8"/>
        <v>115</v>
      </c>
      <c r="P32" s="136"/>
      <c r="Q32" s="15">
        <v>138</v>
      </c>
      <c r="R32" s="15">
        <v>139</v>
      </c>
      <c r="S32" s="15">
        <v>137</v>
      </c>
      <c r="T32" s="15">
        <v>164</v>
      </c>
      <c r="U32" s="15">
        <f t="shared" si="9"/>
        <v>164</v>
      </c>
      <c r="V32" s="136"/>
      <c r="W32" s="15">
        <v>200</v>
      </c>
      <c r="X32" s="15">
        <v>201</v>
      </c>
      <c r="Y32" s="15">
        <v>200</v>
      </c>
      <c r="Z32" s="15"/>
      <c r="AA32" s="15">
        <f t="shared" si="10"/>
        <v>200</v>
      </c>
    </row>
    <row r="33" spans="2:27">
      <c r="B33" s="23" t="s">
        <v>12</v>
      </c>
      <c r="C33" s="136"/>
      <c r="D33" s="136"/>
      <c r="E33" s="15">
        <v>19</v>
      </c>
      <c r="F33" s="15">
        <v>32</v>
      </c>
      <c r="G33" s="182">
        <v>30</v>
      </c>
      <c r="H33" s="15">
        <v>31</v>
      </c>
      <c r="I33" s="56">
        <f t="shared" si="7"/>
        <v>31</v>
      </c>
      <c r="J33" s="136"/>
      <c r="K33" s="15">
        <v>31</v>
      </c>
      <c r="L33" s="15">
        <v>33</v>
      </c>
      <c r="M33" s="182">
        <v>69</v>
      </c>
      <c r="N33" s="15">
        <v>66</v>
      </c>
      <c r="O33" s="56">
        <f t="shared" si="8"/>
        <v>66</v>
      </c>
      <c r="P33" s="136"/>
      <c r="Q33" s="15">
        <v>75</v>
      </c>
      <c r="R33" s="15">
        <v>118</v>
      </c>
      <c r="S33" s="15">
        <v>109</v>
      </c>
      <c r="T33" s="15">
        <v>111</v>
      </c>
      <c r="U33" s="15">
        <f t="shared" si="9"/>
        <v>111</v>
      </c>
      <c r="V33" s="136"/>
      <c r="W33" s="15">
        <v>104</v>
      </c>
      <c r="X33" s="15">
        <v>107</v>
      </c>
      <c r="Y33" s="15">
        <v>105</v>
      </c>
      <c r="Z33" s="15"/>
      <c r="AA33" s="15">
        <f t="shared" si="10"/>
        <v>105</v>
      </c>
    </row>
    <row r="34" spans="2:27">
      <c r="B34" s="23" t="s">
        <v>159</v>
      </c>
      <c r="C34" s="136"/>
      <c r="D34" s="136"/>
      <c r="E34" s="15">
        <v>2</v>
      </c>
      <c r="F34" s="15">
        <v>2</v>
      </c>
      <c r="G34" s="182">
        <v>3</v>
      </c>
      <c r="H34" s="15">
        <v>3</v>
      </c>
      <c r="I34" s="56">
        <f t="shared" si="7"/>
        <v>3</v>
      </c>
      <c r="J34" s="136"/>
      <c r="K34" s="15">
        <v>3</v>
      </c>
      <c r="L34" s="15">
        <v>3</v>
      </c>
      <c r="M34" s="182">
        <v>3</v>
      </c>
      <c r="N34" s="15">
        <v>4</v>
      </c>
      <c r="O34" s="56">
        <f t="shared" si="8"/>
        <v>4</v>
      </c>
      <c r="P34" s="136"/>
      <c r="Q34" s="15">
        <v>4</v>
      </c>
      <c r="R34" s="15">
        <v>4</v>
      </c>
      <c r="S34" s="15">
        <v>4</v>
      </c>
      <c r="T34" s="15">
        <v>4</v>
      </c>
      <c r="U34" s="15">
        <f t="shared" si="9"/>
        <v>4</v>
      </c>
      <c r="V34" s="136"/>
      <c r="W34" s="15">
        <v>4</v>
      </c>
      <c r="X34" s="15">
        <v>3</v>
      </c>
      <c r="Y34" s="15">
        <v>3</v>
      </c>
      <c r="Z34" s="15"/>
      <c r="AA34" s="15">
        <f t="shared" si="10"/>
        <v>3</v>
      </c>
    </row>
    <row r="35" spans="2:27">
      <c r="B35" s="23" t="s">
        <v>175</v>
      </c>
      <c r="C35" s="136"/>
      <c r="D35" s="136"/>
      <c r="E35" s="15">
        <v>3513</v>
      </c>
      <c r="F35" s="15">
        <v>3097</v>
      </c>
      <c r="G35" s="182">
        <v>3408</v>
      </c>
      <c r="H35" s="15">
        <v>3586</v>
      </c>
      <c r="I35" s="56">
        <f t="shared" si="7"/>
        <v>3586</v>
      </c>
      <c r="J35" s="136"/>
      <c r="K35" s="15">
        <v>3461</v>
      </c>
      <c r="L35" s="15">
        <v>3554</v>
      </c>
      <c r="M35" s="182">
        <v>2979</v>
      </c>
      <c r="N35" s="15">
        <v>2988</v>
      </c>
      <c r="O35" s="56">
        <f t="shared" si="8"/>
        <v>2988</v>
      </c>
      <c r="P35" s="136"/>
      <c r="Q35" s="15">
        <v>3380</v>
      </c>
      <c r="R35" s="15">
        <v>3711</v>
      </c>
      <c r="S35" s="15">
        <v>3970</v>
      </c>
      <c r="T35" s="15">
        <v>4440</v>
      </c>
      <c r="U35" s="15">
        <f t="shared" si="9"/>
        <v>4440</v>
      </c>
      <c r="V35" s="136"/>
      <c r="W35" s="15">
        <v>4457</v>
      </c>
      <c r="X35" s="15">
        <v>5076</v>
      </c>
      <c r="Y35" s="15">
        <v>5647</v>
      </c>
      <c r="Z35" s="15"/>
      <c r="AA35" s="15">
        <f t="shared" si="10"/>
        <v>5647</v>
      </c>
    </row>
    <row r="36" spans="2:27">
      <c r="B36" s="23" t="s">
        <v>200</v>
      </c>
      <c r="C36" s="136"/>
      <c r="D36" s="136"/>
      <c r="E36" s="15">
        <v>127</v>
      </c>
      <c r="F36" s="15">
        <v>128</v>
      </c>
      <c r="G36" s="182">
        <v>125</v>
      </c>
      <c r="H36" s="15">
        <v>128</v>
      </c>
      <c r="I36" s="56">
        <f t="shared" si="7"/>
        <v>128</v>
      </c>
      <c r="J36" s="136"/>
      <c r="K36" s="15">
        <v>127</v>
      </c>
      <c r="L36" s="15">
        <v>121</v>
      </c>
      <c r="M36" s="182">
        <v>124</v>
      </c>
      <c r="N36" s="15">
        <v>124</v>
      </c>
      <c r="O36" s="56">
        <f t="shared" si="8"/>
        <v>124</v>
      </c>
      <c r="P36" s="136"/>
      <c r="Q36" s="15">
        <v>128</v>
      </c>
      <c r="R36" s="15">
        <v>125</v>
      </c>
      <c r="S36" s="15">
        <v>191</v>
      </c>
      <c r="T36" s="15">
        <v>201</v>
      </c>
      <c r="U36" s="15">
        <f t="shared" si="9"/>
        <v>201</v>
      </c>
      <c r="V36" s="136"/>
      <c r="W36" s="15">
        <v>202</v>
      </c>
      <c r="X36" s="15">
        <v>205</v>
      </c>
      <c r="Y36" s="15">
        <v>210</v>
      </c>
      <c r="Z36" s="15"/>
      <c r="AA36" s="15">
        <f t="shared" si="10"/>
        <v>210</v>
      </c>
    </row>
    <row r="37" spans="2:27">
      <c r="B37" s="23" t="s">
        <v>201</v>
      </c>
      <c r="C37" s="136"/>
      <c r="D37" s="136"/>
      <c r="E37" s="15">
        <v>0</v>
      </c>
      <c r="F37" s="15">
        <v>0</v>
      </c>
      <c r="G37" s="182">
        <v>0</v>
      </c>
      <c r="H37" s="15">
        <v>0</v>
      </c>
      <c r="I37" s="56">
        <f t="shared" si="7"/>
        <v>0</v>
      </c>
      <c r="J37" s="136"/>
      <c r="K37" s="15">
        <v>0</v>
      </c>
      <c r="L37" s="15">
        <v>0</v>
      </c>
      <c r="M37" s="182">
        <v>0</v>
      </c>
      <c r="N37" s="15">
        <v>0</v>
      </c>
      <c r="O37" s="56">
        <f t="shared" si="8"/>
        <v>0</v>
      </c>
      <c r="P37" s="136"/>
      <c r="Q37" s="15">
        <v>0</v>
      </c>
      <c r="R37" s="15">
        <v>0</v>
      </c>
      <c r="S37" s="15">
        <v>0</v>
      </c>
      <c r="T37" s="15">
        <v>0</v>
      </c>
      <c r="U37" s="15">
        <f t="shared" si="9"/>
        <v>0</v>
      </c>
      <c r="V37" s="136"/>
      <c r="W37" s="15">
        <v>0</v>
      </c>
      <c r="X37" s="15">
        <v>0</v>
      </c>
      <c r="Y37" s="15">
        <v>0</v>
      </c>
      <c r="Z37" s="15"/>
      <c r="AA37" s="15">
        <f t="shared" si="10"/>
        <v>0</v>
      </c>
    </row>
    <row r="38" spans="2:27">
      <c r="B38" s="23" t="s">
        <v>218</v>
      </c>
      <c r="C38" s="136"/>
      <c r="D38" s="136"/>
      <c r="E38" s="15">
        <v>19</v>
      </c>
      <c r="F38" s="15">
        <v>17</v>
      </c>
      <c r="G38" s="182">
        <v>14</v>
      </c>
      <c r="H38" s="15">
        <v>14</v>
      </c>
      <c r="I38" s="56">
        <f t="shared" si="7"/>
        <v>14</v>
      </c>
      <c r="J38" s="136"/>
      <c r="K38" s="15">
        <v>13</v>
      </c>
      <c r="L38" s="15">
        <v>14</v>
      </c>
      <c r="M38" s="182">
        <v>12</v>
      </c>
      <c r="N38" s="15">
        <v>11</v>
      </c>
      <c r="O38" s="56">
        <f t="shared" si="8"/>
        <v>11</v>
      </c>
      <c r="P38" s="136"/>
      <c r="Q38" s="15">
        <v>10</v>
      </c>
      <c r="R38" s="15">
        <v>9</v>
      </c>
      <c r="S38" s="15">
        <v>9</v>
      </c>
      <c r="T38" s="15">
        <v>10</v>
      </c>
      <c r="U38" s="15">
        <f t="shared" si="9"/>
        <v>10</v>
      </c>
      <c r="V38" s="136"/>
      <c r="W38" s="15">
        <v>12</v>
      </c>
      <c r="X38" s="15">
        <v>11</v>
      </c>
      <c r="Y38" s="15">
        <v>12</v>
      </c>
      <c r="Z38" s="15"/>
      <c r="AA38" s="15">
        <f t="shared" si="10"/>
        <v>12</v>
      </c>
    </row>
    <row r="39" spans="2:27">
      <c r="B39" s="23" t="s">
        <v>219</v>
      </c>
      <c r="C39" s="136"/>
      <c r="D39" s="136"/>
      <c r="E39" s="15">
        <v>17</v>
      </c>
      <c r="F39" s="15">
        <v>15</v>
      </c>
      <c r="G39" s="182">
        <v>14</v>
      </c>
      <c r="H39" s="15">
        <v>14</v>
      </c>
      <c r="I39" s="56">
        <f t="shared" si="7"/>
        <v>14</v>
      </c>
      <c r="J39" s="136"/>
      <c r="K39" s="15">
        <v>12</v>
      </c>
      <c r="L39" s="15">
        <v>11</v>
      </c>
      <c r="M39" s="182">
        <v>11</v>
      </c>
      <c r="N39" s="15">
        <v>11</v>
      </c>
      <c r="O39" s="56">
        <f t="shared" si="8"/>
        <v>11</v>
      </c>
      <c r="P39" s="136"/>
      <c r="Q39" s="15">
        <v>12</v>
      </c>
      <c r="R39" s="15">
        <v>10</v>
      </c>
      <c r="S39" s="15">
        <v>9</v>
      </c>
      <c r="T39" s="15">
        <v>8</v>
      </c>
      <c r="U39" s="15">
        <f t="shared" si="9"/>
        <v>8</v>
      </c>
      <c r="V39" s="136"/>
      <c r="W39" s="15">
        <v>8</v>
      </c>
      <c r="X39" s="15">
        <v>6</v>
      </c>
      <c r="Y39" s="15">
        <v>6</v>
      </c>
      <c r="Z39" s="15"/>
      <c r="AA39" s="15">
        <f t="shared" si="10"/>
        <v>6</v>
      </c>
    </row>
    <row r="40" spans="2:27">
      <c r="B40" s="23" t="s">
        <v>229</v>
      </c>
      <c r="C40" s="136"/>
      <c r="D40" s="136"/>
      <c r="E40" s="15">
        <v>20</v>
      </c>
      <c r="F40" s="15">
        <v>18</v>
      </c>
      <c r="G40" s="182">
        <v>19</v>
      </c>
      <c r="H40" s="15">
        <v>22</v>
      </c>
      <c r="I40" s="56">
        <f t="shared" si="7"/>
        <v>22</v>
      </c>
      <c r="J40" s="136"/>
      <c r="K40" s="15">
        <v>26</v>
      </c>
      <c r="L40" s="15">
        <v>28</v>
      </c>
      <c r="M40" s="182">
        <v>34</v>
      </c>
      <c r="N40" s="15">
        <v>38</v>
      </c>
      <c r="O40" s="56">
        <f t="shared" si="8"/>
        <v>38</v>
      </c>
      <c r="P40" s="136"/>
      <c r="Q40" s="15">
        <v>44</v>
      </c>
      <c r="R40" s="15">
        <v>48</v>
      </c>
      <c r="S40" s="15">
        <v>50</v>
      </c>
      <c r="T40" s="15">
        <v>40</v>
      </c>
      <c r="U40" s="15">
        <f t="shared" si="9"/>
        <v>40</v>
      </c>
      <c r="V40" s="136"/>
      <c r="W40" s="15">
        <v>35</v>
      </c>
      <c r="X40" s="15">
        <v>32</v>
      </c>
      <c r="Y40" s="15">
        <v>25</v>
      </c>
      <c r="Z40" s="15"/>
      <c r="AA40" s="15">
        <f t="shared" si="10"/>
        <v>25</v>
      </c>
    </row>
    <row r="41" spans="2:27">
      <c r="B41" s="23" t="s">
        <v>225</v>
      </c>
      <c r="C41" s="136"/>
      <c r="D41" s="136"/>
      <c r="E41" s="15">
        <v>0</v>
      </c>
      <c r="F41" s="15">
        <v>0</v>
      </c>
      <c r="G41" s="182">
        <v>0</v>
      </c>
      <c r="H41" s="15">
        <v>0</v>
      </c>
      <c r="I41" s="56">
        <f t="shared" si="7"/>
        <v>0</v>
      </c>
      <c r="J41" s="136"/>
      <c r="K41" s="15">
        <v>0</v>
      </c>
      <c r="L41" s="15">
        <v>0</v>
      </c>
      <c r="M41" s="182">
        <v>0</v>
      </c>
      <c r="N41" s="15">
        <v>0</v>
      </c>
      <c r="O41" s="56">
        <f t="shared" si="8"/>
        <v>0</v>
      </c>
      <c r="P41" s="136"/>
      <c r="Q41" s="15">
        <v>0</v>
      </c>
      <c r="R41" s="15">
        <v>0</v>
      </c>
      <c r="S41" s="15">
        <v>0</v>
      </c>
      <c r="T41" s="15">
        <v>0</v>
      </c>
      <c r="U41" s="15">
        <f t="shared" si="9"/>
        <v>0</v>
      </c>
      <c r="V41" s="136"/>
      <c r="W41" s="15">
        <v>0</v>
      </c>
      <c r="X41" s="15">
        <v>0</v>
      </c>
      <c r="Y41" s="15">
        <v>0</v>
      </c>
      <c r="Z41" s="15"/>
      <c r="AA41" s="15">
        <f t="shared" si="10"/>
        <v>0</v>
      </c>
    </row>
    <row r="42" spans="2:27">
      <c r="B42" s="23" t="s">
        <v>233</v>
      </c>
      <c r="C42" s="136"/>
      <c r="D42" s="136"/>
      <c r="E42" s="15">
        <v>3</v>
      </c>
      <c r="F42" s="15">
        <v>3</v>
      </c>
      <c r="G42" s="182">
        <v>3</v>
      </c>
      <c r="H42" s="15">
        <v>2</v>
      </c>
      <c r="I42" s="56">
        <f t="shared" si="7"/>
        <v>2</v>
      </c>
      <c r="J42" s="136"/>
      <c r="K42" s="15">
        <v>2</v>
      </c>
      <c r="L42" s="15">
        <v>2</v>
      </c>
      <c r="M42" s="182">
        <v>1</v>
      </c>
      <c r="N42" s="15">
        <v>1</v>
      </c>
      <c r="O42" s="56">
        <f t="shared" si="8"/>
        <v>1</v>
      </c>
      <c r="P42" s="136"/>
      <c r="Q42" s="15">
        <v>1</v>
      </c>
      <c r="R42" s="15">
        <v>1</v>
      </c>
      <c r="S42" s="15">
        <v>1</v>
      </c>
      <c r="T42" s="15">
        <v>1</v>
      </c>
      <c r="U42" s="15">
        <f t="shared" si="9"/>
        <v>1</v>
      </c>
      <c r="V42" s="136"/>
      <c r="W42" s="15">
        <v>1</v>
      </c>
      <c r="X42" s="15">
        <v>1</v>
      </c>
      <c r="Y42" s="15">
        <v>1</v>
      </c>
      <c r="Z42" s="15"/>
      <c r="AA42" s="15">
        <f t="shared" si="10"/>
        <v>1</v>
      </c>
    </row>
    <row r="43" spans="2:27">
      <c r="B43" s="23" t="s">
        <v>207</v>
      </c>
      <c r="C43" s="136"/>
      <c r="D43" s="136"/>
      <c r="E43" s="15">
        <v>7</v>
      </c>
      <c r="F43" s="15">
        <v>7</v>
      </c>
      <c r="G43" s="182">
        <v>6</v>
      </c>
      <c r="H43" s="15">
        <v>6</v>
      </c>
      <c r="I43" s="56">
        <f t="shared" si="7"/>
        <v>6</v>
      </c>
      <c r="J43" s="136"/>
      <c r="K43" s="15">
        <v>5</v>
      </c>
      <c r="L43" s="15">
        <v>5</v>
      </c>
      <c r="M43" s="182">
        <v>3</v>
      </c>
      <c r="N43" s="15">
        <v>3</v>
      </c>
      <c r="O43" s="56">
        <f t="shared" si="8"/>
        <v>3</v>
      </c>
      <c r="P43" s="136"/>
      <c r="Q43" s="15">
        <v>4</v>
      </c>
      <c r="R43" s="15">
        <v>3</v>
      </c>
      <c r="S43" s="15">
        <v>3</v>
      </c>
      <c r="T43" s="15">
        <v>3</v>
      </c>
      <c r="U43" s="15">
        <f t="shared" si="9"/>
        <v>3</v>
      </c>
      <c r="V43" s="136"/>
      <c r="W43" s="15">
        <v>3</v>
      </c>
      <c r="X43" s="15">
        <v>3</v>
      </c>
      <c r="Y43" s="15">
        <v>3</v>
      </c>
      <c r="Z43" s="15"/>
      <c r="AA43" s="15">
        <f t="shared" si="10"/>
        <v>3</v>
      </c>
    </row>
    <row r="44" spans="2:27">
      <c r="B44" s="23" t="s">
        <v>305</v>
      </c>
      <c r="C44" s="136"/>
      <c r="D44" s="136"/>
      <c r="E44" s="15">
        <v>0</v>
      </c>
      <c r="F44" s="15">
        <v>0</v>
      </c>
      <c r="G44" s="182">
        <v>0</v>
      </c>
      <c r="H44" s="15">
        <v>0</v>
      </c>
      <c r="I44" s="56">
        <v>0</v>
      </c>
      <c r="J44" s="136"/>
      <c r="K44" s="15">
        <v>3</v>
      </c>
      <c r="L44" s="15">
        <v>2</v>
      </c>
      <c r="M44" s="182">
        <v>6</v>
      </c>
      <c r="N44" s="15">
        <v>6</v>
      </c>
      <c r="O44" s="56">
        <f t="shared" si="8"/>
        <v>6</v>
      </c>
      <c r="P44" s="136"/>
      <c r="Q44" s="15">
        <v>7</v>
      </c>
      <c r="R44" s="15">
        <v>16</v>
      </c>
      <c r="S44" s="15">
        <v>16</v>
      </c>
      <c r="T44" s="15">
        <v>17</v>
      </c>
      <c r="U44" s="15">
        <f t="shared" si="9"/>
        <v>17</v>
      </c>
      <c r="V44" s="136"/>
      <c r="W44" s="15">
        <v>17</v>
      </c>
      <c r="X44" s="15">
        <v>18</v>
      </c>
      <c r="Y44" s="15">
        <v>17</v>
      </c>
      <c r="Z44" s="15"/>
      <c r="AA44" s="15">
        <f t="shared" si="10"/>
        <v>17</v>
      </c>
    </row>
    <row r="45" spans="2:27">
      <c r="B45" s="23" t="s">
        <v>328</v>
      </c>
      <c r="C45" s="136"/>
      <c r="D45" s="136"/>
      <c r="E45" s="15"/>
      <c r="F45" s="15"/>
      <c r="G45" s="182"/>
      <c r="H45" s="15"/>
      <c r="I45" s="56"/>
      <c r="J45" s="136"/>
      <c r="K45" s="15"/>
      <c r="L45" s="15"/>
      <c r="M45" s="182"/>
      <c r="N45" s="15"/>
      <c r="O45" s="56"/>
      <c r="P45" s="136"/>
      <c r="Q45" s="15"/>
      <c r="R45" s="15">
        <v>9</v>
      </c>
      <c r="S45" s="15">
        <v>8</v>
      </c>
      <c r="T45" s="15">
        <v>9</v>
      </c>
      <c r="U45" s="15">
        <f t="shared" si="9"/>
        <v>9</v>
      </c>
      <c r="V45" s="136"/>
      <c r="W45" s="15">
        <v>8</v>
      </c>
      <c r="X45" s="15">
        <v>9</v>
      </c>
      <c r="Y45" s="15">
        <v>9</v>
      </c>
      <c r="Z45" s="15"/>
      <c r="AA45" s="15">
        <f t="shared" si="10"/>
        <v>9</v>
      </c>
    </row>
    <row r="46" spans="2:27">
      <c r="B46" s="23" t="s">
        <v>245</v>
      </c>
      <c r="C46" s="136"/>
      <c r="D46" s="136"/>
      <c r="E46" s="15">
        <v>144</v>
      </c>
      <c r="F46" s="15">
        <v>143</v>
      </c>
      <c r="G46" s="182">
        <v>143</v>
      </c>
      <c r="H46" s="15">
        <v>140</v>
      </c>
      <c r="I46" s="56">
        <f t="shared" si="7"/>
        <v>140</v>
      </c>
      <c r="J46" s="136"/>
      <c r="K46" s="15">
        <v>135</v>
      </c>
      <c r="L46" s="15">
        <v>127</v>
      </c>
      <c r="M46" s="182">
        <v>126</v>
      </c>
      <c r="N46" s="15">
        <v>103</v>
      </c>
      <c r="O46" s="56">
        <f t="shared" si="8"/>
        <v>103</v>
      </c>
      <c r="P46" s="136"/>
      <c r="Q46" s="15">
        <v>85</v>
      </c>
      <c r="R46" s="15">
        <v>82</v>
      </c>
      <c r="S46" s="15">
        <v>82</v>
      </c>
      <c r="T46" s="15">
        <v>76</v>
      </c>
      <c r="U46" s="15">
        <f t="shared" si="9"/>
        <v>76</v>
      </c>
      <c r="V46" s="136"/>
      <c r="W46" s="15">
        <v>62</v>
      </c>
      <c r="X46" s="15">
        <v>66</v>
      </c>
      <c r="Y46" s="15">
        <v>62</v>
      </c>
      <c r="Z46" s="15"/>
      <c r="AA46" s="15">
        <f t="shared" si="10"/>
        <v>62</v>
      </c>
    </row>
    <row r="47" spans="2:27">
      <c r="B47" s="23" t="s">
        <v>352</v>
      </c>
      <c r="C47" s="136"/>
      <c r="D47" s="136"/>
      <c r="E47" s="15"/>
      <c r="F47" s="15"/>
      <c r="G47" s="182"/>
      <c r="H47" s="15"/>
      <c r="I47" s="56"/>
      <c r="J47" s="136"/>
      <c r="K47" s="15"/>
      <c r="L47" s="15"/>
      <c r="M47" s="182"/>
      <c r="N47" s="15"/>
      <c r="O47" s="56"/>
      <c r="P47" s="136"/>
      <c r="Q47" s="15"/>
      <c r="R47" s="15"/>
      <c r="S47" s="15"/>
      <c r="T47" s="15">
        <v>11</v>
      </c>
      <c r="U47" s="15">
        <f t="shared" si="9"/>
        <v>11</v>
      </c>
      <c r="V47" s="136"/>
      <c r="W47" s="15">
        <v>14</v>
      </c>
      <c r="X47" s="15">
        <v>14</v>
      </c>
      <c r="Y47" s="15">
        <v>18</v>
      </c>
      <c r="Z47" s="15"/>
      <c r="AA47" s="15">
        <f t="shared" si="10"/>
        <v>18</v>
      </c>
    </row>
    <row r="48" spans="2:27" ht="15" customHeight="1">
      <c r="B48" s="24"/>
      <c r="E48" s="51">
        <f>E24+SUM(E26:E46)</f>
        <v>43422</v>
      </c>
      <c r="F48" s="51">
        <f>F24+SUM(F26:F46)</f>
        <v>41466</v>
      </c>
      <c r="G48" s="204">
        <f>G24+SUM(G26:G46)</f>
        <v>42830</v>
      </c>
      <c r="H48" s="51">
        <f>H24+SUM(H26:H46)</f>
        <v>43997</v>
      </c>
      <c r="I48" s="51">
        <f>I24+SUM(I26:I46)</f>
        <v>43997</v>
      </c>
      <c r="K48" s="51">
        <f>K24+SUM(K26:K46)</f>
        <v>46918</v>
      </c>
      <c r="L48" s="51">
        <f>L24+SUM(L26:L46)</f>
        <v>49511</v>
      </c>
      <c r="M48" s="204">
        <f>M24+SUM(M26:M46)</f>
        <v>49610</v>
      </c>
      <c r="N48" s="51">
        <f>N24+SUM(N26:N46)</f>
        <v>52081</v>
      </c>
      <c r="O48" s="51">
        <f>O24+SUM(O26:O46)</f>
        <v>52081</v>
      </c>
      <c r="Q48" s="51">
        <f>Q24+SUM(Q26:Q47)</f>
        <v>55146</v>
      </c>
      <c r="R48" s="51">
        <f>R24+SUM(R26:R47)</f>
        <v>57503</v>
      </c>
      <c r="S48" s="51">
        <f>S24+SUM(S26:S47)</f>
        <v>57994</v>
      </c>
      <c r="T48" s="51">
        <f t="shared" ref="T48:U48" si="11">T24+SUM(T26:T47)</f>
        <v>59755</v>
      </c>
      <c r="U48" s="51">
        <f t="shared" si="11"/>
        <v>59755</v>
      </c>
      <c r="W48" s="51">
        <f>W24+SUM(W26:W47)</f>
        <v>59871</v>
      </c>
      <c r="X48" s="51">
        <f>X24+SUM(X26:X47)</f>
        <v>59873</v>
      </c>
      <c r="Y48" s="51">
        <f>Y24+SUM(Y26:Y47)</f>
        <v>60652</v>
      </c>
      <c r="Z48" s="51">
        <f t="shared" ref="Z48:AA48" si="12">Z24+SUM(Z26:Z47)</f>
        <v>0</v>
      </c>
      <c r="AA48" s="51">
        <f t="shared" si="12"/>
        <v>60652</v>
      </c>
    </row>
    <row r="49" spans="2:27">
      <c r="G49" s="171"/>
      <c r="M49" s="171"/>
    </row>
    <row r="50" spans="2:27" ht="13.5" customHeight="1">
      <c r="B50" s="94" t="s">
        <v>65</v>
      </c>
      <c r="E50" s="92" t="str">
        <f t="shared" ref="E50:F50" si="13">E11</f>
        <v>QE Jun-20</v>
      </c>
      <c r="F50" s="92" t="str">
        <f t="shared" si="13"/>
        <v>QE Sep-20</v>
      </c>
      <c r="G50" s="92" t="str">
        <f>G11</f>
        <v>QE Dec-20</v>
      </c>
      <c r="H50" s="92" t="str">
        <f>H11</f>
        <v>QE Mar-21</v>
      </c>
      <c r="I50" s="91" t="str">
        <f>I11</f>
        <v>FY 2020-21</v>
      </c>
      <c r="K50" s="92" t="str">
        <f t="shared" ref="K50:L50" si="14">K11</f>
        <v>QE Jun-21</v>
      </c>
      <c r="L50" s="92" t="str">
        <f t="shared" si="14"/>
        <v>QE Sep-21</v>
      </c>
      <c r="M50" s="92" t="str">
        <f t="shared" ref="M50:N50" si="15">M11</f>
        <v>QE Dec-21</v>
      </c>
      <c r="N50" s="92" t="str">
        <f t="shared" si="15"/>
        <v>QE Mar-22</v>
      </c>
      <c r="O50" s="91" t="str">
        <f>O11</f>
        <v>FY 2021-22</v>
      </c>
      <c r="Q50" s="92" t="str">
        <f t="shared" ref="Q50:U50" si="16">Q11</f>
        <v>QE Jun-22</v>
      </c>
      <c r="R50" s="92" t="str">
        <f t="shared" si="16"/>
        <v>QE Sep-22</v>
      </c>
      <c r="S50" s="92" t="str">
        <f t="shared" si="16"/>
        <v>QE Dec-22</v>
      </c>
      <c r="T50" s="92" t="str">
        <f t="shared" si="16"/>
        <v>QE Mar-23</v>
      </c>
      <c r="U50" s="92" t="str">
        <f t="shared" si="16"/>
        <v>FY 2022-23</v>
      </c>
      <c r="W50" s="92" t="str">
        <f t="shared" ref="W50" si="17">W11</f>
        <v>QE Jun-23</v>
      </c>
      <c r="X50" s="92" t="str">
        <f t="shared" ref="X50:AA50" si="18">X11</f>
        <v>QE Sep-23</v>
      </c>
      <c r="Y50" s="92" t="str">
        <f t="shared" si="18"/>
        <v>QE Dec-23</v>
      </c>
      <c r="Z50" s="92" t="str">
        <f t="shared" si="18"/>
        <v>QE Mar-24</v>
      </c>
      <c r="AA50" s="92" t="str">
        <f t="shared" si="18"/>
        <v>FY 2023-24</v>
      </c>
    </row>
    <row r="51" spans="2:27">
      <c r="B51" s="30"/>
      <c r="E51" s="12"/>
      <c r="F51" s="12"/>
      <c r="G51" s="167"/>
      <c r="H51" s="12"/>
      <c r="I51" s="12"/>
      <c r="K51" s="12"/>
      <c r="L51" s="12"/>
      <c r="M51" s="167"/>
      <c r="N51" s="12"/>
      <c r="O51" s="12"/>
      <c r="Q51" s="12"/>
      <c r="R51" s="12"/>
      <c r="S51" s="12"/>
      <c r="T51" s="12"/>
      <c r="U51" s="12"/>
      <c r="W51" s="12"/>
      <c r="X51" s="12"/>
      <c r="Y51" s="12"/>
      <c r="Z51" s="12"/>
      <c r="AA51" s="12"/>
    </row>
    <row r="52" spans="2:27">
      <c r="B52" s="57" t="s">
        <v>49</v>
      </c>
      <c r="C52" s="137"/>
      <c r="D52" s="137"/>
      <c r="E52" s="58">
        <v>0.10544648930286125</v>
      </c>
      <c r="F52" s="58">
        <v>0.23809054349132938</v>
      </c>
      <c r="G52" s="205">
        <v>0.22903470023706266</v>
      </c>
      <c r="H52" s="205">
        <v>0.30380093251935142</v>
      </c>
      <c r="I52" s="58">
        <v>0.2198706952131895</v>
      </c>
      <c r="J52" s="137"/>
      <c r="K52" s="58">
        <v>0.31532305581225145</v>
      </c>
      <c r="L52" s="58">
        <v>0.34413634408871335</v>
      </c>
      <c r="M52" s="205">
        <v>0.35512041483855872</v>
      </c>
      <c r="N52" s="205">
        <v>0.43922143636233868</v>
      </c>
      <c r="O52" s="58">
        <v>0.36430069115151914</v>
      </c>
      <c r="P52" s="137"/>
      <c r="Q52" s="205">
        <v>0.48554200696201238</v>
      </c>
      <c r="R52" s="205">
        <v>0.41095587575770909</v>
      </c>
      <c r="S52" s="205">
        <v>0.27840128488644639</v>
      </c>
      <c r="T52" s="205">
        <v>0.39559098392107839</v>
      </c>
      <c r="U52" s="205">
        <v>0.39005816966624124</v>
      </c>
      <c r="V52" s="137"/>
      <c r="W52" s="205">
        <v>0.32251721799999999</v>
      </c>
      <c r="X52" s="205">
        <v>0.30179211058045557</v>
      </c>
      <c r="Y52" s="205">
        <v>0.28838164279960354</v>
      </c>
      <c r="Z52" s="205"/>
      <c r="AA52" s="205">
        <v>0.30378661776835386</v>
      </c>
    </row>
    <row r="53" spans="2:27">
      <c r="B53" s="59"/>
      <c r="E53" s="60"/>
      <c r="F53" s="60"/>
      <c r="G53" s="60"/>
      <c r="H53" s="60"/>
      <c r="I53" s="60"/>
      <c r="K53" s="60"/>
      <c r="L53" s="60"/>
      <c r="M53" s="60"/>
      <c r="N53" s="60"/>
      <c r="O53" s="60"/>
      <c r="Q53" s="60"/>
      <c r="R53" s="60"/>
      <c r="S53" s="60"/>
      <c r="T53" s="60"/>
      <c r="U53" s="60"/>
      <c r="W53" s="60"/>
      <c r="X53" s="60"/>
      <c r="Y53" s="60"/>
      <c r="Z53" s="60"/>
      <c r="AA53" s="60"/>
    </row>
    <row r="55" spans="2:27">
      <c r="B55" s="152"/>
    </row>
    <row r="56" spans="2:27">
      <c r="B56" s="152"/>
    </row>
    <row r="57" spans="2:27">
      <c r="B57" s="152"/>
    </row>
    <row r="58" spans="2:27">
      <c r="B58" s="152"/>
    </row>
    <row r="60" spans="2:27" ht="13.2" hidden="1">
      <c r="B60" s="121" t="s">
        <v>116</v>
      </c>
      <c r="C60" s="122"/>
      <c r="D60" s="122"/>
      <c r="J60" s="122"/>
      <c r="P60" s="122"/>
      <c r="V60" s="122"/>
    </row>
    <row r="61" spans="2:27" ht="13.2" hidden="1">
      <c r="B61" s="121"/>
      <c r="C61" s="122"/>
      <c r="D61" s="122"/>
      <c r="J61" s="122"/>
      <c r="P61" s="122"/>
      <c r="V61" s="122"/>
    </row>
    <row r="62" spans="2:27" ht="13.2" hidden="1">
      <c r="B62" s="121"/>
      <c r="C62" s="122"/>
      <c r="D62" s="122"/>
      <c r="J62" s="122"/>
      <c r="P62" s="122"/>
      <c r="V62" s="122"/>
    </row>
    <row r="63" spans="2:27" ht="13.2" hidden="1">
      <c r="B63" s="123"/>
      <c r="C63" s="122"/>
      <c r="D63" s="122"/>
      <c r="J63" s="122"/>
      <c r="P63" s="122"/>
      <c r="V63" s="122"/>
    </row>
    <row r="64" spans="2:27" ht="13.2" hidden="1" thickBot="1">
      <c r="B64" s="124" t="s">
        <v>117</v>
      </c>
    </row>
    <row r="65" spans="2:2" hidden="1">
      <c r="B65" s="118"/>
    </row>
    <row r="66" spans="2:2" hidden="1">
      <c r="B66" s="119" t="s">
        <v>26</v>
      </c>
    </row>
    <row r="67" spans="2:2" hidden="1">
      <c r="B67" s="119" t="s">
        <v>27</v>
      </c>
    </row>
    <row r="68" spans="2:2" hidden="1">
      <c r="B68" s="119" t="s">
        <v>118</v>
      </c>
    </row>
    <row r="69" spans="2:2" hidden="1">
      <c r="B69" s="119" t="s">
        <v>28</v>
      </c>
    </row>
    <row r="70" spans="2:2" hidden="1">
      <c r="B70" s="119" t="s">
        <v>32</v>
      </c>
    </row>
    <row r="71" spans="2:2" hidden="1">
      <c r="B71" s="119" t="s">
        <v>77</v>
      </c>
    </row>
    <row r="72" spans="2:2" hidden="1">
      <c r="B72" s="119"/>
    </row>
    <row r="73" spans="2:2" hidden="1">
      <c r="B73" s="119"/>
    </row>
    <row r="74" spans="2:2" hidden="1">
      <c r="B74" s="125" t="s">
        <v>29</v>
      </c>
    </row>
    <row r="75" spans="2:2" hidden="1">
      <c r="B75" s="119"/>
    </row>
    <row r="76" spans="2:2" hidden="1">
      <c r="B76" s="119" t="s">
        <v>30</v>
      </c>
    </row>
    <row r="77" spans="2:2" hidden="1">
      <c r="B77" s="119" t="s">
        <v>15</v>
      </c>
    </row>
    <row r="78" spans="2:2" hidden="1">
      <c r="B78" s="119" t="s">
        <v>34</v>
      </c>
    </row>
    <row r="79" spans="2:2" hidden="1">
      <c r="B79" s="119" t="s">
        <v>41</v>
      </c>
    </row>
    <row r="80" spans="2:2" hidden="1">
      <c r="B80" s="119" t="s">
        <v>78</v>
      </c>
    </row>
    <row r="81" spans="2:2" hidden="1">
      <c r="B81" s="120" t="s">
        <v>79</v>
      </c>
    </row>
    <row r="82" spans="2:2" hidden="1">
      <c r="B82" s="120" t="s">
        <v>87</v>
      </c>
    </row>
    <row r="83" spans="2:2" hidden="1">
      <c r="B83" s="120"/>
    </row>
    <row r="84" spans="2:2" hidden="1">
      <c r="B84" s="120"/>
    </row>
    <row r="85" spans="2:2" hidden="1">
      <c r="B85" s="120"/>
    </row>
    <row r="86" spans="2:2" ht="13.2" hidden="1" thickBot="1">
      <c r="B86" s="124" t="s">
        <v>119</v>
      </c>
    </row>
    <row r="87" spans="2:2" hidden="1">
      <c r="B87" s="117"/>
    </row>
    <row r="88" spans="2:2" hidden="1">
      <c r="B88" s="121"/>
    </row>
    <row r="89" spans="2:2" hidden="1">
      <c r="B89" s="121" t="s">
        <v>120</v>
      </c>
    </row>
    <row r="90" spans="2:2" hidden="1">
      <c r="B90" s="121"/>
    </row>
    <row r="91" spans="2:2" hidden="1">
      <c r="B91" s="123"/>
    </row>
    <row r="92" spans="2:2" ht="13.2" hidden="1" thickBot="1">
      <c r="B92" s="124" t="s">
        <v>121</v>
      </c>
    </row>
    <row r="93" spans="2:2" hidden="1">
      <c r="B93" s="118"/>
    </row>
    <row r="94" spans="2:2" hidden="1">
      <c r="B94" s="119" t="s">
        <v>26</v>
      </c>
    </row>
    <row r="95" spans="2:2" hidden="1">
      <c r="B95" s="119" t="s">
        <v>27</v>
      </c>
    </row>
    <row r="96" spans="2:2" hidden="1">
      <c r="B96" s="119" t="s">
        <v>118</v>
      </c>
    </row>
    <row r="97" spans="2:2" hidden="1">
      <c r="B97" s="119" t="s">
        <v>28</v>
      </c>
    </row>
    <row r="98" spans="2:2" hidden="1">
      <c r="B98" s="119" t="s">
        <v>32</v>
      </c>
    </row>
    <row r="99" spans="2:2" hidden="1">
      <c r="B99" s="119" t="s">
        <v>77</v>
      </c>
    </row>
    <row r="100" spans="2:2" hidden="1">
      <c r="B100" s="119"/>
    </row>
    <row r="101" spans="2:2" hidden="1">
      <c r="B101" s="119"/>
    </row>
    <row r="102" spans="2:2" hidden="1">
      <c r="B102" s="125" t="s">
        <v>29</v>
      </c>
    </row>
    <row r="103" spans="2:2" hidden="1">
      <c r="B103" s="119"/>
    </row>
    <row r="104" spans="2:2" hidden="1">
      <c r="B104" s="119" t="s">
        <v>30</v>
      </c>
    </row>
    <row r="105" spans="2:2" hidden="1">
      <c r="B105" s="119" t="s">
        <v>15</v>
      </c>
    </row>
    <row r="106" spans="2:2" hidden="1">
      <c r="B106" s="119" t="s">
        <v>34</v>
      </c>
    </row>
    <row r="107" spans="2:2" hidden="1">
      <c r="B107" s="119" t="s">
        <v>41</v>
      </c>
    </row>
    <row r="108" spans="2:2" hidden="1">
      <c r="B108" s="119" t="s">
        <v>78</v>
      </c>
    </row>
    <row r="109" spans="2:2" hidden="1">
      <c r="B109" s="120" t="s">
        <v>79</v>
      </c>
    </row>
    <row r="110" spans="2:2" hidden="1">
      <c r="B110" s="120" t="s">
        <v>87</v>
      </c>
    </row>
    <row r="111" spans="2:2" hidden="1">
      <c r="B111" s="120"/>
    </row>
    <row r="112" spans="2:2" hidden="1">
      <c r="B112" s="120"/>
    </row>
    <row r="113" spans="2:2" hidden="1">
      <c r="B113" s="120"/>
    </row>
    <row r="114" spans="2:2" ht="13.2" hidden="1" thickBot="1">
      <c r="B114" s="124" t="s">
        <v>122</v>
      </c>
    </row>
  </sheetData>
  <phoneticPr fontId="3" type="noConversion"/>
  <printOptions horizontalCentered="1" verticalCentered="1"/>
  <pageMargins left="0.25" right="0.25" top="0.75" bottom="0.75" header="0.3" footer="0.3"/>
  <pageSetup paperSize="9" scale="51" orientation="landscape" r:id="rId1"/>
  <headerFooter alignWithMargins="0"/>
  <ignoredErrors>
    <ignoredError sqref="M2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3:EL38"/>
  <sheetViews>
    <sheetView showGridLines="0" view="pageBreakPreview" zoomScale="80" zoomScaleNormal="80" zoomScaleSheetLayoutView="80" workbookViewId="0">
      <pane xSplit="2" topLeftCell="DR1" activePane="topRight" state="frozen"/>
      <selection activeCell="B78" sqref="B78"/>
      <selection pane="topRight" activeCell="EL15" sqref="EL15"/>
    </sheetView>
  </sheetViews>
  <sheetFormatPr defaultColWidth="14.44140625" defaultRowHeight="12.6"/>
  <cols>
    <col min="1" max="1" width="0.109375" style="7" customWidth="1"/>
    <col min="2" max="2" width="53" style="7" customWidth="1"/>
    <col min="3" max="3" width="1" style="7" customWidth="1"/>
    <col min="4" max="9" width="14.44140625" style="7" customWidth="1"/>
    <col min="10" max="10" width="1" style="7" customWidth="1"/>
    <col min="11" max="16" width="14.44140625" style="7" customWidth="1"/>
    <col min="17" max="17" width="1" style="7" customWidth="1"/>
    <col min="18" max="23" width="14.44140625" style="7" customWidth="1"/>
    <col min="24" max="24" width="1" style="7" customWidth="1"/>
    <col min="25" max="30" width="14.44140625" style="7" customWidth="1"/>
    <col min="31" max="31" width="1" style="7" customWidth="1"/>
    <col min="32" max="37" width="14.44140625" style="7" customWidth="1"/>
    <col min="38" max="38" width="1" style="7" customWidth="1"/>
    <col min="39" max="44" width="14.44140625" style="7" customWidth="1"/>
    <col min="45" max="45" width="1" style="7" customWidth="1"/>
    <col min="46" max="51" width="14.44140625" style="7" customWidth="1"/>
    <col min="52" max="52" width="1" style="7" customWidth="1"/>
    <col min="53" max="58" width="14.44140625" style="7" customWidth="1"/>
    <col min="59" max="59" width="1" style="7" customWidth="1"/>
    <col min="60" max="65" width="14.44140625" style="7" customWidth="1"/>
    <col min="66" max="66" width="1" style="7" customWidth="1"/>
    <col min="67" max="72" width="14.44140625" style="7" customWidth="1"/>
    <col min="73" max="73" width="1" style="7" customWidth="1"/>
    <col min="74" max="79" width="14.44140625" style="7" customWidth="1"/>
    <col min="80" max="80" width="1" style="7" customWidth="1"/>
    <col min="81" max="86" width="14.44140625" style="7" customWidth="1"/>
    <col min="87" max="87" width="1" style="7" customWidth="1"/>
    <col min="88" max="93" width="14.44140625" style="7" customWidth="1"/>
    <col min="94" max="94" width="1" style="7" customWidth="1"/>
    <col min="95" max="100" width="14.44140625" style="7" customWidth="1"/>
    <col min="101" max="101" width="1" style="7" customWidth="1"/>
    <col min="102" max="107" width="14.44140625" style="7" customWidth="1"/>
    <col min="108" max="108" width="1" style="7" customWidth="1"/>
    <col min="109" max="114" width="14.44140625" style="7" customWidth="1"/>
    <col min="115" max="115" width="1" style="7" customWidth="1"/>
    <col min="116" max="121" width="14.44140625" style="7" customWidth="1"/>
    <col min="122" max="122" width="1" style="7" customWidth="1"/>
    <col min="123" max="128" width="14.44140625" style="7" customWidth="1"/>
    <col min="129" max="129" width="1" style="7" customWidth="1"/>
    <col min="130" max="135" width="14.44140625" style="7" hidden="1" customWidth="1"/>
    <col min="136" max="136" width="1" style="7" hidden="1" customWidth="1"/>
    <col min="137" max="142" width="14.44140625" style="7" customWidth="1"/>
    <col min="143" max="16384" width="14.44140625" style="7"/>
  </cols>
  <sheetData>
    <row r="3" spans="2:142" ht="13.2">
      <c r="EL3" s="98" t="s">
        <v>76</v>
      </c>
    </row>
    <row r="9" spans="2:142">
      <c r="B9" s="22" t="s">
        <v>224</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row>
    <row r="11" spans="2:142" s="50" customFormat="1" ht="13.5" customHeight="1">
      <c r="B11" s="344"/>
      <c r="D11" s="355" t="s">
        <v>256</v>
      </c>
      <c r="E11" s="356"/>
      <c r="F11" s="356"/>
      <c r="G11" s="356"/>
      <c r="H11" s="356"/>
      <c r="I11" s="357"/>
      <c r="K11" s="355" t="s">
        <v>257</v>
      </c>
      <c r="L11" s="356"/>
      <c r="M11" s="356"/>
      <c r="N11" s="356"/>
      <c r="O11" s="356"/>
      <c r="P11" s="357"/>
      <c r="R11" s="355" t="s">
        <v>258</v>
      </c>
      <c r="S11" s="356"/>
      <c r="T11" s="356"/>
      <c r="U11" s="356"/>
      <c r="V11" s="356"/>
      <c r="W11" s="357"/>
      <c r="Y11" s="355" t="s">
        <v>259</v>
      </c>
      <c r="Z11" s="356"/>
      <c r="AA11" s="356"/>
      <c r="AB11" s="356"/>
      <c r="AC11" s="356"/>
      <c r="AD11" s="357"/>
      <c r="AF11" s="355" t="s">
        <v>269</v>
      </c>
      <c r="AG11" s="356"/>
      <c r="AH11" s="356"/>
      <c r="AI11" s="356"/>
      <c r="AJ11" s="356"/>
      <c r="AK11" s="357"/>
      <c r="AM11" s="355" t="s">
        <v>293</v>
      </c>
      <c r="AN11" s="356"/>
      <c r="AO11" s="356"/>
      <c r="AP11" s="356"/>
      <c r="AQ11" s="356"/>
      <c r="AR11" s="357"/>
      <c r="AT11" s="355" t="s">
        <v>294</v>
      </c>
      <c r="AU11" s="356"/>
      <c r="AV11" s="356"/>
      <c r="AW11" s="356"/>
      <c r="AX11" s="356"/>
      <c r="AY11" s="357"/>
      <c r="BA11" s="355" t="s">
        <v>295</v>
      </c>
      <c r="BB11" s="356"/>
      <c r="BC11" s="356"/>
      <c r="BD11" s="356"/>
      <c r="BE11" s="356"/>
      <c r="BF11" s="357"/>
      <c r="BH11" s="355" t="s">
        <v>296</v>
      </c>
      <c r="BI11" s="356"/>
      <c r="BJ11" s="356"/>
      <c r="BK11" s="356"/>
      <c r="BL11" s="356"/>
      <c r="BM11" s="357"/>
      <c r="BO11" s="355" t="s">
        <v>304</v>
      </c>
      <c r="BP11" s="356"/>
      <c r="BQ11" s="356"/>
      <c r="BR11" s="356"/>
      <c r="BS11" s="356"/>
      <c r="BT11" s="357"/>
      <c r="BV11" s="355" t="s">
        <v>318</v>
      </c>
      <c r="BW11" s="356"/>
      <c r="BX11" s="356"/>
      <c r="BY11" s="356"/>
      <c r="BZ11" s="356"/>
      <c r="CA11" s="357"/>
      <c r="CC11" s="355" t="s">
        <v>322</v>
      </c>
      <c r="CD11" s="356"/>
      <c r="CE11" s="356"/>
      <c r="CF11" s="356"/>
      <c r="CG11" s="356"/>
      <c r="CH11" s="357"/>
      <c r="CJ11" s="355" t="s">
        <v>331</v>
      </c>
      <c r="CK11" s="356"/>
      <c r="CL11" s="356"/>
      <c r="CM11" s="356"/>
      <c r="CN11" s="356"/>
      <c r="CO11" s="357"/>
      <c r="CQ11" s="355" t="s">
        <v>349</v>
      </c>
      <c r="CR11" s="356"/>
      <c r="CS11" s="356"/>
      <c r="CT11" s="356"/>
      <c r="CU11" s="356"/>
      <c r="CV11" s="357"/>
      <c r="CX11" s="355" t="s">
        <v>329</v>
      </c>
      <c r="CY11" s="356"/>
      <c r="CZ11" s="356"/>
      <c r="DA11" s="356"/>
      <c r="DB11" s="356"/>
      <c r="DC11" s="357"/>
      <c r="DE11" s="355" t="s">
        <v>356</v>
      </c>
      <c r="DF11" s="356"/>
      <c r="DG11" s="356"/>
      <c r="DH11" s="356"/>
      <c r="DI11" s="356"/>
      <c r="DJ11" s="357"/>
      <c r="DL11" s="355" t="s">
        <v>357</v>
      </c>
      <c r="DM11" s="356"/>
      <c r="DN11" s="356"/>
      <c r="DO11" s="356"/>
      <c r="DP11" s="356"/>
      <c r="DQ11" s="357"/>
      <c r="DS11" s="355" t="s">
        <v>358</v>
      </c>
      <c r="DT11" s="356"/>
      <c r="DU11" s="356"/>
      <c r="DV11" s="356"/>
      <c r="DW11" s="356"/>
      <c r="DX11" s="357"/>
      <c r="DZ11" s="355" t="s">
        <v>359</v>
      </c>
      <c r="EA11" s="356"/>
      <c r="EB11" s="356"/>
      <c r="EC11" s="356"/>
      <c r="ED11" s="356"/>
      <c r="EE11" s="357"/>
      <c r="EG11" s="355" t="s">
        <v>372</v>
      </c>
      <c r="EH11" s="356"/>
      <c r="EI11" s="356"/>
      <c r="EJ11" s="356"/>
      <c r="EK11" s="356"/>
      <c r="EL11" s="357"/>
    </row>
    <row r="12" spans="2:142" s="50" customFormat="1" ht="27" customHeight="1">
      <c r="B12" s="345"/>
      <c r="D12" s="93" t="s">
        <v>364</v>
      </c>
      <c r="E12" s="93" t="s">
        <v>365</v>
      </c>
      <c r="F12" s="93" t="s">
        <v>366</v>
      </c>
      <c r="G12" s="93" t="s">
        <v>367</v>
      </c>
      <c r="H12" s="93" t="s">
        <v>363</v>
      </c>
      <c r="I12" s="93" t="s">
        <v>22</v>
      </c>
      <c r="K12" s="93" t="s">
        <v>364</v>
      </c>
      <c r="L12" s="93" t="s">
        <v>365</v>
      </c>
      <c r="M12" s="93" t="s">
        <v>366</v>
      </c>
      <c r="N12" s="93" t="s">
        <v>367</v>
      </c>
      <c r="O12" s="93" t="s">
        <v>363</v>
      </c>
      <c r="P12" s="93" t="s">
        <v>22</v>
      </c>
      <c r="R12" s="93" t="s">
        <v>364</v>
      </c>
      <c r="S12" s="93" t="s">
        <v>365</v>
      </c>
      <c r="T12" s="93" t="s">
        <v>366</v>
      </c>
      <c r="U12" s="93" t="s">
        <v>367</v>
      </c>
      <c r="V12" s="93" t="s">
        <v>363</v>
      </c>
      <c r="W12" s="93" t="s">
        <v>22</v>
      </c>
      <c r="Y12" s="93" t="s">
        <v>364</v>
      </c>
      <c r="Z12" s="93" t="s">
        <v>365</v>
      </c>
      <c r="AA12" s="93" t="s">
        <v>366</v>
      </c>
      <c r="AB12" s="93" t="s">
        <v>367</v>
      </c>
      <c r="AC12" s="93" t="s">
        <v>363</v>
      </c>
      <c r="AD12" s="93" t="s">
        <v>22</v>
      </c>
      <c r="AF12" s="93" t="s">
        <v>364</v>
      </c>
      <c r="AG12" s="93" t="s">
        <v>365</v>
      </c>
      <c r="AH12" s="304" t="s">
        <v>366</v>
      </c>
      <c r="AI12" s="304" t="s">
        <v>367</v>
      </c>
      <c r="AJ12" s="93" t="s">
        <v>363</v>
      </c>
      <c r="AK12" s="93" t="s">
        <v>22</v>
      </c>
      <c r="AM12" s="93" t="s">
        <v>364</v>
      </c>
      <c r="AN12" s="93" t="s">
        <v>365</v>
      </c>
      <c r="AO12" s="93" t="s">
        <v>366</v>
      </c>
      <c r="AP12" s="93" t="s">
        <v>367</v>
      </c>
      <c r="AQ12" s="93" t="s">
        <v>363</v>
      </c>
      <c r="AR12" s="93" t="s">
        <v>22</v>
      </c>
      <c r="AT12" s="93" t="s">
        <v>364</v>
      </c>
      <c r="AU12" s="93" t="s">
        <v>365</v>
      </c>
      <c r="AV12" s="93" t="s">
        <v>366</v>
      </c>
      <c r="AW12" s="93" t="s">
        <v>367</v>
      </c>
      <c r="AX12" s="93" t="s">
        <v>363</v>
      </c>
      <c r="AY12" s="93" t="s">
        <v>22</v>
      </c>
      <c r="BA12" s="93" t="s">
        <v>364</v>
      </c>
      <c r="BB12" s="93" t="s">
        <v>365</v>
      </c>
      <c r="BC12" s="93" t="s">
        <v>366</v>
      </c>
      <c r="BD12" s="93" t="s">
        <v>367</v>
      </c>
      <c r="BE12" s="93" t="s">
        <v>363</v>
      </c>
      <c r="BF12" s="93" t="s">
        <v>22</v>
      </c>
      <c r="BH12" s="93" t="s">
        <v>364</v>
      </c>
      <c r="BI12" s="93" t="s">
        <v>365</v>
      </c>
      <c r="BJ12" s="93" t="s">
        <v>366</v>
      </c>
      <c r="BK12" s="93" t="s">
        <v>367</v>
      </c>
      <c r="BL12" s="93" t="s">
        <v>363</v>
      </c>
      <c r="BM12" s="93" t="s">
        <v>22</v>
      </c>
      <c r="BO12" s="93" t="s">
        <v>364</v>
      </c>
      <c r="BP12" s="93" t="s">
        <v>365</v>
      </c>
      <c r="BQ12" s="304" t="s">
        <v>366</v>
      </c>
      <c r="BR12" s="304" t="s">
        <v>367</v>
      </c>
      <c r="BS12" s="93" t="s">
        <v>363</v>
      </c>
      <c r="BT12" s="93" t="s">
        <v>22</v>
      </c>
      <c r="BV12" s="93" t="s">
        <v>364</v>
      </c>
      <c r="BW12" s="93" t="s">
        <v>365</v>
      </c>
      <c r="BX12" s="93" t="s">
        <v>366</v>
      </c>
      <c r="BY12" s="93" t="s">
        <v>367</v>
      </c>
      <c r="BZ12" s="93" t="s">
        <v>363</v>
      </c>
      <c r="CA12" s="93" t="s">
        <v>22</v>
      </c>
      <c r="CC12" s="93" t="s">
        <v>364</v>
      </c>
      <c r="CD12" s="93" t="s">
        <v>365</v>
      </c>
      <c r="CE12" s="93" t="s">
        <v>366</v>
      </c>
      <c r="CF12" s="93" t="s">
        <v>367</v>
      </c>
      <c r="CG12" s="93" t="s">
        <v>363</v>
      </c>
      <c r="CH12" s="93" t="s">
        <v>22</v>
      </c>
      <c r="CJ12" s="93" t="s">
        <v>364</v>
      </c>
      <c r="CK12" s="93" t="s">
        <v>365</v>
      </c>
      <c r="CL12" s="93" t="s">
        <v>366</v>
      </c>
      <c r="CM12" s="93" t="s">
        <v>367</v>
      </c>
      <c r="CN12" s="93" t="s">
        <v>363</v>
      </c>
      <c r="CO12" s="93" t="s">
        <v>22</v>
      </c>
      <c r="CQ12" s="93" t="s">
        <v>364</v>
      </c>
      <c r="CR12" s="93" t="s">
        <v>365</v>
      </c>
      <c r="CS12" s="93" t="s">
        <v>366</v>
      </c>
      <c r="CT12" s="93" t="s">
        <v>367</v>
      </c>
      <c r="CU12" s="93" t="s">
        <v>363</v>
      </c>
      <c r="CV12" s="93" t="s">
        <v>22</v>
      </c>
      <c r="CX12" s="93" t="s">
        <v>364</v>
      </c>
      <c r="CY12" s="93" t="s">
        <v>365</v>
      </c>
      <c r="CZ12" s="304" t="s">
        <v>366</v>
      </c>
      <c r="DA12" s="304" t="s">
        <v>367</v>
      </c>
      <c r="DB12" s="93" t="s">
        <v>363</v>
      </c>
      <c r="DC12" s="93" t="s">
        <v>22</v>
      </c>
      <c r="DE12" s="93" t="s">
        <v>364</v>
      </c>
      <c r="DF12" s="93" t="s">
        <v>365</v>
      </c>
      <c r="DG12" s="93" t="s">
        <v>366</v>
      </c>
      <c r="DH12" s="93" t="s">
        <v>367</v>
      </c>
      <c r="DI12" s="93" t="s">
        <v>363</v>
      </c>
      <c r="DJ12" s="93" t="s">
        <v>22</v>
      </c>
      <c r="DL12" s="93" t="s">
        <v>364</v>
      </c>
      <c r="DM12" s="93" t="s">
        <v>365</v>
      </c>
      <c r="DN12" s="93" t="s">
        <v>366</v>
      </c>
      <c r="DO12" s="93" t="s">
        <v>367</v>
      </c>
      <c r="DP12" s="93" t="s">
        <v>363</v>
      </c>
      <c r="DQ12" s="93" t="s">
        <v>22</v>
      </c>
      <c r="DS12" s="93" t="s">
        <v>364</v>
      </c>
      <c r="DT12" s="93" t="s">
        <v>365</v>
      </c>
      <c r="DU12" s="93" t="s">
        <v>366</v>
      </c>
      <c r="DV12" s="93" t="s">
        <v>367</v>
      </c>
      <c r="DW12" s="93" t="s">
        <v>363</v>
      </c>
      <c r="DX12" s="93" t="s">
        <v>22</v>
      </c>
      <c r="DZ12" s="93" t="s">
        <v>364</v>
      </c>
      <c r="EA12" s="93" t="s">
        <v>365</v>
      </c>
      <c r="EB12" s="93" t="s">
        <v>366</v>
      </c>
      <c r="EC12" s="93" t="s">
        <v>367</v>
      </c>
      <c r="ED12" s="93" t="s">
        <v>363</v>
      </c>
      <c r="EE12" s="93" t="s">
        <v>22</v>
      </c>
      <c r="EG12" s="93" t="s">
        <v>364</v>
      </c>
      <c r="EH12" s="93" t="s">
        <v>365</v>
      </c>
      <c r="EI12" s="304" t="s">
        <v>366</v>
      </c>
      <c r="EJ12" s="304" t="s">
        <v>367</v>
      </c>
      <c r="EK12" s="93" t="s">
        <v>363</v>
      </c>
      <c r="EL12" s="93" t="s">
        <v>22</v>
      </c>
    </row>
    <row r="13" spans="2:142">
      <c r="B13" s="12"/>
      <c r="D13" s="47"/>
      <c r="E13" s="47"/>
      <c r="F13" s="47"/>
      <c r="G13" s="47"/>
      <c r="H13" s="47"/>
      <c r="I13" s="43"/>
      <c r="K13" s="47"/>
      <c r="L13" s="47"/>
      <c r="M13" s="47"/>
      <c r="N13" s="47"/>
      <c r="O13" s="47"/>
      <c r="P13" s="43"/>
      <c r="R13" s="47"/>
      <c r="S13" s="47"/>
      <c r="T13" s="47"/>
      <c r="U13" s="47"/>
      <c r="V13" s="47"/>
      <c r="W13" s="43"/>
      <c r="Y13" s="47"/>
      <c r="Z13" s="47"/>
      <c r="AA13" s="47"/>
      <c r="AB13" s="47"/>
      <c r="AC13" s="47"/>
      <c r="AD13" s="43"/>
      <c r="AF13" s="47"/>
      <c r="AG13" s="12"/>
      <c r="AH13" s="300"/>
      <c r="AI13" s="300"/>
      <c r="AJ13" s="47"/>
      <c r="AK13" s="43"/>
      <c r="AM13" s="47"/>
      <c r="AN13" s="47"/>
      <c r="AO13" s="47"/>
      <c r="AP13" s="47"/>
      <c r="AQ13" s="47"/>
      <c r="AR13" s="43"/>
      <c r="AT13" s="47"/>
      <c r="AU13" s="47"/>
      <c r="AV13" s="47"/>
      <c r="AW13" s="47"/>
      <c r="AX13" s="47"/>
      <c r="AY13" s="43"/>
      <c r="BA13" s="47"/>
      <c r="BB13" s="47"/>
      <c r="BC13" s="47"/>
      <c r="BD13" s="47"/>
      <c r="BE13" s="47"/>
      <c r="BF13" s="43"/>
      <c r="BH13" s="47"/>
      <c r="BI13" s="47"/>
      <c r="BJ13" s="47"/>
      <c r="BK13" s="47"/>
      <c r="BL13" s="47"/>
      <c r="BM13" s="43"/>
      <c r="BO13" s="47"/>
      <c r="BP13" s="12"/>
      <c r="BQ13" s="300"/>
      <c r="BR13" s="300"/>
      <c r="BS13" s="47"/>
      <c r="BT13" s="43"/>
      <c r="BV13" s="47"/>
      <c r="BW13" s="47"/>
      <c r="BX13" s="47"/>
      <c r="BY13" s="47"/>
      <c r="BZ13" s="47"/>
      <c r="CA13" s="43"/>
      <c r="CC13" s="47"/>
      <c r="CD13" s="47"/>
      <c r="CE13" s="47"/>
      <c r="CF13" s="47"/>
      <c r="CG13" s="47"/>
      <c r="CH13" s="43"/>
      <c r="CJ13" s="47"/>
      <c r="CK13" s="47"/>
      <c r="CL13" s="47"/>
      <c r="CM13" s="47"/>
      <c r="CN13" s="47"/>
      <c r="CO13" s="43"/>
      <c r="CQ13" s="47"/>
      <c r="CR13" s="47"/>
      <c r="CS13" s="47"/>
      <c r="CT13" s="47"/>
      <c r="CU13" s="47"/>
      <c r="CV13" s="43"/>
      <c r="CX13" s="47"/>
      <c r="CY13" s="12"/>
      <c r="CZ13" s="300"/>
      <c r="DA13" s="300"/>
      <c r="DB13" s="47"/>
      <c r="DC13" s="43"/>
      <c r="DE13" s="47"/>
      <c r="DF13" s="47"/>
      <c r="DG13" s="47"/>
      <c r="DH13" s="47"/>
      <c r="DI13" s="47"/>
      <c r="DJ13" s="43"/>
      <c r="DL13" s="47"/>
      <c r="DM13" s="47"/>
      <c r="DN13" s="47"/>
      <c r="DO13" s="47"/>
      <c r="DP13" s="47"/>
      <c r="DQ13" s="43"/>
      <c r="DS13" s="47"/>
      <c r="DT13" s="47"/>
      <c r="DU13" s="47"/>
      <c r="DV13" s="47"/>
      <c r="DW13" s="47"/>
      <c r="DX13" s="43"/>
      <c r="DZ13" s="47"/>
      <c r="EA13" s="47"/>
      <c r="EB13" s="47"/>
      <c r="EC13" s="47"/>
      <c r="ED13" s="47"/>
      <c r="EE13" s="43"/>
      <c r="EG13" s="47"/>
      <c r="EH13" s="12"/>
      <c r="EI13" s="300"/>
      <c r="EJ13" s="300"/>
      <c r="EK13" s="47"/>
      <c r="EL13" s="43"/>
    </row>
    <row r="14" spans="2:142">
      <c r="B14" s="305" t="s">
        <v>238</v>
      </c>
      <c r="D14" s="167"/>
      <c r="E14" s="167"/>
      <c r="F14" s="167"/>
      <c r="G14" s="167"/>
      <c r="H14" s="167"/>
      <c r="I14" s="200"/>
      <c r="K14" s="167"/>
      <c r="L14" s="167"/>
      <c r="M14" s="167"/>
      <c r="N14" s="167"/>
      <c r="O14" s="167"/>
      <c r="P14" s="200"/>
      <c r="R14" s="167"/>
      <c r="S14" s="167"/>
      <c r="T14" s="167"/>
      <c r="U14" s="167"/>
      <c r="V14" s="167"/>
      <c r="W14" s="200"/>
      <c r="Y14" s="167"/>
      <c r="Z14" s="167"/>
      <c r="AA14" s="167"/>
      <c r="AB14" s="167"/>
      <c r="AC14" s="167"/>
      <c r="AD14" s="200"/>
      <c r="AE14" s="52"/>
      <c r="AF14" s="77"/>
      <c r="AG14" s="77"/>
      <c r="AH14" s="303"/>
      <c r="AI14" s="303"/>
      <c r="AJ14" s="77"/>
      <c r="AK14" s="266"/>
      <c r="AM14" s="167"/>
      <c r="AN14" s="167"/>
      <c r="AO14" s="167"/>
      <c r="AP14" s="167"/>
      <c r="AQ14" s="167"/>
      <c r="AR14" s="200"/>
      <c r="AT14" s="167"/>
      <c r="AU14" s="167"/>
      <c r="AV14" s="167"/>
      <c r="AW14" s="167"/>
      <c r="AX14" s="167"/>
      <c r="AY14" s="200"/>
      <c r="BA14" s="167"/>
      <c r="BB14" s="167"/>
      <c r="BC14" s="167"/>
      <c r="BD14" s="167"/>
      <c r="BE14" s="167"/>
      <c r="BF14" s="200"/>
      <c r="BH14" s="167"/>
      <c r="BI14" s="167"/>
      <c r="BJ14" s="167"/>
      <c r="BK14" s="167"/>
      <c r="BL14" s="167"/>
      <c r="BM14" s="200"/>
      <c r="BN14" s="52"/>
      <c r="BO14" s="77"/>
      <c r="BP14" s="77"/>
      <c r="BQ14" s="303"/>
      <c r="BR14" s="303"/>
      <c r="BS14" s="77"/>
      <c r="BT14" s="266"/>
      <c r="BV14" s="167"/>
      <c r="BW14" s="167"/>
      <c r="BX14" s="167"/>
      <c r="BY14" s="167"/>
      <c r="BZ14" s="167"/>
      <c r="CA14" s="200"/>
      <c r="CC14" s="167"/>
      <c r="CD14" s="167"/>
      <c r="CE14" s="167"/>
      <c r="CF14" s="167"/>
      <c r="CG14" s="167"/>
      <c r="CH14" s="200"/>
      <c r="CJ14" s="167"/>
      <c r="CK14" s="167"/>
      <c r="CL14" s="167"/>
      <c r="CM14" s="167"/>
      <c r="CN14" s="167"/>
      <c r="CO14" s="200"/>
      <c r="CQ14" s="167"/>
      <c r="CR14" s="167"/>
      <c r="CS14" s="167"/>
      <c r="CT14" s="167"/>
      <c r="CU14" s="167"/>
      <c r="CV14" s="200"/>
      <c r="CW14" s="52"/>
      <c r="CX14" s="77"/>
      <c r="CY14" s="77"/>
      <c r="CZ14" s="303"/>
      <c r="DA14" s="303"/>
      <c r="DB14" s="77"/>
      <c r="DC14" s="266"/>
      <c r="DE14" s="167"/>
      <c r="DF14" s="167"/>
      <c r="DG14" s="167"/>
      <c r="DH14" s="167"/>
      <c r="DI14" s="167"/>
      <c r="DJ14" s="200"/>
      <c r="DL14" s="167"/>
      <c r="DM14" s="167"/>
      <c r="DN14" s="167"/>
      <c r="DO14" s="167"/>
      <c r="DP14" s="167"/>
      <c r="DQ14" s="200"/>
      <c r="DS14" s="167"/>
      <c r="DT14" s="167"/>
      <c r="DU14" s="167"/>
      <c r="DV14" s="167"/>
      <c r="DW14" s="167"/>
      <c r="DX14" s="200"/>
      <c r="DZ14" s="167"/>
      <c r="EA14" s="167"/>
      <c r="EB14" s="167"/>
      <c r="EC14" s="167"/>
      <c r="ED14" s="167"/>
      <c r="EE14" s="200"/>
      <c r="EF14" s="52"/>
      <c r="EG14" s="77"/>
      <c r="EH14" s="77"/>
      <c r="EI14" s="303"/>
      <c r="EJ14" s="303"/>
      <c r="EK14" s="77"/>
      <c r="EL14" s="266"/>
    </row>
    <row r="15" spans="2:142">
      <c r="B15" s="27" t="s">
        <v>23</v>
      </c>
      <c r="D15" s="167">
        <v>59961.757376284782</v>
      </c>
      <c r="E15" s="167">
        <v>43860.890693550988</v>
      </c>
      <c r="F15" s="167">
        <v>38990.462679839446</v>
      </c>
      <c r="G15" s="167">
        <v>66249.912541094018</v>
      </c>
      <c r="H15" s="167">
        <v>-1261.8130253184588</v>
      </c>
      <c r="I15" s="200">
        <f>SUM(D15:H15)</f>
        <v>207801.21026545073</v>
      </c>
      <c r="K15" s="167">
        <v>65292.974770329703</v>
      </c>
      <c r="L15" s="167">
        <v>45948.99697842919</v>
      </c>
      <c r="M15" s="167">
        <v>42630.534240928559</v>
      </c>
      <c r="N15" s="167">
        <v>69962.363829533686</v>
      </c>
      <c r="O15" s="167">
        <v>-1254.7484007691749</v>
      </c>
      <c r="P15" s="200">
        <f>SUM(K15:O15)</f>
        <v>222580.12141845198</v>
      </c>
      <c r="R15" s="167">
        <v>67287.016888302926</v>
      </c>
      <c r="S15" s="167">
        <v>46651.01896783906</v>
      </c>
      <c r="T15" s="167">
        <v>45587.582647571471</v>
      </c>
      <c r="U15" s="167">
        <v>79980.005458432221</v>
      </c>
      <c r="V15" s="167">
        <v>-1135.8078597199915</v>
      </c>
      <c r="W15" s="200">
        <f>SUM(R15:V15)</f>
        <v>238369.81610242568</v>
      </c>
      <c r="Y15" s="167">
        <v>65158.958474705112</v>
      </c>
      <c r="Z15" s="167">
        <v>50374.85725725002</v>
      </c>
      <c r="AA15" s="167">
        <v>45429.050283686745</v>
      </c>
      <c r="AB15" s="167">
        <v>85714.59192909376</v>
      </c>
      <c r="AC15" s="167">
        <v>-2785.9312164308785</v>
      </c>
      <c r="AD15" s="200">
        <f>SUM(Y15:AC15)</f>
        <v>243891.52672830477</v>
      </c>
      <c r="AE15" s="52"/>
      <c r="AF15" s="77">
        <f>D15+K15+R15+Y15</f>
        <v>257700.70750962253</v>
      </c>
      <c r="AG15" s="77">
        <f t="shared" ref="AG15:AJ16" si="0">E15+L15+S15+Z15</f>
        <v>186835.76389706926</v>
      </c>
      <c r="AH15" s="303">
        <f t="shared" si="0"/>
        <v>172637.62985202621</v>
      </c>
      <c r="AI15" s="303">
        <f t="shared" si="0"/>
        <v>301906.87375815364</v>
      </c>
      <c r="AJ15" s="77">
        <f t="shared" si="0"/>
        <v>-6438.3005022385041</v>
      </c>
      <c r="AK15" s="266">
        <f>SUM(AF15:AJ15)</f>
        <v>912642.67451463314</v>
      </c>
      <c r="AM15" s="167">
        <v>68264.492811508666</v>
      </c>
      <c r="AN15" s="167">
        <v>50452.295311844726</v>
      </c>
      <c r="AO15" s="167">
        <v>47420.215948671015</v>
      </c>
      <c r="AP15" s="167">
        <v>89588.678790015372</v>
      </c>
      <c r="AQ15" s="167">
        <v>-2476.062214633906</v>
      </c>
      <c r="AR15" s="200">
        <f>SUM(AM15:AQ15)</f>
        <v>253249.62064740586</v>
      </c>
      <c r="AT15" s="167">
        <v>80648.511842052336</v>
      </c>
      <c r="AU15" s="167">
        <v>51616.806234039817</v>
      </c>
      <c r="AV15" s="167">
        <v>48602.963390561745</v>
      </c>
      <c r="AW15" s="167">
        <v>94703.924055578464</v>
      </c>
      <c r="AX15" s="167">
        <v>-1955.7949434563857</v>
      </c>
      <c r="AY15" s="200">
        <f>SUM(AT15:AX15)</f>
        <v>273616.41057877603</v>
      </c>
      <c r="BA15" s="167">
        <v>81104.185706069344</v>
      </c>
      <c r="BB15" s="167">
        <v>53971.301767196754</v>
      </c>
      <c r="BC15" s="167">
        <v>50447.621675269984</v>
      </c>
      <c r="BD15" s="167">
        <v>100660.24234162441</v>
      </c>
      <c r="BE15" s="167">
        <v>-2070.6642401427612</v>
      </c>
      <c r="BF15" s="200">
        <f>SUM(BA15:BE15)</f>
        <v>284112.68725001771</v>
      </c>
      <c r="BH15" s="167">
        <v>87353.828875337989</v>
      </c>
      <c r="BI15" s="167">
        <v>61696.833788535696</v>
      </c>
      <c r="BJ15" s="167">
        <v>49183.698785082524</v>
      </c>
      <c r="BK15" s="167">
        <v>104273.06534370074</v>
      </c>
      <c r="BL15" s="167">
        <v>-3686.35281340968</v>
      </c>
      <c r="BM15" s="200">
        <f>SUM(BH15:BL15)</f>
        <v>298821.07397924725</v>
      </c>
      <c r="BN15" s="52"/>
      <c r="BO15" s="77">
        <f>AM15+AT15+BA15+BH15</f>
        <v>317371.01923496835</v>
      </c>
      <c r="BP15" s="77">
        <f t="shared" ref="BP15:BP16" si="1">AN15+AU15+BB15+BI15</f>
        <v>217737.23710161701</v>
      </c>
      <c r="BQ15" s="303">
        <f t="shared" ref="BQ15:BQ16" si="2">AO15+AV15+BC15+BJ15</f>
        <v>195654.49979958529</v>
      </c>
      <c r="BR15" s="303">
        <f t="shared" ref="BR15:BR16" si="3">AP15+AW15+BD15+BK15</f>
        <v>389225.91053091898</v>
      </c>
      <c r="BS15" s="77">
        <f t="shared" ref="BS15:BS16" si="4">AQ15+AX15+BE15+BL15</f>
        <v>-10188.874211642733</v>
      </c>
      <c r="BT15" s="266">
        <f>SUM(BO15:BS15)</f>
        <v>1109799.7924554471</v>
      </c>
      <c r="BV15" s="167">
        <v>88727.358210339677</v>
      </c>
      <c r="BW15" s="167">
        <v>62028.838836451985</v>
      </c>
      <c r="BX15" s="167">
        <v>48802.566140299321</v>
      </c>
      <c r="BY15" s="167">
        <v>99406.307467969236</v>
      </c>
      <c r="BZ15" s="167">
        <v>-3617.3418278358363</v>
      </c>
      <c r="CA15" s="200">
        <f>SUM(BV15:BZ15)</f>
        <v>295347.7288272244</v>
      </c>
      <c r="CC15" s="167">
        <v>94044.416334065143</v>
      </c>
      <c r="CD15" s="167">
        <v>67471.342157100444</v>
      </c>
      <c r="CE15" s="167">
        <v>48664.132853268675</v>
      </c>
      <c r="CF15" s="167">
        <v>102265.0122007459</v>
      </c>
      <c r="CG15" s="167">
        <v>-5345.8764591519111</v>
      </c>
      <c r="CH15" s="200">
        <f>SUM(CC15:CG15)</f>
        <v>307099.02708602825</v>
      </c>
      <c r="CJ15" s="167">
        <v>95760.223191357232</v>
      </c>
      <c r="CK15" s="167">
        <v>69394.333985346049</v>
      </c>
      <c r="CL15" s="167">
        <v>49118.777798412455</v>
      </c>
      <c r="CM15" s="167">
        <v>100387.15135641699</v>
      </c>
      <c r="CN15" s="167">
        <v>-7733.3583509882383</v>
      </c>
      <c r="CO15" s="200">
        <f>SUM(CJ15:CN15)</f>
        <v>306927.12798054446</v>
      </c>
      <c r="CQ15" s="167">
        <v>97635.002154389978</v>
      </c>
      <c r="CR15" s="167">
        <v>79350.986537968565</v>
      </c>
      <c r="CS15" s="167">
        <v>40771.994801403853</v>
      </c>
      <c r="CT15" s="167">
        <v>104354.57264693368</v>
      </c>
      <c r="CU15" s="167">
        <v>-7224.9046186257738</v>
      </c>
      <c r="CV15" s="200">
        <f>SUM(CQ15:CU15)</f>
        <v>314887.65152207029</v>
      </c>
      <c r="CW15" s="52"/>
      <c r="CX15" s="77">
        <f>BV15+CC15+CJ15+CQ15</f>
        <v>376166.99989015202</v>
      </c>
      <c r="CY15" s="77">
        <f t="shared" ref="CY15:CY16" si="5">BW15+CD15+CK15+CR15</f>
        <v>278245.50151686708</v>
      </c>
      <c r="CZ15" s="303">
        <f t="shared" ref="CZ15:CZ16" si="6">BX15+CE15+CL15+CS15</f>
        <v>187357.47159338428</v>
      </c>
      <c r="DA15" s="303">
        <f t="shared" ref="DA15:DA16" si="7">BY15+CF15+CM15+CT15</f>
        <v>406413.04367206577</v>
      </c>
      <c r="DB15" s="77">
        <f t="shared" ref="DB15:DB16" si="8">BZ15+CG15+CN15+CU15</f>
        <v>-23921.481256601757</v>
      </c>
      <c r="DC15" s="266">
        <f>SUM(CX15:DB15)</f>
        <v>1224261.5354158673</v>
      </c>
      <c r="DE15" s="167">
        <v>102174.48739400871</v>
      </c>
      <c r="DF15" s="167">
        <v>80996.493894302097</v>
      </c>
      <c r="DG15" s="167">
        <v>40866.948494951183</v>
      </c>
      <c r="DH15" s="167">
        <v>110116.44710124106</v>
      </c>
      <c r="DI15" s="167">
        <v>-7653.7336705221414</v>
      </c>
      <c r="DJ15" s="200">
        <f>SUM(DE15:DI15)</f>
        <v>326500.64321398089</v>
      </c>
      <c r="DL15" s="167">
        <v>102774.69848238312</v>
      </c>
      <c r="DM15" s="167">
        <v>80948.19042947462</v>
      </c>
      <c r="DN15" s="167">
        <v>43391.001709206903</v>
      </c>
      <c r="DO15" s="167">
        <v>114381.52511247488</v>
      </c>
      <c r="DP15" s="167">
        <v>-7605.5195081523971</v>
      </c>
      <c r="DQ15" s="200">
        <f>SUM(DL15:DP15)</f>
        <v>333889.89622538711</v>
      </c>
      <c r="DS15" s="167">
        <v>99851.431922619813</v>
      </c>
      <c r="DT15" s="167">
        <v>76298.199528413417</v>
      </c>
      <c r="DU15" s="167">
        <v>41419.925662568094</v>
      </c>
      <c r="DV15" s="167">
        <v>115947.62325216987</v>
      </c>
      <c r="DW15" s="167">
        <v>-7313.3753344594797</v>
      </c>
      <c r="DX15" s="200">
        <f>SUM(DS15:DW15)</f>
        <v>326203.8050313117</v>
      </c>
      <c r="DZ15" s="167"/>
      <c r="EA15" s="167"/>
      <c r="EB15" s="167"/>
      <c r="EC15" s="167"/>
      <c r="ED15" s="167"/>
      <c r="EE15" s="200">
        <f>SUM(DZ15:ED15)</f>
        <v>0</v>
      </c>
      <c r="EF15" s="52"/>
      <c r="EG15" s="77">
        <f>DE15+DL15+DS15+DZ15</f>
        <v>304800.61779901164</v>
      </c>
      <c r="EH15" s="77">
        <f t="shared" ref="EH15:EH16" si="9">DF15+DM15+DT15+EA15</f>
        <v>238242.88385219013</v>
      </c>
      <c r="EI15" s="303">
        <f t="shared" ref="EI15:EI16" si="10">DG15+DN15+DU15+EB15</f>
        <v>125677.87586672619</v>
      </c>
      <c r="EJ15" s="303">
        <f t="shared" ref="EJ15:EJ16" si="11">DH15+DO15+DV15+EC15</f>
        <v>340445.59546588582</v>
      </c>
      <c r="EK15" s="77">
        <f t="shared" ref="EK15:EK16" si="12">DI15+DP15+DW15+ED15</f>
        <v>-22572.628513134019</v>
      </c>
      <c r="EL15" s="266">
        <f>SUM(EG15:EK15)</f>
        <v>986594.34447067976</v>
      </c>
    </row>
    <row r="16" spans="2:142">
      <c r="B16" s="27" t="s">
        <v>24</v>
      </c>
      <c r="D16" s="167">
        <v>0</v>
      </c>
      <c r="E16" s="167">
        <v>0</v>
      </c>
      <c r="F16" s="167">
        <v>0</v>
      </c>
      <c r="G16" s="167">
        <v>6379.8128933020553</v>
      </c>
      <c r="H16" s="167">
        <v>0</v>
      </c>
      <c r="I16" s="200">
        <f>SUM(D16:H16)</f>
        <v>6379.8128933020553</v>
      </c>
      <c r="K16" s="167">
        <v>0</v>
      </c>
      <c r="L16" s="167">
        <v>0</v>
      </c>
      <c r="M16" s="167">
        <v>0</v>
      </c>
      <c r="N16" s="167">
        <v>8176.0298960300543</v>
      </c>
      <c r="O16" s="167">
        <v>0</v>
      </c>
      <c r="P16" s="200">
        <f>SUM(K16:O16)</f>
        <v>8176.0298960300543</v>
      </c>
      <c r="R16" s="167">
        <v>0</v>
      </c>
      <c r="S16" s="167">
        <v>0</v>
      </c>
      <c r="T16" s="167">
        <v>0</v>
      </c>
      <c r="U16" s="167">
        <v>13842.753951977385</v>
      </c>
      <c r="V16" s="167">
        <v>0</v>
      </c>
      <c r="W16" s="200">
        <f>SUM(R16:V16)</f>
        <v>13842.753951977385</v>
      </c>
      <c r="Y16" s="167">
        <v>0</v>
      </c>
      <c r="Z16" s="167">
        <v>0</v>
      </c>
      <c r="AA16" s="167">
        <v>0</v>
      </c>
      <c r="AB16" s="167">
        <v>15542.990399020691</v>
      </c>
      <c r="AC16" s="167">
        <v>0</v>
      </c>
      <c r="AD16" s="200">
        <f>SUM(Y16:AC16)</f>
        <v>15542.990399020691</v>
      </c>
      <c r="AE16" s="52"/>
      <c r="AF16" s="77">
        <f>D16+K16+R16+Y16</f>
        <v>0</v>
      </c>
      <c r="AG16" s="77">
        <f t="shared" si="0"/>
        <v>0</v>
      </c>
      <c r="AH16" s="303">
        <f t="shared" si="0"/>
        <v>0</v>
      </c>
      <c r="AI16" s="303">
        <f t="shared" si="0"/>
        <v>43941.587140330186</v>
      </c>
      <c r="AJ16" s="77">
        <f t="shared" si="0"/>
        <v>0</v>
      </c>
      <c r="AK16" s="266">
        <f>SUM(AF16:AJ16)</f>
        <v>43941.587140330186</v>
      </c>
      <c r="AM16" s="167">
        <v>0</v>
      </c>
      <c r="AN16" s="167">
        <v>0</v>
      </c>
      <c r="AO16" s="167">
        <v>0</v>
      </c>
      <c r="AP16" s="167">
        <v>16989.000929904967</v>
      </c>
      <c r="AQ16" s="167">
        <v>0</v>
      </c>
      <c r="AR16" s="200">
        <f>SUM(AM16:AQ16)</f>
        <v>16989.000929904967</v>
      </c>
      <c r="AT16" s="167">
        <v>0</v>
      </c>
      <c r="AU16" s="167">
        <v>0</v>
      </c>
      <c r="AV16" s="167">
        <v>0</v>
      </c>
      <c r="AW16" s="167">
        <v>19207.172651685974</v>
      </c>
      <c r="AX16" s="167">
        <v>0</v>
      </c>
      <c r="AY16" s="200">
        <f>SUM(AT16:AX16)</f>
        <v>19207.172651685974</v>
      </c>
      <c r="BA16" s="167">
        <v>0</v>
      </c>
      <c r="BB16" s="167">
        <v>0</v>
      </c>
      <c r="BC16" s="167">
        <v>0</v>
      </c>
      <c r="BD16" s="167">
        <v>22961.873664887655</v>
      </c>
      <c r="BE16" s="167">
        <v>0</v>
      </c>
      <c r="BF16" s="200">
        <f>SUM(BA16:BE16)</f>
        <v>22961.873664887655</v>
      </c>
      <c r="BH16" s="167">
        <v>0</v>
      </c>
      <c r="BI16" s="167">
        <v>0</v>
      </c>
      <c r="BJ16" s="167">
        <v>0</v>
      </c>
      <c r="BK16" s="167">
        <v>23795.653365656752</v>
      </c>
      <c r="BL16" s="167">
        <v>0</v>
      </c>
      <c r="BM16" s="200">
        <f>SUM(BH16:BL16)</f>
        <v>23795.653365656752</v>
      </c>
      <c r="BN16" s="52"/>
      <c r="BO16" s="77">
        <f>AM16+AT16+BA16+BH16</f>
        <v>0</v>
      </c>
      <c r="BP16" s="77">
        <f t="shared" si="1"/>
        <v>0</v>
      </c>
      <c r="BQ16" s="303">
        <f t="shared" si="2"/>
        <v>0</v>
      </c>
      <c r="BR16" s="303">
        <f t="shared" si="3"/>
        <v>82953.700612135348</v>
      </c>
      <c r="BS16" s="77">
        <f t="shared" si="4"/>
        <v>0</v>
      </c>
      <c r="BT16" s="266">
        <f>SUM(BO16:BS16)</f>
        <v>82953.700612135348</v>
      </c>
      <c r="BV16" s="167">
        <v>0</v>
      </c>
      <c r="BW16" s="167">
        <v>0</v>
      </c>
      <c r="BX16" s="167">
        <v>0</v>
      </c>
      <c r="BY16" s="167">
        <v>20529.104266661445</v>
      </c>
      <c r="BZ16" s="167">
        <v>0</v>
      </c>
      <c r="CA16" s="200">
        <f>SUM(BV16:BZ16)</f>
        <v>20529.104266661445</v>
      </c>
      <c r="CC16" s="167">
        <v>0</v>
      </c>
      <c r="CD16" s="167">
        <v>0</v>
      </c>
      <c r="CE16" s="167">
        <v>0</v>
      </c>
      <c r="CF16" s="167">
        <v>17803.378296385345</v>
      </c>
      <c r="CG16" s="167">
        <v>0</v>
      </c>
      <c r="CH16" s="200">
        <f>SUM(CC16:CG16)</f>
        <v>17803.378296385345</v>
      </c>
      <c r="CJ16" s="167">
        <v>0</v>
      </c>
      <c r="CK16" s="167">
        <v>0</v>
      </c>
      <c r="CL16" s="167">
        <v>0</v>
      </c>
      <c r="CM16" s="167">
        <v>13986.746386535022</v>
      </c>
      <c r="CN16" s="167">
        <v>0</v>
      </c>
      <c r="CO16" s="200">
        <f>SUM(CJ16:CN16)</f>
        <v>13986.746386535022</v>
      </c>
      <c r="CQ16" s="167">
        <v>0</v>
      </c>
      <c r="CR16" s="167">
        <v>0</v>
      </c>
      <c r="CS16" s="167">
        <v>0</v>
      </c>
      <c r="CT16" s="167">
        <v>9921.0951884738824</v>
      </c>
      <c r="CU16" s="167">
        <v>0</v>
      </c>
      <c r="CV16" s="200">
        <f>SUM(CQ16:CU16)</f>
        <v>9921.0951884738824</v>
      </c>
      <c r="CW16" s="52"/>
      <c r="CX16" s="77">
        <f>BV16+CC16+CJ16+CQ16</f>
        <v>0</v>
      </c>
      <c r="CY16" s="77">
        <f t="shared" si="5"/>
        <v>0</v>
      </c>
      <c r="CZ16" s="303">
        <f t="shared" si="6"/>
        <v>0</v>
      </c>
      <c r="DA16" s="303">
        <f t="shared" si="7"/>
        <v>62240.324138055694</v>
      </c>
      <c r="DB16" s="77">
        <f t="shared" si="8"/>
        <v>0</v>
      </c>
      <c r="DC16" s="266">
        <f>SUM(CX16:DB16)</f>
        <v>62240.324138055694</v>
      </c>
      <c r="DE16" s="167">
        <v>0</v>
      </c>
      <c r="DF16" s="167">
        <v>0</v>
      </c>
      <c r="DG16" s="167">
        <v>0</v>
      </c>
      <c r="DH16" s="167">
        <v>9013.170237043927</v>
      </c>
      <c r="DI16" s="167">
        <v>0</v>
      </c>
      <c r="DJ16" s="200">
        <f>SUM(DE16:DI16)</f>
        <v>9013.170237043927</v>
      </c>
      <c r="DL16" s="167">
        <v>0</v>
      </c>
      <c r="DM16" s="167">
        <v>0</v>
      </c>
      <c r="DN16" s="167">
        <v>0</v>
      </c>
      <c r="DO16" s="167">
        <v>8913.8541433876198</v>
      </c>
      <c r="DP16" s="167">
        <v>0</v>
      </c>
      <c r="DQ16" s="200">
        <f>SUM(DL16:DP16)</f>
        <v>8913.8541433876198</v>
      </c>
      <c r="DS16" s="167">
        <v>0</v>
      </c>
      <c r="DT16" s="167">
        <v>0</v>
      </c>
      <c r="DU16" s="167">
        <v>0</v>
      </c>
      <c r="DV16" s="167">
        <v>10294.057095954129</v>
      </c>
      <c r="DW16" s="167">
        <v>0</v>
      </c>
      <c r="DX16" s="200">
        <f>SUM(DS16:DW16)</f>
        <v>10294.057095954129</v>
      </c>
      <c r="DZ16" s="167"/>
      <c r="EA16" s="167"/>
      <c r="EB16" s="167"/>
      <c r="EC16" s="167"/>
      <c r="ED16" s="167"/>
      <c r="EE16" s="200">
        <f>SUM(DZ16:ED16)</f>
        <v>0</v>
      </c>
      <c r="EF16" s="52"/>
      <c r="EG16" s="77">
        <f>DE16+DL16+DS16+DZ16</f>
        <v>0</v>
      </c>
      <c r="EH16" s="77">
        <f t="shared" si="9"/>
        <v>0</v>
      </c>
      <c r="EI16" s="303">
        <f t="shared" si="10"/>
        <v>0</v>
      </c>
      <c r="EJ16" s="303">
        <f t="shared" si="11"/>
        <v>28221.081476385676</v>
      </c>
      <c r="EK16" s="77">
        <f t="shared" si="12"/>
        <v>0</v>
      </c>
      <c r="EL16" s="266">
        <f>SUM(EG16:EK16)</f>
        <v>28221.081476385676</v>
      </c>
    </row>
    <row r="17" spans="2:142">
      <c r="B17" s="27"/>
      <c r="D17" s="167"/>
      <c r="E17" s="167"/>
      <c r="F17" s="167"/>
      <c r="G17" s="167"/>
      <c r="H17" s="167"/>
      <c r="I17" s="200"/>
      <c r="K17" s="167"/>
      <c r="L17" s="167"/>
      <c r="M17" s="167"/>
      <c r="N17" s="167"/>
      <c r="O17" s="167"/>
      <c r="P17" s="200"/>
      <c r="R17" s="167"/>
      <c r="S17" s="167"/>
      <c r="T17" s="167"/>
      <c r="U17" s="167"/>
      <c r="V17" s="167"/>
      <c r="W17" s="200"/>
      <c r="Y17" s="167"/>
      <c r="Z17" s="167"/>
      <c r="AA17" s="167"/>
      <c r="AB17" s="167"/>
      <c r="AC17" s="167"/>
      <c r="AD17" s="200"/>
      <c r="AE17" s="52"/>
      <c r="AF17" s="77"/>
      <c r="AG17" s="77"/>
      <c r="AH17" s="303"/>
      <c r="AI17" s="303"/>
      <c r="AJ17" s="77"/>
      <c r="AK17" s="266"/>
      <c r="AM17" s="167"/>
      <c r="AN17" s="167"/>
      <c r="AO17" s="167"/>
      <c r="AP17" s="167"/>
      <c r="AQ17" s="167"/>
      <c r="AR17" s="200"/>
      <c r="AT17" s="167"/>
      <c r="AU17" s="167"/>
      <c r="AV17" s="167"/>
      <c r="AW17" s="167"/>
      <c r="AX17" s="167"/>
      <c r="AY17" s="200"/>
      <c r="BA17" s="167"/>
      <c r="BB17" s="167"/>
      <c r="BC17" s="167"/>
      <c r="BD17" s="167"/>
      <c r="BE17" s="167"/>
      <c r="BF17" s="200"/>
      <c r="BH17" s="167"/>
      <c r="BI17" s="167"/>
      <c r="BJ17" s="167"/>
      <c r="BK17" s="167"/>
      <c r="BL17" s="167"/>
      <c r="BM17" s="200"/>
      <c r="BN17" s="52"/>
      <c r="BO17" s="77"/>
      <c r="BP17" s="77"/>
      <c r="BQ17" s="303"/>
      <c r="BR17" s="303"/>
      <c r="BS17" s="77"/>
      <c r="BT17" s="266"/>
      <c r="BV17" s="167"/>
      <c r="BW17" s="167"/>
      <c r="BX17" s="167"/>
      <c r="BY17" s="167"/>
      <c r="BZ17" s="167"/>
      <c r="CA17" s="200"/>
      <c r="CC17" s="167"/>
      <c r="CD17" s="167"/>
      <c r="CE17" s="167"/>
      <c r="CF17" s="167"/>
      <c r="CG17" s="167"/>
      <c r="CH17" s="200"/>
      <c r="CJ17" s="167"/>
      <c r="CK17" s="167"/>
      <c r="CL17" s="167"/>
      <c r="CM17" s="167"/>
      <c r="CN17" s="167"/>
      <c r="CO17" s="200"/>
      <c r="CQ17" s="167"/>
      <c r="CR17" s="167"/>
      <c r="CS17" s="167"/>
      <c r="CT17" s="167"/>
      <c r="CU17" s="167"/>
      <c r="CV17" s="200"/>
      <c r="CW17" s="52"/>
      <c r="CX17" s="77"/>
      <c r="CY17" s="77"/>
      <c r="CZ17" s="303"/>
      <c r="DA17" s="303"/>
      <c r="DB17" s="77"/>
      <c r="DC17" s="266"/>
      <c r="DE17" s="167"/>
      <c r="DF17" s="167"/>
      <c r="DG17" s="167"/>
      <c r="DH17" s="167"/>
      <c r="DI17" s="167"/>
      <c r="DJ17" s="200"/>
      <c r="DL17" s="167"/>
      <c r="DM17" s="167"/>
      <c r="DN17" s="167"/>
      <c r="DO17" s="167"/>
      <c r="DP17" s="167"/>
      <c r="DQ17" s="200"/>
      <c r="DS17" s="167"/>
      <c r="DT17" s="167"/>
      <c r="DU17" s="167"/>
      <c r="DV17" s="167"/>
      <c r="DW17" s="167"/>
      <c r="DX17" s="200"/>
      <c r="DZ17" s="167"/>
      <c r="EA17" s="167"/>
      <c r="EB17" s="167"/>
      <c r="EC17" s="167"/>
      <c r="ED17" s="167"/>
      <c r="EE17" s="200"/>
      <c r="EF17" s="52"/>
      <c r="EG17" s="77"/>
      <c r="EH17" s="77"/>
      <c r="EI17" s="303"/>
      <c r="EJ17" s="303"/>
      <c r="EK17" s="77"/>
      <c r="EL17" s="266"/>
    </row>
    <row r="18" spans="2:142">
      <c r="B18" s="305" t="s">
        <v>368</v>
      </c>
      <c r="D18" s="201">
        <f>D15-D16</f>
        <v>59961.757376284782</v>
      </c>
      <c r="E18" s="201">
        <f t="shared" ref="E18:I18" si="13">E15-E16</f>
        <v>43860.890693550988</v>
      </c>
      <c r="F18" s="201">
        <f t="shared" si="13"/>
        <v>38990.462679839446</v>
      </c>
      <c r="G18" s="201">
        <f t="shared" si="13"/>
        <v>59870.099647791962</v>
      </c>
      <c r="H18" s="201">
        <f t="shared" si="13"/>
        <v>-1261.8130253184588</v>
      </c>
      <c r="I18" s="202">
        <f t="shared" si="13"/>
        <v>201421.39737214867</v>
      </c>
      <c r="K18" s="201">
        <f>K15-K16</f>
        <v>65292.974770329703</v>
      </c>
      <c r="L18" s="201">
        <f t="shared" ref="L18:P18" si="14">L15-L16</f>
        <v>45948.99697842919</v>
      </c>
      <c r="M18" s="201">
        <f t="shared" si="14"/>
        <v>42630.534240928559</v>
      </c>
      <c r="N18" s="201">
        <f t="shared" si="14"/>
        <v>61786.333933503629</v>
      </c>
      <c r="O18" s="201">
        <f t="shared" si="14"/>
        <v>-1254.7484007691749</v>
      </c>
      <c r="P18" s="202">
        <f t="shared" si="14"/>
        <v>214404.09152242192</v>
      </c>
      <c r="R18" s="201">
        <f>R15-R16</f>
        <v>67287.016888302926</v>
      </c>
      <c r="S18" s="201">
        <f t="shared" ref="S18:W18" si="15">S15-S16</f>
        <v>46651.01896783906</v>
      </c>
      <c r="T18" s="201">
        <f t="shared" si="15"/>
        <v>45587.582647571471</v>
      </c>
      <c r="U18" s="201">
        <f t="shared" si="15"/>
        <v>66137.251506454835</v>
      </c>
      <c r="V18" s="201">
        <f t="shared" si="15"/>
        <v>-1135.8078597199915</v>
      </c>
      <c r="W18" s="202">
        <f t="shared" si="15"/>
        <v>224527.0621504483</v>
      </c>
      <c r="Y18" s="201">
        <f>Y15-Y16</f>
        <v>65158.958474705112</v>
      </c>
      <c r="Z18" s="201">
        <f t="shared" ref="Z18:AD18" si="16">Z15-Z16</f>
        <v>50374.85725725002</v>
      </c>
      <c r="AA18" s="201">
        <f t="shared" si="16"/>
        <v>45429.050283686745</v>
      </c>
      <c r="AB18" s="201">
        <f t="shared" si="16"/>
        <v>70171.601530073065</v>
      </c>
      <c r="AC18" s="201">
        <f t="shared" si="16"/>
        <v>-2785.9312164308785</v>
      </c>
      <c r="AD18" s="202">
        <f t="shared" si="16"/>
        <v>228348.53632928408</v>
      </c>
      <c r="AE18" s="52"/>
      <c r="AF18" s="66">
        <f t="shared" ref="AF18:AK18" si="17">AF15-AF16</f>
        <v>257700.70750962253</v>
      </c>
      <c r="AG18" s="66">
        <f t="shared" si="17"/>
        <v>186835.76389706926</v>
      </c>
      <c r="AH18" s="301">
        <f t="shared" si="17"/>
        <v>172637.62985202621</v>
      </c>
      <c r="AI18" s="301">
        <f t="shared" si="17"/>
        <v>257965.28661782347</v>
      </c>
      <c r="AJ18" s="66">
        <f t="shared" si="17"/>
        <v>-6438.3005022385041</v>
      </c>
      <c r="AK18" s="267">
        <f t="shared" si="17"/>
        <v>868701.08737430291</v>
      </c>
      <c r="AM18" s="201">
        <f>AM15-AM16</f>
        <v>68264.492811508666</v>
      </c>
      <c r="AN18" s="201">
        <f t="shared" ref="AN18:AR18" si="18">AN15-AN16</f>
        <v>50452.295311844726</v>
      </c>
      <c r="AO18" s="201">
        <f t="shared" si="18"/>
        <v>47420.215948671015</v>
      </c>
      <c r="AP18" s="201">
        <f t="shared" si="18"/>
        <v>72599.677860110402</v>
      </c>
      <c r="AQ18" s="201">
        <f t="shared" si="18"/>
        <v>-2476.062214633906</v>
      </c>
      <c r="AR18" s="202">
        <f t="shared" si="18"/>
        <v>236260.6197175009</v>
      </c>
      <c r="AT18" s="201">
        <f>AT15-AT16</f>
        <v>80648.511842052336</v>
      </c>
      <c r="AU18" s="201">
        <f t="shared" ref="AU18:AY18" si="19">AU15-AU16</f>
        <v>51616.806234039817</v>
      </c>
      <c r="AV18" s="201">
        <f t="shared" si="19"/>
        <v>48602.963390561745</v>
      </c>
      <c r="AW18" s="201">
        <f t="shared" si="19"/>
        <v>75496.751403892486</v>
      </c>
      <c r="AX18" s="201">
        <f t="shared" si="19"/>
        <v>-1955.7949434563857</v>
      </c>
      <c r="AY18" s="202">
        <f t="shared" si="19"/>
        <v>254409.23792709006</v>
      </c>
      <c r="BA18" s="201">
        <f>BA15-BA16</f>
        <v>81104.185706069344</v>
      </c>
      <c r="BB18" s="201">
        <f t="shared" ref="BB18:BF18" si="20">BB15-BB16</f>
        <v>53971.301767196754</v>
      </c>
      <c r="BC18" s="201">
        <f t="shared" si="20"/>
        <v>50447.621675269984</v>
      </c>
      <c r="BD18" s="201">
        <f t="shared" si="20"/>
        <v>77698.368676736762</v>
      </c>
      <c r="BE18" s="201">
        <f t="shared" si="20"/>
        <v>-2070.6642401427612</v>
      </c>
      <c r="BF18" s="202">
        <f t="shared" si="20"/>
        <v>261150.81358513006</v>
      </c>
      <c r="BH18" s="201">
        <f>BH15-BH16</f>
        <v>87353.828875337989</v>
      </c>
      <c r="BI18" s="201">
        <f t="shared" ref="BI18:BM18" si="21">BI15-BI16</f>
        <v>61696.833788535696</v>
      </c>
      <c r="BJ18" s="201">
        <f t="shared" si="21"/>
        <v>49183.698785082524</v>
      </c>
      <c r="BK18" s="201">
        <f t="shared" si="21"/>
        <v>80477.411978043994</v>
      </c>
      <c r="BL18" s="201">
        <f t="shared" si="21"/>
        <v>-3686.35281340968</v>
      </c>
      <c r="BM18" s="202">
        <f t="shared" si="21"/>
        <v>275025.42061359051</v>
      </c>
      <c r="BN18" s="52"/>
      <c r="BO18" s="66">
        <f t="shared" ref="BO18:BT18" si="22">BO15-BO16</f>
        <v>317371.01923496835</v>
      </c>
      <c r="BP18" s="66">
        <f t="shared" si="22"/>
        <v>217737.23710161701</v>
      </c>
      <c r="BQ18" s="301">
        <f t="shared" si="22"/>
        <v>195654.49979958529</v>
      </c>
      <c r="BR18" s="301">
        <f t="shared" si="22"/>
        <v>306272.20991878363</v>
      </c>
      <c r="BS18" s="66">
        <f t="shared" si="22"/>
        <v>-10188.874211642733</v>
      </c>
      <c r="BT18" s="267">
        <f t="shared" si="22"/>
        <v>1026846.0918433118</v>
      </c>
      <c r="BV18" s="201">
        <f>BV15-BV16</f>
        <v>88727.358210339677</v>
      </c>
      <c r="BW18" s="201">
        <f t="shared" ref="BW18:CA18" si="23">BW15-BW16</f>
        <v>62028.838836451985</v>
      </c>
      <c r="BX18" s="201">
        <f t="shared" si="23"/>
        <v>48802.566140299321</v>
      </c>
      <c r="BY18" s="201">
        <f t="shared" si="23"/>
        <v>78877.203201307799</v>
      </c>
      <c r="BZ18" s="201">
        <f t="shared" si="23"/>
        <v>-3617.3418278358363</v>
      </c>
      <c r="CA18" s="202">
        <f t="shared" si="23"/>
        <v>274818.62456056295</v>
      </c>
      <c r="CC18" s="201">
        <f>CC15-CC16</f>
        <v>94044.416334065143</v>
      </c>
      <c r="CD18" s="201">
        <f t="shared" ref="CD18:CH18" si="24">CD15-CD16</f>
        <v>67471.342157100444</v>
      </c>
      <c r="CE18" s="201">
        <f t="shared" si="24"/>
        <v>48664.132853268675</v>
      </c>
      <c r="CF18" s="201">
        <f t="shared" si="24"/>
        <v>84461.633904360555</v>
      </c>
      <c r="CG18" s="201">
        <f t="shared" si="24"/>
        <v>-5345.8764591519111</v>
      </c>
      <c r="CH18" s="202">
        <f t="shared" si="24"/>
        <v>289295.6487896429</v>
      </c>
      <c r="CJ18" s="201">
        <f>CJ15-CJ16</f>
        <v>95760.223191357232</v>
      </c>
      <c r="CK18" s="201">
        <f t="shared" ref="CK18:CO18" si="25">CK15-CK16</f>
        <v>69394.333985346049</v>
      </c>
      <c r="CL18" s="201">
        <f t="shared" si="25"/>
        <v>49118.777798412455</v>
      </c>
      <c r="CM18" s="201">
        <f t="shared" si="25"/>
        <v>86400.404969881958</v>
      </c>
      <c r="CN18" s="201">
        <f t="shared" si="25"/>
        <v>-7733.3583509882383</v>
      </c>
      <c r="CO18" s="202">
        <f t="shared" si="25"/>
        <v>292940.38159400946</v>
      </c>
      <c r="CQ18" s="201">
        <f>CQ15-CQ16</f>
        <v>97635.002154389978</v>
      </c>
      <c r="CR18" s="201">
        <f t="shared" ref="CR18:CV18" si="26">CR15-CR16</f>
        <v>79350.986537968565</v>
      </c>
      <c r="CS18" s="201">
        <f t="shared" si="26"/>
        <v>40771.994801403853</v>
      </c>
      <c r="CT18" s="201">
        <f t="shared" si="26"/>
        <v>94433.477458459791</v>
      </c>
      <c r="CU18" s="201">
        <f t="shared" si="26"/>
        <v>-7224.9046186257738</v>
      </c>
      <c r="CV18" s="202">
        <f t="shared" si="26"/>
        <v>304966.55633359641</v>
      </c>
      <c r="CW18" s="52"/>
      <c r="CX18" s="66">
        <f t="shared" ref="CX18:DC18" si="27">CX15-CX16</f>
        <v>376166.99989015202</v>
      </c>
      <c r="CY18" s="66">
        <f t="shared" si="27"/>
        <v>278245.50151686708</v>
      </c>
      <c r="CZ18" s="301">
        <f t="shared" si="27"/>
        <v>187357.47159338428</v>
      </c>
      <c r="DA18" s="301">
        <f t="shared" si="27"/>
        <v>344172.7195340101</v>
      </c>
      <c r="DB18" s="66">
        <f t="shared" si="27"/>
        <v>-23921.481256601757</v>
      </c>
      <c r="DC18" s="267">
        <f t="shared" si="27"/>
        <v>1162021.2112778116</v>
      </c>
      <c r="DE18" s="201">
        <f>DE15-DE16</f>
        <v>102174.48739400871</v>
      </c>
      <c r="DF18" s="201">
        <f t="shared" ref="DF18:DJ18" si="28">DF15-DF16</f>
        <v>80996.493894302097</v>
      </c>
      <c r="DG18" s="201">
        <f t="shared" si="28"/>
        <v>40866.948494951183</v>
      </c>
      <c r="DH18" s="201">
        <f t="shared" si="28"/>
        <v>101103.27686419713</v>
      </c>
      <c r="DI18" s="201">
        <f t="shared" si="28"/>
        <v>-7653.7336705221414</v>
      </c>
      <c r="DJ18" s="202">
        <f t="shared" si="28"/>
        <v>317487.47297693696</v>
      </c>
      <c r="DL18" s="201">
        <f>DL15-DL16</f>
        <v>102774.69848238312</v>
      </c>
      <c r="DM18" s="201">
        <f t="shared" ref="DM18:DQ18" si="29">DM15-DM16</f>
        <v>80948.19042947462</v>
      </c>
      <c r="DN18" s="201">
        <f t="shared" si="29"/>
        <v>43391.001709206903</v>
      </c>
      <c r="DO18" s="201">
        <f t="shared" si="29"/>
        <v>105467.67096908725</v>
      </c>
      <c r="DP18" s="201">
        <f t="shared" si="29"/>
        <v>-7605.5195081523971</v>
      </c>
      <c r="DQ18" s="202">
        <f t="shared" si="29"/>
        <v>324976.04208199948</v>
      </c>
      <c r="DS18" s="201">
        <f>DS15-DS16</f>
        <v>99851.431922619813</v>
      </c>
      <c r="DT18" s="201">
        <f t="shared" ref="DT18:DX18" si="30">DT15-DT16</f>
        <v>76298.199528413417</v>
      </c>
      <c r="DU18" s="201">
        <f t="shared" si="30"/>
        <v>41419.925662568094</v>
      </c>
      <c r="DV18" s="201">
        <f t="shared" si="30"/>
        <v>105653.56615621573</v>
      </c>
      <c r="DW18" s="201">
        <f t="shared" si="30"/>
        <v>-7313.3753344594797</v>
      </c>
      <c r="DX18" s="202">
        <f t="shared" si="30"/>
        <v>315909.74793535756</v>
      </c>
      <c r="DZ18" s="201">
        <f>DZ15-DZ16</f>
        <v>0</v>
      </c>
      <c r="EA18" s="201">
        <f t="shared" ref="EA18:EE18" si="31">EA15-EA16</f>
        <v>0</v>
      </c>
      <c r="EB18" s="201">
        <f t="shared" si="31"/>
        <v>0</v>
      </c>
      <c r="EC18" s="201">
        <f t="shared" si="31"/>
        <v>0</v>
      </c>
      <c r="ED18" s="201">
        <f t="shared" si="31"/>
        <v>0</v>
      </c>
      <c r="EE18" s="202">
        <f t="shared" si="31"/>
        <v>0</v>
      </c>
      <c r="EF18" s="52"/>
      <c r="EG18" s="66">
        <f t="shared" ref="EG18:EL18" si="32">EG15-EG16</f>
        <v>304800.61779901164</v>
      </c>
      <c r="EH18" s="66">
        <f t="shared" si="32"/>
        <v>238242.88385219013</v>
      </c>
      <c r="EI18" s="301">
        <f t="shared" si="32"/>
        <v>125677.87586672619</v>
      </c>
      <c r="EJ18" s="301">
        <f t="shared" si="32"/>
        <v>312224.51398950012</v>
      </c>
      <c r="EK18" s="66">
        <f t="shared" si="32"/>
        <v>-22572.628513134019</v>
      </c>
      <c r="EL18" s="267">
        <f t="shared" si="32"/>
        <v>958373.26299429405</v>
      </c>
    </row>
    <row r="19" spans="2:142">
      <c r="B19" s="27"/>
      <c r="D19" s="172"/>
      <c r="E19" s="172"/>
      <c r="F19" s="172"/>
      <c r="G19" s="172"/>
      <c r="H19" s="172"/>
      <c r="I19" s="203"/>
      <c r="K19" s="172"/>
      <c r="L19" s="172"/>
      <c r="M19" s="172"/>
      <c r="N19" s="172"/>
      <c r="O19" s="172"/>
      <c r="P19" s="203"/>
      <c r="R19" s="172"/>
      <c r="S19" s="172"/>
      <c r="T19" s="172"/>
      <c r="U19" s="172"/>
      <c r="V19" s="172"/>
      <c r="W19" s="203"/>
      <c r="Y19" s="172"/>
      <c r="Z19" s="172"/>
      <c r="AA19" s="172"/>
      <c r="AB19" s="172"/>
      <c r="AC19" s="172"/>
      <c r="AD19" s="203"/>
      <c r="AE19" s="52"/>
      <c r="AF19" s="15"/>
      <c r="AG19" s="15"/>
      <c r="AH19" s="302"/>
      <c r="AI19" s="302"/>
      <c r="AJ19" s="15"/>
      <c r="AK19" s="268"/>
      <c r="AM19" s="172"/>
      <c r="AN19" s="172"/>
      <c r="AO19" s="172"/>
      <c r="AP19" s="172"/>
      <c r="AQ19" s="172"/>
      <c r="AR19" s="203"/>
      <c r="AT19" s="172"/>
      <c r="AU19" s="172"/>
      <c r="AV19" s="172"/>
      <c r="AW19" s="172"/>
      <c r="AX19" s="172"/>
      <c r="AY19" s="203"/>
      <c r="BA19" s="172"/>
      <c r="BB19" s="172"/>
      <c r="BC19" s="172"/>
      <c r="BD19" s="172"/>
      <c r="BE19" s="172"/>
      <c r="BF19" s="203"/>
      <c r="BH19" s="172"/>
      <c r="BI19" s="172"/>
      <c r="BJ19" s="172"/>
      <c r="BK19" s="172"/>
      <c r="BL19" s="172"/>
      <c r="BM19" s="203"/>
      <c r="BN19" s="52"/>
      <c r="BO19" s="15"/>
      <c r="BP19" s="15"/>
      <c r="BQ19" s="302"/>
      <c r="BR19" s="302"/>
      <c r="BS19" s="15"/>
      <c r="BT19" s="268"/>
      <c r="BV19" s="172"/>
      <c r="BW19" s="172"/>
      <c r="BX19" s="172"/>
      <c r="BY19" s="172"/>
      <c r="BZ19" s="172"/>
      <c r="CA19" s="203"/>
      <c r="CC19" s="172"/>
      <c r="CD19" s="172"/>
      <c r="CE19" s="172"/>
      <c r="CF19" s="172"/>
      <c r="CG19" s="172"/>
      <c r="CH19" s="203"/>
      <c r="CJ19" s="172"/>
      <c r="CK19" s="172"/>
      <c r="CL19" s="172"/>
      <c r="CM19" s="172"/>
      <c r="CN19" s="172"/>
      <c r="CO19" s="203"/>
      <c r="CQ19" s="172"/>
      <c r="CR19" s="172"/>
      <c r="CS19" s="172"/>
      <c r="CT19" s="172"/>
      <c r="CU19" s="172"/>
      <c r="CV19" s="203"/>
      <c r="CW19" s="52"/>
      <c r="CX19" s="15"/>
      <c r="CY19" s="15"/>
      <c r="CZ19" s="302"/>
      <c r="DA19" s="302"/>
      <c r="DB19" s="15"/>
      <c r="DC19" s="268"/>
      <c r="DE19" s="172"/>
      <c r="DF19" s="172"/>
      <c r="DG19" s="172"/>
      <c r="DH19" s="172"/>
      <c r="DI19" s="172"/>
      <c r="DJ19" s="203"/>
      <c r="DL19" s="172"/>
      <c r="DM19" s="172"/>
      <c r="DN19" s="172"/>
      <c r="DO19" s="172"/>
      <c r="DP19" s="172"/>
      <c r="DQ19" s="203"/>
      <c r="DS19" s="172"/>
      <c r="DT19" s="172"/>
      <c r="DU19" s="172"/>
      <c r="DV19" s="172"/>
      <c r="DW19" s="172"/>
      <c r="DX19" s="203"/>
      <c r="DZ19" s="172"/>
      <c r="EA19" s="172"/>
      <c r="EB19" s="172"/>
      <c r="EC19" s="172"/>
      <c r="ED19" s="172"/>
      <c r="EE19" s="203"/>
      <c r="EF19" s="52"/>
      <c r="EG19" s="15"/>
      <c r="EH19" s="15"/>
      <c r="EI19" s="302"/>
      <c r="EJ19" s="302"/>
      <c r="EK19" s="15"/>
      <c r="EL19" s="268"/>
    </row>
    <row r="20" spans="2:142">
      <c r="B20" s="27" t="s">
        <v>369</v>
      </c>
      <c r="D20" s="167">
        <v>42675.361421748974</v>
      </c>
      <c r="E20" s="167">
        <v>25800.37451630356</v>
      </c>
      <c r="F20" s="167">
        <v>22864.30350940039</v>
      </c>
      <c r="G20" s="167">
        <v>40840.193065822008</v>
      </c>
      <c r="H20" s="167">
        <v>427.37050878309435</v>
      </c>
      <c r="I20" s="200">
        <f>SUM(D20:H20)</f>
        <v>132607.60302205803</v>
      </c>
      <c r="K20" s="167">
        <v>40018.502752163266</v>
      </c>
      <c r="L20" s="167">
        <v>25959.172933308269</v>
      </c>
      <c r="M20" s="167">
        <v>25073.211026028206</v>
      </c>
      <c r="N20" s="167">
        <v>36011.38584722497</v>
      </c>
      <c r="O20" s="167">
        <v>1890.042662725695</v>
      </c>
      <c r="P20" s="200">
        <f>SUM(K20:O20)</f>
        <v>128952.31522145041</v>
      </c>
      <c r="R20" s="167">
        <v>40381.474237129551</v>
      </c>
      <c r="S20" s="167">
        <v>26550.038800875744</v>
      </c>
      <c r="T20" s="167">
        <v>26394.177678309719</v>
      </c>
      <c r="U20" s="167">
        <v>38901.585429482016</v>
      </c>
      <c r="V20" s="167">
        <v>2752.6711672561028</v>
      </c>
      <c r="W20" s="200">
        <f>SUM(R20:V20)</f>
        <v>134979.94731305316</v>
      </c>
      <c r="Y20" s="167">
        <v>41730.904572192128</v>
      </c>
      <c r="Z20" s="167">
        <v>28522.824731584158</v>
      </c>
      <c r="AA20" s="167">
        <v>29047.912440376789</v>
      </c>
      <c r="AB20" s="167">
        <v>40645.576307174364</v>
      </c>
      <c r="AC20" s="167">
        <v>1886.2064688842026</v>
      </c>
      <c r="AD20" s="200">
        <f>SUM(Y20:AC20)</f>
        <v>141833.42452021164</v>
      </c>
      <c r="AE20" s="52"/>
      <c r="AF20" s="77">
        <f>D20+K20+R20+Y20</f>
        <v>164806.24298323394</v>
      </c>
      <c r="AG20" s="77">
        <f t="shared" ref="AG20:AJ20" si="33">E20+L20+S20+Z20</f>
        <v>106832.41098207173</v>
      </c>
      <c r="AH20" s="303">
        <f t="shared" si="33"/>
        <v>103379.6046541151</v>
      </c>
      <c r="AI20" s="303">
        <f t="shared" si="33"/>
        <v>156398.74064970337</v>
      </c>
      <c r="AJ20" s="77">
        <f t="shared" si="33"/>
        <v>6956.2908076490949</v>
      </c>
      <c r="AK20" s="266">
        <f>SUM(AF20:AJ20)</f>
        <v>538373.29007677326</v>
      </c>
      <c r="AM20" s="167">
        <v>46241.077381434661</v>
      </c>
      <c r="AN20" s="167">
        <v>28541.013835538397</v>
      </c>
      <c r="AO20" s="167">
        <v>30798.65489472391</v>
      </c>
      <c r="AP20" s="167">
        <v>43071.652678115919</v>
      </c>
      <c r="AQ20" s="167">
        <v>2842.5400797159014</v>
      </c>
      <c r="AR20" s="200">
        <f>SUM(AM20:AQ20)</f>
        <v>151494.93886952876</v>
      </c>
      <c r="AT20" s="167">
        <v>50020.847944275796</v>
      </c>
      <c r="AU20" s="167">
        <v>29860.200788805658</v>
      </c>
      <c r="AV20" s="167">
        <v>32741.768497701469</v>
      </c>
      <c r="AW20" s="167">
        <v>45245.839220809074</v>
      </c>
      <c r="AX20" s="167">
        <v>2289.5510171001974</v>
      </c>
      <c r="AY20" s="200">
        <f>SUM(AT20:AX20)</f>
        <v>160158.20746869218</v>
      </c>
      <c r="BA20" s="167">
        <v>49752.864716995311</v>
      </c>
      <c r="BB20" s="167">
        <v>31353.878930112103</v>
      </c>
      <c r="BC20" s="167">
        <v>34231.936161811202</v>
      </c>
      <c r="BD20" s="167">
        <v>46662.875686717765</v>
      </c>
      <c r="BE20" s="167">
        <v>1357.4510902880766</v>
      </c>
      <c r="BF20" s="200">
        <f>SUM(BA20:BE20)</f>
        <v>163359.00658592448</v>
      </c>
      <c r="BH20" s="167">
        <v>54385.765134925037</v>
      </c>
      <c r="BI20" s="167">
        <v>35868.903909570698</v>
      </c>
      <c r="BJ20" s="167">
        <v>34142.704650986016</v>
      </c>
      <c r="BK20" s="167">
        <v>49089.044469395856</v>
      </c>
      <c r="BL20" s="167">
        <v>-1443.0596762779285</v>
      </c>
      <c r="BM20" s="200">
        <f>SUM(BH20:BL20)</f>
        <v>172043.35848859968</v>
      </c>
      <c r="BN20" s="52"/>
      <c r="BO20" s="77">
        <f>AM20+AT20+BA20+BH20</f>
        <v>200400.5551776308</v>
      </c>
      <c r="BP20" s="77">
        <f t="shared" ref="BP20" si="34">AN20+AU20+BB20+BI20</f>
        <v>125623.99746402685</v>
      </c>
      <c r="BQ20" s="303">
        <f t="shared" ref="BQ20" si="35">AO20+AV20+BC20+BJ20</f>
        <v>131915.06420522259</v>
      </c>
      <c r="BR20" s="303">
        <f t="shared" ref="BR20" si="36">AP20+AW20+BD20+BK20</f>
        <v>184069.41205503861</v>
      </c>
      <c r="BS20" s="77">
        <f t="shared" ref="BS20" si="37">AQ20+AX20+BE20+BL20</f>
        <v>5046.4825108262467</v>
      </c>
      <c r="BT20" s="266">
        <f>SUM(BO20:BS20)</f>
        <v>647055.51141274499</v>
      </c>
      <c r="BV20" s="167">
        <v>55023.016943177681</v>
      </c>
      <c r="BW20" s="167">
        <v>37556.057318887862</v>
      </c>
      <c r="BX20" s="167">
        <v>35060.418814592726</v>
      </c>
      <c r="BY20" s="167">
        <v>49742.340992433856</v>
      </c>
      <c r="BZ20" s="167">
        <v>-1617.6212450287303</v>
      </c>
      <c r="CA20" s="200">
        <f>SUM(BV20:BZ20)</f>
        <v>175764.2128240634</v>
      </c>
      <c r="CC20" s="167">
        <v>55560.069845236299</v>
      </c>
      <c r="CD20" s="167">
        <v>41661.495529183783</v>
      </c>
      <c r="CE20" s="167">
        <v>35704.664775732876</v>
      </c>
      <c r="CF20" s="167">
        <v>51826.812826775335</v>
      </c>
      <c r="CG20" s="167">
        <v>-1563.2045923722378</v>
      </c>
      <c r="CH20" s="200">
        <f>SUM(CC20:CG20)</f>
        <v>183189.83838455606</v>
      </c>
      <c r="CJ20" s="167">
        <v>55289.748068242465</v>
      </c>
      <c r="CK20" s="167">
        <v>42302.047379349759</v>
      </c>
      <c r="CL20" s="167">
        <v>33010.374176286525</v>
      </c>
      <c r="CM20" s="167">
        <v>51937.82827726176</v>
      </c>
      <c r="CN20" s="167">
        <v>-324.3349376608964</v>
      </c>
      <c r="CO20" s="200">
        <f>SUM(CJ20:CN20)</f>
        <v>182215.66296347961</v>
      </c>
      <c r="CQ20" s="167">
        <v>57111.73311096066</v>
      </c>
      <c r="CR20" s="167">
        <v>46991.836815537645</v>
      </c>
      <c r="CS20" s="167">
        <v>30236.073137034193</v>
      </c>
      <c r="CT20" s="167">
        <v>55892.454773540805</v>
      </c>
      <c r="CU20" s="167">
        <v>-173.75506805701821</v>
      </c>
      <c r="CV20" s="200">
        <f>SUM(CQ20:CU20)</f>
        <v>190058.34276901631</v>
      </c>
      <c r="CW20" s="52"/>
      <c r="CX20" s="77">
        <f>BV20+CC20+CJ20+CQ20</f>
        <v>222984.5679676171</v>
      </c>
      <c r="CY20" s="77">
        <f t="shared" ref="CY20" si="38">BW20+CD20+CK20+CR20</f>
        <v>168511.43704295906</v>
      </c>
      <c r="CZ20" s="303">
        <f t="shared" ref="CZ20" si="39">BX20+CE20+CL20+CS20</f>
        <v>134011.53090364631</v>
      </c>
      <c r="DA20" s="303">
        <f t="shared" ref="DA20" si="40">BY20+CF20+CM20+CT20</f>
        <v>209399.43687001176</v>
      </c>
      <c r="DB20" s="77">
        <f t="shared" ref="DB20" si="41">BZ20+CG20+CN20+CU20</f>
        <v>-3678.9158431188825</v>
      </c>
      <c r="DC20" s="266">
        <f>SUM(CX20:DB20)</f>
        <v>731228.0569411153</v>
      </c>
      <c r="DE20" s="167">
        <v>59381.465907199869</v>
      </c>
      <c r="DF20" s="167">
        <v>47500.071481831372</v>
      </c>
      <c r="DG20" s="167">
        <v>28617.032983759138</v>
      </c>
      <c r="DH20" s="167">
        <v>61136.419483303798</v>
      </c>
      <c r="DI20" s="167">
        <v>1164.6912584371912</v>
      </c>
      <c r="DJ20" s="200">
        <f>SUM(DE20:DI20)</f>
        <v>197799.68111453135</v>
      </c>
      <c r="DL20" s="167">
        <v>58524.656234156515</v>
      </c>
      <c r="DM20" s="167">
        <v>48077.940448013796</v>
      </c>
      <c r="DN20" s="167">
        <v>29020.257739243974</v>
      </c>
      <c r="DO20" s="167">
        <v>65677.395155096092</v>
      </c>
      <c r="DP20" s="167">
        <v>-1461.5898145661649</v>
      </c>
      <c r="DQ20" s="200">
        <f>SUM(DL20:DP20)</f>
        <v>199838.65976194423</v>
      </c>
      <c r="DS20" s="167">
        <v>58137.205396274476</v>
      </c>
      <c r="DT20" s="167">
        <v>42878.811199400341</v>
      </c>
      <c r="DU20" s="167">
        <v>28520.646543588609</v>
      </c>
      <c r="DV20" s="167">
        <v>63163.607075366825</v>
      </c>
      <c r="DW20" s="167">
        <v>3429.3233897630253</v>
      </c>
      <c r="DX20" s="200">
        <f>SUM(DS20:DW20)</f>
        <v>196129.59360439327</v>
      </c>
      <c r="DZ20" s="167"/>
      <c r="EA20" s="167"/>
      <c r="EB20" s="167"/>
      <c r="EC20" s="167"/>
      <c r="ED20" s="167"/>
      <c r="EE20" s="200">
        <f>SUM(DZ20:ED20)</f>
        <v>0</v>
      </c>
      <c r="EF20" s="52"/>
      <c r="EG20" s="77">
        <f>DE20+DL20+DS20+DZ20</f>
        <v>176043.32753763086</v>
      </c>
      <c r="EH20" s="77">
        <f t="shared" ref="EH20" si="42">DF20+DM20+DT20+EA20</f>
        <v>138456.82312924552</v>
      </c>
      <c r="EI20" s="303">
        <f t="shared" ref="EI20" si="43">DG20+DN20+DU20+EB20</f>
        <v>86157.937266591718</v>
      </c>
      <c r="EJ20" s="303">
        <f t="shared" ref="EJ20" si="44">DH20+DO20+DV20+EC20</f>
        <v>189977.42171376673</v>
      </c>
      <c r="EK20" s="77">
        <f t="shared" ref="EK20" si="45">DI20+DP20+DW20+ED20</f>
        <v>3132.4248336340515</v>
      </c>
      <c r="EL20" s="266">
        <f>SUM(EG20:EK20)</f>
        <v>593767.93448086886</v>
      </c>
    </row>
    <row r="21" spans="2:142">
      <c r="B21" s="27"/>
      <c r="D21" s="167"/>
      <c r="E21" s="167"/>
      <c r="F21" s="167"/>
      <c r="G21" s="167"/>
      <c r="H21" s="167"/>
      <c r="I21" s="200"/>
      <c r="K21" s="167"/>
      <c r="L21" s="167"/>
      <c r="M21" s="167"/>
      <c r="N21" s="167"/>
      <c r="O21" s="167"/>
      <c r="P21" s="200"/>
      <c r="R21" s="167"/>
      <c r="S21" s="167"/>
      <c r="T21" s="167"/>
      <c r="U21" s="167"/>
      <c r="V21" s="167"/>
      <c r="W21" s="200"/>
      <c r="Y21" s="167"/>
      <c r="Z21" s="167"/>
      <c r="AA21" s="167"/>
      <c r="AB21" s="167"/>
      <c r="AC21" s="167"/>
      <c r="AD21" s="200"/>
      <c r="AE21" s="52"/>
      <c r="AF21" s="77"/>
      <c r="AG21" s="77"/>
      <c r="AH21" s="303"/>
      <c r="AI21" s="303"/>
      <c r="AJ21" s="77"/>
      <c r="AK21" s="266"/>
      <c r="AM21" s="167"/>
      <c r="AN21" s="167"/>
      <c r="AO21" s="167"/>
      <c r="AP21" s="167"/>
      <c r="AQ21" s="167"/>
      <c r="AR21" s="200"/>
      <c r="AT21" s="167"/>
      <c r="AU21" s="167"/>
      <c r="AV21" s="167"/>
      <c r="AW21" s="167"/>
      <c r="AX21" s="167"/>
      <c r="AY21" s="200"/>
      <c r="BA21" s="167"/>
      <c r="BB21" s="167"/>
      <c r="BC21" s="167"/>
      <c r="BD21" s="167"/>
      <c r="BE21" s="167"/>
      <c r="BF21" s="200"/>
      <c r="BH21" s="167"/>
      <c r="BI21" s="167"/>
      <c r="BJ21" s="167"/>
      <c r="BK21" s="167"/>
      <c r="BL21" s="167"/>
      <c r="BM21" s="200"/>
      <c r="BN21" s="52"/>
      <c r="BO21" s="77"/>
      <c r="BP21" s="77"/>
      <c r="BQ21" s="303"/>
      <c r="BR21" s="303"/>
      <c r="BS21" s="77"/>
      <c r="BT21" s="266"/>
      <c r="BV21" s="167"/>
      <c r="BW21" s="167"/>
      <c r="BX21" s="167"/>
      <c r="BY21" s="167"/>
      <c r="BZ21" s="167"/>
      <c r="CA21" s="200"/>
      <c r="CC21" s="167"/>
      <c r="CD21" s="167"/>
      <c r="CE21" s="167"/>
      <c r="CF21" s="167"/>
      <c r="CG21" s="167"/>
      <c r="CH21" s="200"/>
      <c r="CJ21" s="167"/>
      <c r="CK21" s="167"/>
      <c r="CL21" s="167"/>
      <c r="CM21" s="167"/>
      <c r="CN21" s="167"/>
      <c r="CO21" s="200"/>
      <c r="CQ21" s="167"/>
      <c r="CR21" s="167"/>
      <c r="CS21" s="167"/>
      <c r="CT21" s="167"/>
      <c r="CU21" s="167"/>
      <c r="CV21" s="200"/>
      <c r="CW21" s="52"/>
      <c r="CX21" s="77"/>
      <c r="CY21" s="77"/>
      <c r="CZ21" s="303"/>
      <c r="DA21" s="303"/>
      <c r="DB21" s="77"/>
      <c r="DC21" s="266"/>
      <c r="DE21" s="167"/>
      <c r="DF21" s="167"/>
      <c r="DG21" s="167"/>
      <c r="DH21" s="167"/>
      <c r="DI21" s="167"/>
      <c r="DJ21" s="200"/>
      <c r="DL21" s="167"/>
      <c r="DM21" s="167"/>
      <c r="DN21" s="167"/>
      <c r="DO21" s="167"/>
      <c r="DP21" s="167"/>
      <c r="DQ21" s="200"/>
      <c r="DS21" s="167"/>
      <c r="DT21" s="167"/>
      <c r="DU21" s="167"/>
      <c r="DV21" s="167"/>
      <c r="DW21" s="167"/>
      <c r="DX21" s="200"/>
      <c r="DZ21" s="167"/>
      <c r="EA21" s="167"/>
      <c r="EB21" s="167"/>
      <c r="EC21" s="167"/>
      <c r="ED21" s="167"/>
      <c r="EE21" s="200"/>
      <c r="EF21" s="52"/>
      <c r="EG21" s="77"/>
      <c r="EH21" s="77"/>
      <c r="EI21" s="303"/>
      <c r="EJ21" s="303"/>
      <c r="EK21" s="77"/>
      <c r="EL21" s="266"/>
    </row>
    <row r="22" spans="2:142">
      <c r="B22" s="305" t="s">
        <v>370</v>
      </c>
      <c r="D22" s="201">
        <f>D18-D20</f>
        <v>17286.395954535808</v>
      </c>
      <c r="E22" s="201">
        <f t="shared" ref="E22:I22" si="46">E18-E20</f>
        <v>18060.516177247428</v>
      </c>
      <c r="F22" s="201">
        <f t="shared" si="46"/>
        <v>16126.159170439056</v>
      </c>
      <c r="G22" s="201">
        <f t="shared" si="46"/>
        <v>19029.906581969954</v>
      </c>
      <c r="H22" s="201">
        <f t="shared" si="46"/>
        <v>-1689.1835341015531</v>
      </c>
      <c r="I22" s="202">
        <f t="shared" si="46"/>
        <v>68813.79435009064</v>
      </c>
      <c r="K22" s="201">
        <f>K18-K20</f>
        <v>25274.472018166438</v>
      </c>
      <c r="L22" s="201">
        <f t="shared" ref="L22:P22" si="47">L18-L20</f>
        <v>19989.82404512092</v>
      </c>
      <c r="M22" s="201">
        <f t="shared" si="47"/>
        <v>17557.323214900352</v>
      </c>
      <c r="N22" s="201">
        <f t="shared" si="47"/>
        <v>25774.948086278659</v>
      </c>
      <c r="O22" s="201">
        <f t="shared" si="47"/>
        <v>-3144.7910634948698</v>
      </c>
      <c r="P22" s="202">
        <f t="shared" si="47"/>
        <v>85451.776300971513</v>
      </c>
      <c r="R22" s="201">
        <f>R18-R20</f>
        <v>26905.542651173375</v>
      </c>
      <c r="S22" s="201">
        <f t="shared" ref="S22:W22" si="48">S18-S20</f>
        <v>20100.980166963316</v>
      </c>
      <c r="T22" s="201">
        <f t="shared" si="48"/>
        <v>19193.404969261752</v>
      </c>
      <c r="U22" s="201">
        <f t="shared" si="48"/>
        <v>27235.666076972819</v>
      </c>
      <c r="V22" s="201">
        <f t="shared" si="48"/>
        <v>-3888.4790269760942</v>
      </c>
      <c r="W22" s="202">
        <f t="shared" si="48"/>
        <v>89547.114837395144</v>
      </c>
      <c r="Y22" s="201">
        <f>Y18-Y20</f>
        <v>23428.053902512984</v>
      </c>
      <c r="Z22" s="201">
        <f t="shared" ref="Z22:AD22" si="49">Z18-Z20</f>
        <v>21852.032525665862</v>
      </c>
      <c r="AA22" s="201">
        <f t="shared" si="49"/>
        <v>16381.137843309956</v>
      </c>
      <c r="AB22" s="201">
        <f t="shared" si="49"/>
        <v>29526.025222898701</v>
      </c>
      <c r="AC22" s="201">
        <f t="shared" si="49"/>
        <v>-4672.1376853150814</v>
      </c>
      <c r="AD22" s="202">
        <f t="shared" si="49"/>
        <v>86515.111809072434</v>
      </c>
      <c r="AE22" s="52"/>
      <c r="AF22" s="66">
        <f t="shared" ref="AF22:AK22" si="50">AF18-AF20</f>
        <v>92894.46452638859</v>
      </c>
      <c r="AG22" s="66">
        <f t="shared" si="50"/>
        <v>80003.352914997537</v>
      </c>
      <c r="AH22" s="301">
        <f t="shared" si="50"/>
        <v>69258.025197911105</v>
      </c>
      <c r="AI22" s="301">
        <f t="shared" si="50"/>
        <v>101566.5459681201</v>
      </c>
      <c r="AJ22" s="66">
        <f t="shared" si="50"/>
        <v>-13394.591309887599</v>
      </c>
      <c r="AK22" s="267">
        <f t="shared" si="50"/>
        <v>330327.79729752964</v>
      </c>
      <c r="AM22" s="201">
        <f>AM18-AM20</f>
        <v>22023.415430074005</v>
      </c>
      <c r="AN22" s="201">
        <f t="shared" ref="AN22:AR22" si="51">AN18-AN20</f>
        <v>21911.281476306329</v>
      </c>
      <c r="AO22" s="201">
        <f t="shared" si="51"/>
        <v>16621.561053947105</v>
      </c>
      <c r="AP22" s="201">
        <f t="shared" si="51"/>
        <v>29528.025181994482</v>
      </c>
      <c r="AQ22" s="201">
        <f t="shared" si="51"/>
        <v>-5318.6022943498074</v>
      </c>
      <c r="AR22" s="202">
        <f t="shared" si="51"/>
        <v>84765.680847972137</v>
      </c>
      <c r="AT22" s="201">
        <f>AT18-AT20</f>
        <v>30627.66389777654</v>
      </c>
      <c r="AU22" s="201">
        <f t="shared" ref="AU22:AY22" si="52">AU18-AU20</f>
        <v>21756.60544523416</v>
      </c>
      <c r="AV22" s="201">
        <f t="shared" si="52"/>
        <v>15861.194892860276</v>
      </c>
      <c r="AW22" s="201">
        <f t="shared" si="52"/>
        <v>30250.912183083412</v>
      </c>
      <c r="AX22" s="201">
        <f t="shared" si="52"/>
        <v>-4245.3459605565831</v>
      </c>
      <c r="AY22" s="202">
        <f t="shared" si="52"/>
        <v>94251.030458397872</v>
      </c>
      <c r="BA22" s="201">
        <f>BA18-BA20</f>
        <v>31351.320989074033</v>
      </c>
      <c r="BB22" s="201">
        <f t="shared" ref="BB22:BF22" si="53">BB18-BB20</f>
        <v>22617.42283708465</v>
      </c>
      <c r="BC22" s="201">
        <f t="shared" si="53"/>
        <v>16215.685513458782</v>
      </c>
      <c r="BD22" s="201">
        <f t="shared" si="53"/>
        <v>31035.492990018996</v>
      </c>
      <c r="BE22" s="201">
        <f t="shared" si="53"/>
        <v>-3428.1153304308377</v>
      </c>
      <c r="BF22" s="202">
        <f t="shared" si="53"/>
        <v>97791.806999205583</v>
      </c>
      <c r="BH22" s="201">
        <f>BH18-BH20</f>
        <v>32968.063740412952</v>
      </c>
      <c r="BI22" s="201">
        <f t="shared" ref="BI22:BM22" si="54">BI18-BI20</f>
        <v>25827.929878964998</v>
      </c>
      <c r="BJ22" s="201">
        <f t="shared" si="54"/>
        <v>15040.994134096509</v>
      </c>
      <c r="BK22" s="201">
        <f t="shared" si="54"/>
        <v>31388.367508648138</v>
      </c>
      <c r="BL22" s="201">
        <f t="shared" si="54"/>
        <v>-2243.2931371317518</v>
      </c>
      <c r="BM22" s="202">
        <f t="shared" si="54"/>
        <v>102982.06212499083</v>
      </c>
      <c r="BN22" s="52"/>
      <c r="BO22" s="66">
        <f t="shared" ref="BO22:BT22" si="55">BO18-BO20</f>
        <v>116970.46405733755</v>
      </c>
      <c r="BP22" s="66">
        <f t="shared" si="55"/>
        <v>92113.239637590159</v>
      </c>
      <c r="BQ22" s="301">
        <f t="shared" si="55"/>
        <v>63739.435594362702</v>
      </c>
      <c r="BR22" s="301">
        <f t="shared" si="55"/>
        <v>122202.79786374501</v>
      </c>
      <c r="BS22" s="66">
        <f t="shared" si="55"/>
        <v>-15235.35672246898</v>
      </c>
      <c r="BT22" s="267">
        <f t="shared" si="55"/>
        <v>379790.5804305668</v>
      </c>
      <c r="BV22" s="201">
        <f>BV18-BV20</f>
        <v>33704.341267161995</v>
      </c>
      <c r="BW22" s="201">
        <f t="shared" ref="BW22:CA22" si="56">BW18-BW20</f>
        <v>24472.781517564123</v>
      </c>
      <c r="BX22" s="201">
        <f t="shared" si="56"/>
        <v>13742.147325706595</v>
      </c>
      <c r="BY22" s="201">
        <f t="shared" si="56"/>
        <v>29134.862208873943</v>
      </c>
      <c r="BZ22" s="201">
        <f t="shared" si="56"/>
        <v>-1999.720582807106</v>
      </c>
      <c r="CA22" s="202">
        <f t="shared" si="56"/>
        <v>99054.411736499547</v>
      </c>
      <c r="CC22" s="201">
        <f>CC18-CC20</f>
        <v>38484.346488828844</v>
      </c>
      <c r="CD22" s="201">
        <f t="shared" ref="CD22:CH22" si="57">CD18-CD20</f>
        <v>25809.846627916661</v>
      </c>
      <c r="CE22" s="201">
        <f t="shared" si="57"/>
        <v>12959.468077535799</v>
      </c>
      <c r="CF22" s="201">
        <f t="shared" si="57"/>
        <v>32634.82107758522</v>
      </c>
      <c r="CG22" s="201">
        <f t="shared" si="57"/>
        <v>-3782.6718667796731</v>
      </c>
      <c r="CH22" s="202">
        <f t="shared" si="57"/>
        <v>106105.81040508684</v>
      </c>
      <c r="CJ22" s="201">
        <f>CJ18-CJ20</f>
        <v>40470.475123114767</v>
      </c>
      <c r="CK22" s="201">
        <f t="shared" ref="CK22:CO22" si="58">CK18-CK20</f>
        <v>27092.286605996291</v>
      </c>
      <c r="CL22" s="201">
        <f t="shared" si="58"/>
        <v>16108.40362212593</v>
      </c>
      <c r="CM22" s="201">
        <f t="shared" si="58"/>
        <v>34462.576692620198</v>
      </c>
      <c r="CN22" s="201">
        <f t="shared" si="58"/>
        <v>-7409.0234133273416</v>
      </c>
      <c r="CO22" s="202">
        <f t="shared" si="58"/>
        <v>110724.71863052985</v>
      </c>
      <c r="CQ22" s="201">
        <f>CQ18-CQ20</f>
        <v>40523.269043429318</v>
      </c>
      <c r="CR22" s="201">
        <f t="shared" ref="CR22:CV22" si="59">CR18-CR20</f>
        <v>32359.149722430921</v>
      </c>
      <c r="CS22" s="201">
        <f t="shared" si="59"/>
        <v>10535.92166436966</v>
      </c>
      <c r="CT22" s="201">
        <f t="shared" si="59"/>
        <v>38541.022684918986</v>
      </c>
      <c r="CU22" s="201">
        <f t="shared" si="59"/>
        <v>-7051.1495505687553</v>
      </c>
      <c r="CV22" s="202">
        <f t="shared" si="59"/>
        <v>114908.2135645801</v>
      </c>
      <c r="CW22" s="52"/>
      <c r="CX22" s="66">
        <f t="shared" ref="CX22:DC22" si="60">CX18-CX20</f>
        <v>153182.43192253492</v>
      </c>
      <c r="CY22" s="66">
        <f t="shared" si="60"/>
        <v>109734.06447390802</v>
      </c>
      <c r="CZ22" s="301">
        <f t="shared" si="60"/>
        <v>53345.940689737967</v>
      </c>
      <c r="DA22" s="301">
        <f t="shared" si="60"/>
        <v>134773.28266399834</v>
      </c>
      <c r="DB22" s="66">
        <f t="shared" si="60"/>
        <v>-20242.565413482873</v>
      </c>
      <c r="DC22" s="267">
        <f t="shared" si="60"/>
        <v>430793.15433669626</v>
      </c>
      <c r="DE22" s="201">
        <f>DE18-DE20</f>
        <v>42793.021486808844</v>
      </c>
      <c r="DF22" s="201">
        <f t="shared" ref="DF22:DJ22" si="61">DF18-DF20</f>
        <v>33496.422412470725</v>
      </c>
      <c r="DG22" s="201">
        <f t="shared" si="61"/>
        <v>12249.915511192045</v>
      </c>
      <c r="DH22" s="201">
        <f t="shared" si="61"/>
        <v>39966.857380893336</v>
      </c>
      <c r="DI22" s="201">
        <f t="shared" si="61"/>
        <v>-8818.4249289593317</v>
      </c>
      <c r="DJ22" s="202">
        <f t="shared" si="61"/>
        <v>119687.7918624056</v>
      </c>
      <c r="DL22" s="201">
        <f>DL18-DL20</f>
        <v>44250.0422482266</v>
      </c>
      <c r="DM22" s="201">
        <f t="shared" ref="DM22:DQ22" si="62">DM18-DM20</f>
        <v>32870.249981460824</v>
      </c>
      <c r="DN22" s="201">
        <f t="shared" si="62"/>
        <v>14370.743969962929</v>
      </c>
      <c r="DO22" s="201">
        <f t="shared" si="62"/>
        <v>39790.27581399116</v>
      </c>
      <c r="DP22" s="201">
        <f t="shared" si="62"/>
        <v>-6143.9296935862321</v>
      </c>
      <c r="DQ22" s="202">
        <f t="shared" si="62"/>
        <v>125137.38232005524</v>
      </c>
      <c r="DS22" s="201">
        <f>DS18-DS20</f>
        <v>41714.226526345337</v>
      </c>
      <c r="DT22" s="201">
        <f t="shared" ref="DT22:DX22" si="63">DT18-DT20</f>
        <v>33419.388329013076</v>
      </c>
      <c r="DU22" s="201">
        <f t="shared" si="63"/>
        <v>12899.279118979484</v>
      </c>
      <c r="DV22" s="201">
        <f t="shared" si="63"/>
        <v>42489.959080848908</v>
      </c>
      <c r="DW22" s="201">
        <f t="shared" si="63"/>
        <v>-10742.698724222504</v>
      </c>
      <c r="DX22" s="202">
        <f t="shared" si="63"/>
        <v>119780.15433096429</v>
      </c>
      <c r="DZ22" s="201">
        <f>DZ18-DZ20</f>
        <v>0</v>
      </c>
      <c r="EA22" s="201">
        <f t="shared" ref="EA22:EE22" si="64">EA18-EA20</f>
        <v>0</v>
      </c>
      <c r="EB22" s="201">
        <f t="shared" si="64"/>
        <v>0</v>
      </c>
      <c r="EC22" s="201">
        <f t="shared" si="64"/>
        <v>0</v>
      </c>
      <c r="ED22" s="201">
        <f t="shared" si="64"/>
        <v>0</v>
      </c>
      <c r="EE22" s="202">
        <f t="shared" si="64"/>
        <v>0</v>
      </c>
      <c r="EF22" s="52"/>
      <c r="EG22" s="66">
        <f t="shared" ref="EG22:EL22" si="65">EG18-EG20</f>
        <v>128757.29026138078</v>
      </c>
      <c r="EH22" s="66">
        <f t="shared" si="65"/>
        <v>99786.060722944618</v>
      </c>
      <c r="EI22" s="301">
        <f t="shared" si="65"/>
        <v>39519.938600134468</v>
      </c>
      <c r="EJ22" s="301">
        <f t="shared" si="65"/>
        <v>122247.09227573339</v>
      </c>
      <c r="EK22" s="66">
        <f t="shared" si="65"/>
        <v>-25705.053346768073</v>
      </c>
      <c r="EL22" s="267">
        <f t="shared" si="65"/>
        <v>364605.32851342519</v>
      </c>
    </row>
    <row r="23" spans="2:142">
      <c r="B23" s="305" t="s">
        <v>371</v>
      </c>
      <c r="D23" s="306">
        <f>D22/D18</f>
        <v>0.28829034889782396</v>
      </c>
      <c r="E23" s="306">
        <f t="shared" ref="E23:I23" si="66">E22/E18</f>
        <v>0.41176811258652635</v>
      </c>
      <c r="F23" s="306">
        <f t="shared" si="66"/>
        <v>0.41359240342580772</v>
      </c>
      <c r="G23" s="306">
        <f t="shared" si="66"/>
        <v>0.31785326388164425</v>
      </c>
      <c r="H23" s="306"/>
      <c r="I23" s="307">
        <f t="shared" si="66"/>
        <v>0.34164093412056623</v>
      </c>
      <c r="K23" s="306">
        <f>K22/K18</f>
        <v>0.38709328388039094</v>
      </c>
      <c r="L23" s="306">
        <f t="shared" ref="L23:N23" si="67">L22/L18</f>
        <v>0.43504375197798478</v>
      </c>
      <c r="M23" s="306">
        <f t="shared" si="67"/>
        <v>0.41184853831937168</v>
      </c>
      <c r="N23" s="306">
        <f t="shared" si="67"/>
        <v>0.41716260611963896</v>
      </c>
      <c r="O23" s="306"/>
      <c r="P23" s="307">
        <f t="shared" ref="P23" si="68">P22/P18</f>
        <v>0.39855478360605423</v>
      </c>
      <c r="R23" s="306">
        <f>R22/R18</f>
        <v>0.39986231958888629</v>
      </c>
      <c r="S23" s="306">
        <f t="shared" ref="S23:U23" si="69">S22/S18</f>
        <v>0.43087976665248867</v>
      </c>
      <c r="T23" s="306">
        <f t="shared" si="69"/>
        <v>0.4210226525420781</v>
      </c>
      <c r="U23" s="306">
        <f t="shared" si="69"/>
        <v>0.41180523013289544</v>
      </c>
      <c r="V23" s="306"/>
      <c r="W23" s="307">
        <f t="shared" ref="W23" si="70">W22/W18</f>
        <v>0.39882548669074253</v>
      </c>
      <c r="Y23" s="306">
        <f>Y22/Y18</f>
        <v>0.35955230793948034</v>
      </c>
      <c r="Z23" s="306">
        <f t="shared" ref="Z23:AB23" si="71">Z22/Z18</f>
        <v>0.43378847535137949</v>
      </c>
      <c r="AA23" s="306">
        <f t="shared" si="71"/>
        <v>0.36058728370978754</v>
      </c>
      <c r="AB23" s="306">
        <f t="shared" si="71"/>
        <v>0.42076886630904231</v>
      </c>
      <c r="AC23" s="306"/>
      <c r="AD23" s="307">
        <f t="shared" ref="AD23" si="72">AD22/AD18</f>
        <v>0.37887307359095818</v>
      </c>
      <c r="AE23" s="52"/>
      <c r="AF23" s="308">
        <f>AF22/AF18</f>
        <v>0.36047423161583642</v>
      </c>
      <c r="AG23" s="308">
        <f t="shared" ref="AG23:AI23" si="73">AG22/AG18</f>
        <v>0.42820149229605009</v>
      </c>
      <c r="AH23" s="309">
        <f t="shared" si="73"/>
        <v>0.40117571851093298</v>
      </c>
      <c r="AI23" s="309">
        <f t="shared" si="73"/>
        <v>0.39372175729438869</v>
      </c>
      <c r="AJ23" s="308"/>
      <c r="AK23" s="310">
        <f t="shared" ref="AK23" si="74">AK22/AK18</f>
        <v>0.38025484496164691</v>
      </c>
      <c r="AM23" s="306">
        <f>AM22/AM18</f>
        <v>0.32261889780511327</v>
      </c>
      <c r="AN23" s="306">
        <f t="shared" ref="AN23:AP23" si="75">AN22/AN18</f>
        <v>0.43429701940958471</v>
      </c>
      <c r="AO23" s="306">
        <f t="shared" si="75"/>
        <v>0.35051635091537231</v>
      </c>
      <c r="AP23" s="306">
        <f t="shared" si="75"/>
        <v>0.40672391465552959</v>
      </c>
      <c r="AQ23" s="306"/>
      <c r="AR23" s="307">
        <f t="shared" ref="AR23" si="76">AR22/AR18</f>
        <v>0.35878040508539799</v>
      </c>
      <c r="AT23" s="306">
        <f>AT22/AT18</f>
        <v>0.37976725420253121</v>
      </c>
      <c r="AU23" s="306">
        <f t="shared" ref="AU23:AW23" si="77">AU22/AU18</f>
        <v>0.42150235616256121</v>
      </c>
      <c r="AV23" s="306">
        <f t="shared" si="77"/>
        <v>0.32634213608342194</v>
      </c>
      <c r="AW23" s="306">
        <f t="shared" si="77"/>
        <v>0.400691574412879</v>
      </c>
      <c r="AX23" s="306"/>
      <c r="AY23" s="307">
        <f t="shared" ref="AY23" si="78">AY22/AY18</f>
        <v>0.37047015755539831</v>
      </c>
      <c r="BA23" s="306">
        <f>BA22/BA18</f>
        <v>0.38655614030445645</v>
      </c>
      <c r="BB23" s="306">
        <f t="shared" ref="BB23:BD23" si="79">BB22/BB18</f>
        <v>0.41906387462440836</v>
      </c>
      <c r="BC23" s="306">
        <f t="shared" si="79"/>
        <v>0.32143607517989103</v>
      </c>
      <c r="BD23" s="306">
        <f t="shared" si="79"/>
        <v>0.39943558041922134</v>
      </c>
      <c r="BE23" s="306"/>
      <c r="BF23" s="307">
        <f t="shared" ref="BF23" si="80">BF22/BF18</f>
        <v>0.37446487589565697</v>
      </c>
      <c r="BH23" s="306">
        <f>BH22/BH18</f>
        <v>0.37740834219712838</v>
      </c>
      <c r="BI23" s="306">
        <f t="shared" ref="BI23:BK23" si="81">BI22/BI18</f>
        <v>0.41862650468400958</v>
      </c>
      <c r="BJ23" s="306">
        <f t="shared" si="81"/>
        <v>0.30581258639820846</v>
      </c>
      <c r="BK23" s="306">
        <f t="shared" si="81"/>
        <v>0.3900270490459059</v>
      </c>
      <c r="BL23" s="306"/>
      <c r="BM23" s="307">
        <f t="shared" ref="BM23" si="82">BM22/BM18</f>
        <v>0.37444561268276422</v>
      </c>
      <c r="BN23" s="52"/>
      <c r="BO23" s="308">
        <f>BO22/BO18</f>
        <v>0.36856063398384042</v>
      </c>
      <c r="BP23" s="308">
        <f t="shared" ref="BP23:BR23" si="83">BP22/BP18</f>
        <v>0.42304771045937961</v>
      </c>
      <c r="BQ23" s="309">
        <f t="shared" si="83"/>
        <v>0.32577546470770108</v>
      </c>
      <c r="BR23" s="309">
        <f t="shared" si="83"/>
        <v>0.39900060764948408</v>
      </c>
      <c r="BS23" s="308"/>
      <c r="BT23" s="310">
        <f t="shared" ref="BT23" si="84">BT22/BT18</f>
        <v>0.36986125130865249</v>
      </c>
      <c r="BV23" s="306">
        <f>BV22/BV18</f>
        <v>0.37986413601159513</v>
      </c>
      <c r="BW23" s="306">
        <f t="shared" ref="BW23:BY23" si="85">BW22/BW18</f>
        <v>0.39453876578425329</v>
      </c>
      <c r="BX23" s="306">
        <f t="shared" si="85"/>
        <v>0.28158657243965801</v>
      </c>
      <c r="BY23" s="306">
        <f t="shared" si="85"/>
        <v>0.36936986894067364</v>
      </c>
      <c r="BZ23" s="306"/>
      <c r="CA23" s="307">
        <f t="shared" ref="CA23" si="86">CA22/CA18</f>
        <v>0.36043558508775853</v>
      </c>
      <c r="CC23" s="306">
        <f>CC22/CC18</f>
        <v>0.40921458167303115</v>
      </c>
      <c r="CD23" s="306">
        <f t="shared" ref="CD23:CF23" si="87">CD22/CD18</f>
        <v>0.38253050558592638</v>
      </c>
      <c r="CE23" s="306">
        <f t="shared" si="87"/>
        <v>0.26630430499215885</v>
      </c>
      <c r="CF23" s="306">
        <f t="shared" si="87"/>
        <v>0.38638633387721333</v>
      </c>
      <c r="CG23" s="306"/>
      <c r="CH23" s="307">
        <f t="shared" ref="CH23" si="88">CH22/CH18</f>
        <v>0.36677292191919597</v>
      </c>
      <c r="CJ23" s="306">
        <f>CJ22/CJ18</f>
        <v>0.42262302419912695</v>
      </c>
      <c r="CK23" s="306">
        <f t="shared" ref="CK23:CM23" si="89">CK22/CK18</f>
        <v>0.39041064378134027</v>
      </c>
      <c r="CL23" s="306">
        <f t="shared" si="89"/>
        <v>0.32794797314045876</v>
      </c>
      <c r="CM23" s="306">
        <f t="shared" si="89"/>
        <v>0.39887054585720283</v>
      </c>
      <c r="CN23" s="306"/>
      <c r="CO23" s="307">
        <f t="shared" ref="CO23" si="90">CO22/CO18</f>
        <v>0.37797697274793929</v>
      </c>
      <c r="CQ23" s="306">
        <f>CQ22/CQ18</f>
        <v>0.41504858041944809</v>
      </c>
      <c r="CR23" s="306">
        <f t="shared" ref="CR23:CT23" si="91">CR22/CR18</f>
        <v>0.40779769898572626</v>
      </c>
      <c r="CS23" s="306">
        <f t="shared" si="91"/>
        <v>0.25841074776176731</v>
      </c>
      <c r="CT23" s="306">
        <f t="shared" si="91"/>
        <v>0.40812880900073539</v>
      </c>
      <c r="CU23" s="306"/>
      <c r="CV23" s="307">
        <f t="shared" ref="CV23" si="92">CV22/CV18</f>
        <v>0.37678955668464992</v>
      </c>
      <c r="CW23" s="52"/>
      <c r="CX23" s="308">
        <f>CX22/CX18</f>
        <v>0.4072192190364044</v>
      </c>
      <c r="CY23" s="308">
        <f t="shared" ref="CY23:DA23" si="93">CY22/CY18</f>
        <v>0.39437857530737475</v>
      </c>
      <c r="CZ23" s="309">
        <f t="shared" si="93"/>
        <v>0.28472812018681004</v>
      </c>
      <c r="DA23" s="309">
        <f t="shared" si="93"/>
        <v>0.39158618628017222</v>
      </c>
      <c r="DB23" s="308"/>
      <c r="DC23" s="310">
        <f t="shared" ref="DC23" si="94">DC22/DC18</f>
        <v>0.37072744469352364</v>
      </c>
      <c r="DE23" s="306">
        <f>DE22/DE18</f>
        <v>0.41882296234860417</v>
      </c>
      <c r="DF23" s="306">
        <f t="shared" ref="DF23:DH23" si="95">DF22/DF18</f>
        <v>0.41355397995600296</v>
      </c>
      <c r="DG23" s="306">
        <f t="shared" si="95"/>
        <v>0.29975116719824174</v>
      </c>
      <c r="DH23" s="306">
        <f t="shared" si="95"/>
        <v>0.39530724048219718</v>
      </c>
      <c r="DI23" s="306"/>
      <c r="DJ23" s="307">
        <f t="shared" ref="DJ23" si="96">DJ22/DJ18</f>
        <v>0.37698429717603382</v>
      </c>
      <c r="DL23" s="306">
        <f>DL22/DL18</f>
        <v>0.43055385130428397</v>
      </c>
      <c r="DM23" s="306">
        <f t="shared" ref="DM23:DO23" si="97">DM22/DM18</f>
        <v>0.40606528456122476</v>
      </c>
      <c r="DN23" s="306">
        <f t="shared" si="97"/>
        <v>0.33119180023248179</v>
      </c>
      <c r="DO23" s="306">
        <f t="shared" si="97"/>
        <v>0.37727462309899451</v>
      </c>
      <c r="DP23" s="306"/>
      <c r="DQ23" s="307">
        <f t="shared" ref="DQ23" si="98">DQ22/DQ18</f>
        <v>0.38506648526564302</v>
      </c>
      <c r="DS23" s="306">
        <f>DS22/DS18</f>
        <v>0.4177629276130152</v>
      </c>
      <c r="DT23" s="306">
        <f t="shared" ref="DT23:DV23" si="99">DT22/DT18</f>
        <v>0.43801018288207061</v>
      </c>
      <c r="DU23" s="306">
        <f t="shared" si="99"/>
        <v>0.3114269017299755</v>
      </c>
      <c r="DV23" s="306">
        <f t="shared" si="99"/>
        <v>0.40216303743145515</v>
      </c>
      <c r="DW23" s="306"/>
      <c r="DX23" s="307">
        <f t="shared" ref="DX23" si="100">DX22/DX18</f>
        <v>0.37915941218589455</v>
      </c>
      <c r="DZ23" s="306" t="e">
        <f>DZ22/DZ18</f>
        <v>#DIV/0!</v>
      </c>
      <c r="EA23" s="306" t="e">
        <f t="shared" ref="EA23:EC23" si="101">EA22/EA18</f>
        <v>#DIV/0!</v>
      </c>
      <c r="EB23" s="306" t="e">
        <f t="shared" si="101"/>
        <v>#DIV/0!</v>
      </c>
      <c r="EC23" s="306" t="e">
        <f t="shared" si="101"/>
        <v>#DIV/0!</v>
      </c>
      <c r="ED23" s="306"/>
      <c r="EE23" s="307" t="e">
        <f t="shared" ref="EE23" si="102">EE22/EE18</f>
        <v>#DIV/0!</v>
      </c>
      <c r="EF23" s="52"/>
      <c r="EG23" s="308">
        <f>EG22/EG18</f>
        <v>0.42243119843767685</v>
      </c>
      <c r="EH23" s="308">
        <f t="shared" ref="EH23:EJ23" si="103">EH22/EH18</f>
        <v>0.41884172618080612</v>
      </c>
      <c r="EI23" s="309">
        <f t="shared" si="103"/>
        <v>0.31445422137817625</v>
      </c>
      <c r="EJ23" s="309">
        <f t="shared" si="103"/>
        <v>0.3915358557651385</v>
      </c>
      <c r="EK23" s="308"/>
      <c r="EL23" s="310">
        <f t="shared" ref="EL23" si="104">EL22/EL18</f>
        <v>0.38044188271099127</v>
      </c>
    </row>
    <row r="24" spans="2:142">
      <c r="B24" s="27"/>
      <c r="D24" s="167"/>
      <c r="E24" s="167"/>
      <c r="F24" s="167"/>
      <c r="G24" s="167"/>
      <c r="H24" s="167"/>
      <c r="I24" s="200"/>
      <c r="K24" s="167"/>
      <c r="L24" s="167"/>
      <c r="M24" s="167"/>
      <c r="N24" s="167"/>
      <c r="O24" s="167"/>
      <c r="P24" s="200"/>
      <c r="R24" s="167"/>
      <c r="S24" s="167"/>
      <c r="T24" s="167"/>
      <c r="U24" s="167"/>
      <c r="V24" s="167"/>
      <c r="W24" s="200"/>
      <c r="Y24" s="167"/>
      <c r="Z24" s="167"/>
      <c r="AA24" s="167"/>
      <c r="AB24" s="167"/>
      <c r="AC24" s="167"/>
      <c r="AD24" s="200"/>
      <c r="AE24" s="52"/>
      <c r="AF24" s="77"/>
      <c r="AG24" s="77"/>
      <c r="AH24" s="303"/>
      <c r="AI24" s="303"/>
      <c r="AJ24" s="77"/>
      <c r="AK24" s="266"/>
      <c r="AM24" s="167"/>
      <c r="AN24" s="167"/>
      <c r="AO24" s="167"/>
      <c r="AP24" s="167"/>
      <c r="AQ24" s="167"/>
      <c r="AR24" s="200"/>
      <c r="AT24" s="167"/>
      <c r="AU24" s="167"/>
      <c r="AV24" s="167"/>
      <c r="AW24" s="167"/>
      <c r="AX24" s="167"/>
      <c r="AY24" s="200"/>
      <c r="BA24" s="167"/>
      <c r="BB24" s="167"/>
      <c r="BC24" s="167"/>
      <c r="BD24" s="167"/>
      <c r="BE24" s="167"/>
      <c r="BF24" s="200"/>
      <c r="BH24" s="167"/>
      <c r="BI24" s="167"/>
      <c r="BJ24" s="167"/>
      <c r="BK24" s="167"/>
      <c r="BL24" s="167"/>
      <c r="BM24" s="200"/>
      <c r="BN24" s="52"/>
      <c r="BO24" s="77"/>
      <c r="BP24" s="77"/>
      <c r="BQ24" s="303"/>
      <c r="BR24" s="303"/>
      <c r="BS24" s="77"/>
      <c r="BT24" s="266"/>
      <c r="BV24" s="167"/>
      <c r="BW24" s="167"/>
      <c r="BX24" s="167"/>
      <c r="BY24" s="167"/>
      <c r="BZ24" s="167"/>
      <c r="CA24" s="200"/>
      <c r="CC24" s="167"/>
      <c r="CD24" s="167"/>
      <c r="CE24" s="167"/>
      <c r="CF24" s="167"/>
      <c r="CG24" s="167"/>
      <c r="CH24" s="200"/>
      <c r="CJ24" s="167"/>
      <c r="CK24" s="167"/>
      <c r="CL24" s="167"/>
      <c r="CM24" s="167"/>
      <c r="CN24" s="167"/>
      <c r="CO24" s="200"/>
      <c r="CQ24" s="167"/>
      <c r="CR24" s="167"/>
      <c r="CS24" s="167"/>
      <c r="CT24" s="167"/>
      <c r="CU24" s="167"/>
      <c r="CV24" s="200"/>
      <c r="CW24" s="52"/>
      <c r="CX24" s="77"/>
      <c r="CY24" s="77"/>
      <c r="CZ24" s="303"/>
      <c r="DA24" s="303"/>
      <c r="DB24" s="77"/>
      <c r="DC24" s="266"/>
      <c r="DE24" s="167"/>
      <c r="DF24" s="167"/>
      <c r="DG24" s="167"/>
      <c r="DH24" s="167"/>
      <c r="DI24" s="167"/>
      <c r="DJ24" s="200"/>
      <c r="DL24" s="167"/>
      <c r="DM24" s="167"/>
      <c r="DN24" s="167"/>
      <c r="DO24" s="167"/>
      <c r="DP24" s="167"/>
      <c r="DQ24" s="200"/>
      <c r="DS24" s="167"/>
      <c r="DT24" s="167"/>
      <c r="DU24" s="167"/>
      <c r="DV24" s="167"/>
      <c r="DW24" s="167"/>
      <c r="DX24" s="200"/>
      <c r="DZ24" s="167"/>
      <c r="EA24" s="167"/>
      <c r="EB24" s="167"/>
      <c r="EC24" s="167"/>
      <c r="ED24" s="167"/>
      <c r="EE24" s="200"/>
      <c r="EF24" s="52"/>
      <c r="EG24" s="77"/>
      <c r="EH24" s="77"/>
      <c r="EI24" s="303"/>
      <c r="EJ24" s="303"/>
      <c r="EK24" s="77"/>
      <c r="EL24" s="266"/>
    </row>
    <row r="25" spans="2:142">
      <c r="B25" s="17"/>
      <c r="D25" s="281"/>
      <c r="E25" s="281"/>
      <c r="F25" s="281"/>
      <c r="G25" s="281"/>
      <c r="H25" s="281"/>
      <c r="I25" s="281"/>
      <c r="K25" s="281"/>
      <c r="L25" s="281"/>
      <c r="M25" s="281"/>
      <c r="N25" s="281"/>
      <c r="O25" s="281"/>
      <c r="P25" s="281"/>
      <c r="R25" s="281"/>
      <c r="S25" s="281"/>
      <c r="T25" s="281"/>
      <c r="U25" s="281"/>
      <c r="V25" s="281"/>
      <c r="W25" s="281"/>
      <c r="Y25" s="281"/>
      <c r="Z25" s="281"/>
      <c r="AA25" s="281"/>
      <c r="AB25" s="281"/>
      <c r="AC25" s="281"/>
      <c r="AD25" s="281"/>
      <c r="AE25" s="52"/>
      <c r="AF25" s="281"/>
      <c r="AG25" s="281"/>
      <c r="AH25" s="281"/>
      <c r="AI25" s="281"/>
      <c r="AJ25" s="281"/>
      <c r="AK25" s="281"/>
      <c r="AM25" s="281"/>
      <c r="AN25" s="281"/>
      <c r="AO25" s="281"/>
      <c r="AP25" s="281"/>
      <c r="AQ25" s="281"/>
      <c r="AR25" s="281"/>
      <c r="AT25" s="281"/>
      <c r="AU25" s="281"/>
      <c r="AV25" s="281"/>
      <c r="AW25" s="281"/>
      <c r="AX25" s="281"/>
      <c r="AY25" s="281"/>
      <c r="BA25" s="281"/>
      <c r="BB25" s="281"/>
      <c r="BC25" s="281"/>
      <c r="BD25" s="281"/>
      <c r="BE25" s="281"/>
      <c r="BF25" s="281"/>
      <c r="BH25" s="281"/>
      <c r="BI25" s="281"/>
      <c r="BJ25" s="281"/>
      <c r="BK25" s="281"/>
      <c r="BL25" s="281"/>
      <c r="BM25" s="281"/>
      <c r="BN25" s="52"/>
      <c r="BO25" s="281"/>
      <c r="BP25" s="281"/>
      <c r="BQ25" s="281"/>
      <c r="BR25" s="281"/>
      <c r="BS25" s="281"/>
      <c r="BT25" s="281"/>
      <c r="BV25" s="281"/>
      <c r="BW25" s="281"/>
      <c r="BX25" s="281"/>
      <c r="BY25" s="281"/>
      <c r="BZ25" s="281"/>
      <c r="CA25" s="281"/>
      <c r="CC25" s="281"/>
      <c r="CD25" s="281"/>
      <c r="CE25" s="281"/>
      <c r="CF25" s="281"/>
      <c r="CG25" s="281"/>
      <c r="CH25" s="281"/>
      <c r="CJ25" s="281"/>
      <c r="CK25" s="281"/>
      <c r="CL25" s="281"/>
      <c r="CM25" s="281"/>
      <c r="CN25" s="281"/>
      <c r="CO25" s="281"/>
      <c r="CQ25" s="281"/>
      <c r="CR25" s="281"/>
      <c r="CS25" s="281"/>
      <c r="CT25" s="281"/>
      <c r="CU25" s="281"/>
      <c r="CV25" s="281"/>
      <c r="CW25" s="52"/>
      <c r="CX25" s="281"/>
      <c r="CY25" s="281"/>
      <c r="CZ25" s="281"/>
      <c r="DA25" s="281"/>
      <c r="DB25" s="281"/>
      <c r="DC25" s="281"/>
      <c r="DE25" s="281"/>
      <c r="DF25" s="281"/>
      <c r="DG25" s="281"/>
      <c r="DH25" s="281"/>
      <c r="DI25" s="281"/>
      <c r="DJ25" s="281"/>
      <c r="DL25" s="281"/>
      <c r="DM25" s="281"/>
      <c r="DN25" s="281"/>
      <c r="DO25" s="281"/>
      <c r="DP25" s="281"/>
      <c r="DQ25" s="338"/>
      <c r="DS25" s="281"/>
      <c r="DT25" s="281"/>
      <c r="DU25" s="281"/>
      <c r="DV25" s="281"/>
      <c r="DW25" s="281"/>
      <c r="DX25" s="338"/>
      <c r="DZ25" s="281"/>
      <c r="EA25" s="281"/>
      <c r="EB25" s="281"/>
      <c r="EC25" s="281"/>
      <c r="ED25" s="281"/>
      <c r="EE25" s="338"/>
      <c r="EF25" s="52"/>
      <c r="EG25" s="281"/>
      <c r="EH25" s="281"/>
      <c r="EI25" s="281"/>
      <c r="EJ25" s="281"/>
      <c r="EK25" s="281"/>
      <c r="EL25" s="281"/>
    </row>
    <row r="28" spans="2:142">
      <c r="B28" s="337" t="s">
        <v>380</v>
      </c>
    </row>
    <row r="29" spans="2:142">
      <c r="B29" s="337" t="s">
        <v>381</v>
      </c>
    </row>
    <row r="30" spans="2:142">
      <c r="B30" s="312" t="s">
        <v>377</v>
      </c>
    </row>
    <row r="31" spans="2:142">
      <c r="B31" s="337" t="s">
        <v>382</v>
      </c>
    </row>
    <row r="32" spans="2:142">
      <c r="B32" s="337" t="s">
        <v>383</v>
      </c>
    </row>
    <row r="33" spans="2:2">
      <c r="B33" s="337" t="s">
        <v>385</v>
      </c>
    </row>
    <row r="34" spans="2:2">
      <c r="B34" s="337" t="s">
        <v>384</v>
      </c>
    </row>
    <row r="36" spans="2:2">
      <c r="B36" s="337" t="s">
        <v>379</v>
      </c>
    </row>
    <row r="37" spans="2:2">
      <c r="B37" s="312"/>
    </row>
    <row r="38" spans="2:2">
      <c r="B38" s="337" t="s">
        <v>378</v>
      </c>
    </row>
  </sheetData>
  <mergeCells count="21">
    <mergeCell ref="DL11:DQ11"/>
    <mergeCell ref="DS11:DX11"/>
    <mergeCell ref="DZ11:EE11"/>
    <mergeCell ref="EG11:EL11"/>
    <mergeCell ref="CC11:CH11"/>
    <mergeCell ref="CJ11:CO11"/>
    <mergeCell ref="CQ11:CV11"/>
    <mergeCell ref="CX11:DC11"/>
    <mergeCell ref="DE11:DJ11"/>
    <mergeCell ref="B11:B12"/>
    <mergeCell ref="BV11:CA11"/>
    <mergeCell ref="D11:I11"/>
    <mergeCell ref="K11:P11"/>
    <mergeCell ref="R11:W11"/>
    <mergeCell ref="Y11:AD11"/>
    <mergeCell ref="AF11:AK11"/>
    <mergeCell ref="AM11:AR11"/>
    <mergeCell ref="AT11:AY11"/>
    <mergeCell ref="BA11:BF11"/>
    <mergeCell ref="BH11:BM11"/>
    <mergeCell ref="BO11:BT11"/>
  </mergeCells>
  <hyperlinks>
    <hyperlink ref="EL3" location="Contents!A1" display="Back" xr:uid="{00000000-0004-0000-0700-000000000000}"/>
  </hyperlinks>
  <printOptions horizontalCentered="1" verticalCentered="1"/>
  <pageMargins left="0.25" right="0.25" top="0.75" bottom="0.75" header="0.3" footer="0.3"/>
  <pageSetup paperSize="9" scale="1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5:AA28"/>
  <sheetViews>
    <sheetView showGridLines="0" view="pageBreakPreview" zoomScale="80" zoomScaleNormal="80" zoomScaleSheetLayoutView="80" workbookViewId="0">
      <pane xSplit="2" ySplit="10" topLeftCell="P11" activePane="bottomRight" state="frozen"/>
      <selection activeCell="B78" sqref="B78"/>
      <selection pane="topRight" activeCell="B78" sqref="B78"/>
      <selection pane="bottomLeft" activeCell="B78" sqref="B78"/>
      <selection pane="bottomRight" activeCell="Y12" sqref="Y12"/>
    </sheetView>
  </sheetViews>
  <sheetFormatPr defaultColWidth="14.44140625" defaultRowHeight="12.6"/>
  <cols>
    <col min="1" max="1" width="1" style="37" customWidth="1"/>
    <col min="2" max="2" width="15.6640625" style="37" customWidth="1"/>
    <col min="3" max="4" width="0.44140625" style="37" customWidth="1"/>
    <col min="5" max="9" width="13.88671875" style="37" customWidth="1"/>
    <col min="10" max="10" width="0.44140625" style="37" customWidth="1"/>
    <col min="11" max="15" width="13.88671875" style="37" customWidth="1"/>
    <col min="16" max="16" width="0.44140625" style="37" customWidth="1"/>
    <col min="17" max="21" width="13.88671875" style="37" customWidth="1"/>
    <col min="22" max="22" width="0.44140625" style="37" customWidth="1"/>
    <col min="23" max="25" width="13.88671875" style="37" customWidth="1"/>
    <col min="26" max="26" width="13.88671875" style="37" hidden="1" customWidth="1"/>
    <col min="27" max="27" width="13.88671875" style="37" customWidth="1"/>
    <col min="28" max="16384" width="14.44140625" style="37"/>
  </cols>
  <sheetData>
    <row r="5" spans="1:27" ht="13.2">
      <c r="O5" s="145"/>
      <c r="Q5" s="145"/>
      <c r="R5" s="145"/>
      <c r="S5" s="145"/>
      <c r="T5" s="145"/>
      <c r="W5" s="145"/>
      <c r="X5" s="145"/>
      <c r="Y5" s="145"/>
      <c r="Z5" s="145"/>
      <c r="AA5" s="98" t="s">
        <v>76</v>
      </c>
    </row>
    <row r="7" spans="1:27" s="38" customFormat="1">
      <c r="B7" s="39"/>
    </row>
    <row r="8" spans="1:27">
      <c r="B8" s="22" t="s">
        <v>61</v>
      </c>
      <c r="C8" s="22"/>
      <c r="D8" s="22"/>
      <c r="E8" s="22"/>
      <c r="F8" s="22"/>
      <c r="G8" s="22"/>
      <c r="H8" s="22"/>
      <c r="I8" s="22"/>
      <c r="J8" s="22"/>
      <c r="K8" s="22"/>
      <c r="L8" s="22"/>
      <c r="M8" s="22"/>
      <c r="N8" s="22"/>
      <c r="O8" s="22"/>
      <c r="P8" s="22"/>
      <c r="Q8" s="22"/>
      <c r="R8" s="22"/>
      <c r="S8" s="22"/>
      <c r="T8" s="22"/>
      <c r="U8" s="22"/>
      <c r="V8" s="22"/>
      <c r="W8" s="22"/>
      <c r="X8" s="22"/>
      <c r="Y8" s="22"/>
      <c r="Z8" s="22"/>
      <c r="AA8" s="22"/>
    </row>
    <row r="10" spans="1:27" s="41" customFormat="1" ht="51.75" customHeight="1">
      <c r="A10" s="40"/>
      <c r="B10" s="95"/>
      <c r="D10" s="7"/>
      <c r="E10" s="92" t="s">
        <v>256</v>
      </c>
      <c r="F10" s="92" t="s">
        <v>257</v>
      </c>
      <c r="G10" s="92" t="s">
        <v>258</v>
      </c>
      <c r="H10" s="92" t="s">
        <v>259</v>
      </c>
      <c r="I10" s="91" t="s">
        <v>260</v>
      </c>
      <c r="J10" s="7"/>
      <c r="K10" s="92" t="s">
        <v>293</v>
      </c>
      <c r="L10" s="92" t="s">
        <v>294</v>
      </c>
      <c r="M10" s="92" t="s">
        <v>295</v>
      </c>
      <c r="N10" s="92" t="s">
        <v>296</v>
      </c>
      <c r="O10" s="91" t="s">
        <v>297</v>
      </c>
      <c r="P10" s="7"/>
      <c r="Q10" s="92" t="s">
        <v>318</v>
      </c>
      <c r="R10" s="92" t="s">
        <v>322</v>
      </c>
      <c r="S10" s="92" t="s">
        <v>331</v>
      </c>
      <c r="T10" s="92" t="s">
        <v>349</v>
      </c>
      <c r="U10" s="92" t="s">
        <v>321</v>
      </c>
      <c r="V10" s="7"/>
      <c r="W10" s="92" t="s">
        <v>356</v>
      </c>
      <c r="X10" s="92" t="s">
        <v>357</v>
      </c>
      <c r="Y10" s="92" t="s">
        <v>358</v>
      </c>
      <c r="Z10" s="92" t="s">
        <v>359</v>
      </c>
      <c r="AA10" s="92" t="s">
        <v>360</v>
      </c>
    </row>
    <row r="11" spans="1:27">
      <c r="A11" s="2"/>
      <c r="B11" s="12"/>
      <c r="E11" s="25"/>
      <c r="F11" s="25"/>
      <c r="G11" s="25"/>
      <c r="H11" s="25"/>
      <c r="I11" s="25"/>
      <c r="K11" s="25"/>
      <c r="L11" s="25"/>
      <c r="M11" s="25"/>
      <c r="N11" s="25"/>
      <c r="O11" s="25"/>
      <c r="Q11" s="25"/>
      <c r="R11" s="25"/>
      <c r="S11" s="25"/>
      <c r="T11" s="25"/>
      <c r="U11" s="25"/>
      <c r="W11" s="25"/>
      <c r="X11" s="25"/>
      <c r="Y11" s="25"/>
      <c r="Z11" s="25"/>
      <c r="AA11" s="25"/>
    </row>
    <row r="12" spans="1:27">
      <c r="A12" s="2"/>
      <c r="B12" s="15" t="s">
        <v>88</v>
      </c>
      <c r="C12" s="3"/>
      <c r="D12" s="143"/>
      <c r="E12" s="142">
        <v>75.909310035842267</v>
      </c>
      <c r="F12" s="142">
        <v>74.424594982078858</v>
      </c>
      <c r="G12" s="198">
        <v>73.794063620071682</v>
      </c>
      <c r="H12" s="142">
        <v>72.873269969278041</v>
      </c>
      <c r="I12" s="142">
        <v>74.250309651817702</v>
      </c>
      <c r="J12" s="143"/>
      <c r="K12" s="142">
        <v>73.768235663082436</v>
      </c>
      <c r="L12" s="142">
        <v>74.105083333333326</v>
      </c>
      <c r="M12" s="198">
        <v>74.927333333333323</v>
      </c>
      <c r="N12" s="142">
        <v>75.16784754223518</v>
      </c>
      <c r="O12" s="142">
        <v>74.492124967996062</v>
      </c>
      <c r="P12" s="143"/>
      <c r="Q12" s="142">
        <v>77.132185483877777</v>
      </c>
      <c r="R12" s="142">
        <v>79.770705197132614</v>
      </c>
      <c r="S12" s="142">
        <v>82.179426523297494</v>
      </c>
      <c r="T12" s="142">
        <v>82.218104838709678</v>
      </c>
      <c r="U12" s="142">
        <v>80.325105510754383</v>
      </c>
      <c r="V12" s="143"/>
      <c r="W12" s="142">
        <v>82.171862903225801</v>
      </c>
      <c r="X12" s="142">
        <v>82.620413978494625</v>
      </c>
      <c r="Y12" s="142">
        <v>83.230986559139794</v>
      </c>
      <c r="Z12" s="142"/>
      <c r="AA12" s="142">
        <v>82.674421146953406</v>
      </c>
    </row>
    <row r="13" spans="1:27">
      <c r="A13" s="2"/>
      <c r="B13" s="27"/>
      <c r="D13" s="143"/>
      <c r="E13" s="142"/>
      <c r="F13" s="142"/>
      <c r="G13" s="198"/>
      <c r="H13" s="142"/>
      <c r="I13" s="142"/>
      <c r="J13" s="143"/>
      <c r="K13" s="142"/>
      <c r="L13" s="142"/>
      <c r="M13" s="198"/>
      <c r="N13" s="142"/>
      <c r="O13" s="142"/>
      <c r="P13" s="143"/>
      <c r="Q13" s="142"/>
      <c r="R13" s="142"/>
      <c r="S13" s="142"/>
      <c r="T13" s="142"/>
      <c r="U13" s="142"/>
      <c r="V13" s="143"/>
      <c r="W13" s="142"/>
      <c r="X13" s="142"/>
      <c r="Y13" s="142"/>
      <c r="Z13" s="142"/>
      <c r="AA13" s="142"/>
    </row>
    <row r="14" spans="1:27" s="46" customFormat="1">
      <c r="A14" s="2"/>
      <c r="B14" s="45" t="s">
        <v>89</v>
      </c>
      <c r="D14" s="143"/>
      <c r="E14" s="142">
        <v>1.2387905555555534</v>
      </c>
      <c r="F14" s="142">
        <v>1.2882172580659057</v>
      </c>
      <c r="G14" s="198">
        <v>1.320775770611099</v>
      </c>
      <c r="H14" s="142">
        <v>1.3787937788023736</v>
      </c>
      <c r="I14" s="142">
        <v>1.3066443407587329</v>
      </c>
      <c r="J14" s="143"/>
      <c r="K14" s="142">
        <v>1.397574354838395</v>
      </c>
      <c r="L14" s="142">
        <v>1.3783883691760286</v>
      </c>
      <c r="M14" s="198">
        <v>1.3485489068091863</v>
      </c>
      <c r="N14" s="142">
        <v>1.343867725635844</v>
      </c>
      <c r="O14" s="142">
        <v>1.3670948391148636</v>
      </c>
      <c r="P14" s="143"/>
      <c r="Q14" s="142">
        <v>1.2592887096666667</v>
      </c>
      <c r="R14" s="142">
        <v>1.1755798028679303</v>
      </c>
      <c r="S14" s="142">
        <v>1.172558458781362</v>
      </c>
      <c r="T14" s="142">
        <v>1.2148175115213602</v>
      </c>
      <c r="U14" s="142">
        <v>1.20556112070933</v>
      </c>
      <c r="V14" s="143"/>
      <c r="W14" s="142">
        <v>1.2513448387096773</v>
      </c>
      <c r="X14" s="142">
        <v>1.2660243906810036</v>
      </c>
      <c r="Y14" s="142">
        <v>1.2408528673816202</v>
      </c>
      <c r="Z14" s="142"/>
      <c r="AA14" s="142">
        <v>1.2527406989241003</v>
      </c>
    </row>
    <row r="15" spans="1:27" s="46" customFormat="1">
      <c r="A15" s="2"/>
      <c r="B15" s="45"/>
      <c r="D15" s="143"/>
      <c r="E15" s="142"/>
      <c r="F15" s="142"/>
      <c r="G15" s="198"/>
      <c r="H15" s="142"/>
      <c r="I15" s="142"/>
      <c r="J15" s="143"/>
      <c r="K15" s="142"/>
      <c r="L15" s="142"/>
      <c r="M15" s="198"/>
      <c r="N15" s="142"/>
      <c r="O15" s="142"/>
      <c r="P15" s="143"/>
      <c r="Q15" s="142"/>
      <c r="R15" s="142"/>
      <c r="S15" s="142"/>
      <c r="T15" s="142"/>
      <c r="U15" s="142"/>
      <c r="V15" s="143"/>
      <c r="W15" s="142"/>
      <c r="X15" s="142"/>
      <c r="Y15" s="142"/>
      <c r="Z15" s="142"/>
      <c r="AA15" s="142"/>
    </row>
    <row r="16" spans="1:27" s="46" customFormat="1">
      <c r="A16" s="2"/>
      <c r="B16" s="45" t="s">
        <v>90</v>
      </c>
      <c r="D16" s="143"/>
      <c r="E16" s="142">
        <v>1.0989686021505334</v>
      </c>
      <c r="F16" s="142">
        <v>1.1671223118284655</v>
      </c>
      <c r="G16" s="198">
        <v>1.1926091577069995</v>
      </c>
      <c r="H16" s="142">
        <v>1.2067053379432775</v>
      </c>
      <c r="I16" s="142">
        <v>1.166351352407319</v>
      </c>
      <c r="J16" s="143"/>
      <c r="K16" s="142">
        <v>1.2049850537627831</v>
      </c>
      <c r="L16" s="142">
        <v>1.1788139605733969</v>
      </c>
      <c r="M16" s="198">
        <v>1.1440330824367615</v>
      </c>
      <c r="N16" s="142">
        <v>1.1238619491930626</v>
      </c>
      <c r="O16" s="142">
        <v>1.1629235114915011</v>
      </c>
      <c r="P16" s="143"/>
      <c r="Q16" s="142">
        <v>1.0670063440888888</v>
      </c>
      <c r="R16" s="142">
        <v>1.0079527956988727</v>
      </c>
      <c r="S16" s="142">
        <v>1.0205620071684587</v>
      </c>
      <c r="T16" s="142">
        <v>1.0735168394775332</v>
      </c>
      <c r="U16" s="142">
        <v>1.0422594966084384</v>
      </c>
      <c r="V16" s="143"/>
      <c r="W16" s="142">
        <v>1.088987670250896</v>
      </c>
      <c r="X16" s="142">
        <v>1.0888697132616487</v>
      </c>
      <c r="Y16" s="142">
        <v>1.0758606272401321</v>
      </c>
      <c r="Z16" s="142"/>
      <c r="AA16" s="142">
        <v>1.0845726702508922</v>
      </c>
    </row>
    <row r="17" spans="1:27" s="46" customFormat="1">
      <c r="A17" s="2"/>
      <c r="B17" s="45"/>
      <c r="D17" s="143"/>
      <c r="E17" s="142"/>
      <c r="F17" s="142"/>
      <c r="G17" s="198"/>
      <c r="H17" s="142"/>
      <c r="I17" s="142"/>
      <c r="J17" s="143"/>
      <c r="K17" s="142"/>
      <c r="L17" s="142"/>
      <c r="M17" s="198"/>
      <c r="N17" s="142"/>
      <c r="O17" s="142"/>
      <c r="P17" s="143"/>
      <c r="Q17" s="142"/>
      <c r="R17" s="142"/>
      <c r="S17" s="142"/>
      <c r="T17" s="142"/>
      <c r="U17" s="142"/>
      <c r="V17" s="143"/>
      <c r="W17" s="142"/>
      <c r="X17" s="142"/>
      <c r="Y17" s="142"/>
      <c r="Z17" s="142"/>
      <c r="AA17" s="142"/>
    </row>
    <row r="18" spans="1:27" s="46" customFormat="1">
      <c r="A18" s="2"/>
      <c r="B18" s="45" t="s">
        <v>91</v>
      </c>
      <c r="D18" s="143"/>
      <c r="E18" s="142">
        <v>0.72024581640119445</v>
      </c>
      <c r="F18" s="142">
        <v>0.75002508914977861</v>
      </c>
      <c r="G18" s="198">
        <v>0.76747364362012893</v>
      </c>
      <c r="H18" s="142">
        <v>0.79021249287230833</v>
      </c>
      <c r="I18" s="142">
        <v>0.75698926051085247</v>
      </c>
      <c r="J18" s="143"/>
      <c r="K18" s="142">
        <v>0.81366128264654025</v>
      </c>
      <c r="L18" s="142">
        <v>0.7940308284644767</v>
      </c>
      <c r="M18" s="198">
        <v>0.7938271712304088</v>
      </c>
      <c r="N18" s="142">
        <v>0.78923326167128482</v>
      </c>
      <c r="O18" s="142">
        <v>0.79768813600317756</v>
      </c>
      <c r="P18" s="143"/>
      <c r="Q18" s="142">
        <v>0.78316468551944463</v>
      </c>
      <c r="R18" s="142">
        <v>0.76665673722223471</v>
      </c>
      <c r="S18" s="142">
        <v>0.73704856085034776</v>
      </c>
      <c r="T18" s="142">
        <v>0.73971602019551774</v>
      </c>
      <c r="U18" s="142">
        <v>0.75664650094688624</v>
      </c>
      <c r="V18" s="143"/>
      <c r="W18" s="142">
        <v>0.74467320107890822</v>
      </c>
      <c r="X18" s="142">
        <v>0.74580657561233998</v>
      </c>
      <c r="Y18" s="142">
        <v>0.7347240148757086</v>
      </c>
      <c r="Z18" s="142"/>
      <c r="AA18" s="142">
        <v>0.74173459718898549</v>
      </c>
    </row>
    <row r="19" spans="1:27" s="46" customFormat="1">
      <c r="A19" s="2"/>
      <c r="B19" s="45"/>
      <c r="D19" s="143"/>
      <c r="E19" s="142"/>
      <c r="F19" s="142"/>
      <c r="G19" s="198"/>
      <c r="H19" s="142"/>
      <c r="I19" s="142"/>
      <c r="J19" s="143"/>
      <c r="K19" s="142"/>
      <c r="L19" s="142"/>
      <c r="M19" s="198"/>
      <c r="N19" s="142"/>
      <c r="O19" s="142"/>
      <c r="P19" s="143"/>
      <c r="Q19" s="142"/>
      <c r="R19" s="142"/>
      <c r="S19" s="142"/>
      <c r="T19" s="142"/>
      <c r="U19" s="142"/>
      <c r="V19" s="143"/>
      <c r="W19" s="142"/>
      <c r="X19" s="142"/>
      <c r="Y19" s="142"/>
      <c r="Z19" s="142"/>
      <c r="AA19" s="142"/>
    </row>
    <row r="20" spans="1:27" s="46" customFormat="1">
      <c r="A20" s="2"/>
      <c r="B20" s="45" t="s">
        <v>92</v>
      </c>
      <c r="D20" s="143"/>
      <c r="E20" s="142">
        <v>5.3105702663188226E-3</v>
      </c>
      <c r="F20" s="142">
        <v>5.401075352671242E-3</v>
      </c>
      <c r="G20" s="198">
        <v>5.3877381036373682E-3</v>
      </c>
      <c r="H20" s="142">
        <v>5.1403673988649418E-3</v>
      </c>
      <c r="I20" s="142">
        <v>5.3099377803730932E-3</v>
      </c>
      <c r="J20" s="143"/>
      <c r="K20" s="142">
        <v>5.0647660704292103E-3</v>
      </c>
      <c r="L20" s="142">
        <v>5.0105343162500926E-3</v>
      </c>
      <c r="M20" s="198">
        <v>4.9559153293495658E-3</v>
      </c>
      <c r="N20" s="142">
        <v>4.6057849456088767E-3</v>
      </c>
      <c r="O20" s="142">
        <v>4.9092501654094366E-3</v>
      </c>
      <c r="P20" s="143"/>
      <c r="Q20" s="142">
        <v>2.8926882866051541E-3</v>
      </c>
      <c r="R20" s="142">
        <v>2.7662754485774342E-3</v>
      </c>
      <c r="S20" s="142">
        <v>2.7312151990021676E-3</v>
      </c>
      <c r="T20" s="142">
        <v>2.8419080290668954E-3</v>
      </c>
      <c r="U20" s="142">
        <v>2.8080217408129131E-3</v>
      </c>
      <c r="V20" s="143"/>
      <c r="W20" s="142">
        <v>3.2126295192887715E-3</v>
      </c>
      <c r="X20" s="142">
        <v>3.1138923581364723E-3</v>
      </c>
      <c r="Y20" s="142">
        <v>3.062549340491411E-3</v>
      </c>
      <c r="Z20" s="142"/>
      <c r="AA20" s="142">
        <v>3.1296904059722186E-3</v>
      </c>
    </row>
    <row r="21" spans="1:27" s="46" customFormat="1">
      <c r="A21" s="2"/>
      <c r="B21" s="141"/>
      <c r="D21" s="143"/>
      <c r="E21" s="144"/>
      <c r="F21" s="144"/>
      <c r="G21" s="199"/>
      <c r="H21" s="144"/>
      <c r="I21" s="144"/>
      <c r="J21" s="143"/>
      <c r="K21" s="144"/>
      <c r="L21" s="144"/>
      <c r="M21" s="199"/>
      <c r="N21" s="144"/>
      <c r="O21" s="144"/>
      <c r="P21" s="143"/>
      <c r="Q21" s="144"/>
      <c r="R21" s="144"/>
      <c r="S21" s="144"/>
      <c r="T21" s="144"/>
      <c r="U21" s="144"/>
      <c r="V21" s="143"/>
      <c r="W21" s="144"/>
      <c r="X21" s="144"/>
      <c r="Y21" s="144"/>
      <c r="Z21" s="144"/>
      <c r="AA21" s="144"/>
    </row>
    <row r="22" spans="1:27" s="46" customFormat="1">
      <c r="A22" s="2"/>
      <c r="B22" s="141" t="s">
        <v>208</v>
      </c>
      <c r="D22" s="143"/>
      <c r="E22" s="142">
        <v>18.015076684587768</v>
      </c>
      <c r="F22" s="142">
        <v>16.915704892473119</v>
      </c>
      <c r="G22" s="198">
        <v>15.630215878136198</v>
      </c>
      <c r="H22" s="142">
        <v>14.932156182795699</v>
      </c>
      <c r="I22" s="142">
        <v>16.373288409498194</v>
      </c>
      <c r="J22" s="143"/>
      <c r="K22" s="142">
        <v>14.14774589605735</v>
      </c>
      <c r="L22" s="142">
        <v>14.634485089605734</v>
      </c>
      <c r="M22" s="198">
        <v>15.387522795698922</v>
      </c>
      <c r="N22" s="142">
        <v>15.220011731935791</v>
      </c>
      <c r="O22" s="142">
        <v>14.847441378324447</v>
      </c>
      <c r="P22" s="143"/>
      <c r="Q22" s="142">
        <v>15.550208870977778</v>
      </c>
      <c r="R22" s="142">
        <v>17.026438082437277</v>
      </c>
      <c r="S22" s="142">
        <v>17.627487275985661</v>
      </c>
      <c r="T22" s="142">
        <v>17.729189381720431</v>
      </c>
      <c r="U22" s="142">
        <v>16.983330902780285</v>
      </c>
      <c r="V22" s="143"/>
      <c r="W22" s="142">
        <v>18.626012222222226</v>
      </c>
      <c r="X22" s="142">
        <v>18.648652670250897</v>
      </c>
      <c r="Y22" s="142">
        <v>18.747325681003584</v>
      </c>
      <c r="Z22" s="142"/>
      <c r="AA22" s="142">
        <v>18.673996857825571</v>
      </c>
    </row>
    <row r="23" spans="1:27" s="46" customFormat="1">
      <c r="A23" s="2"/>
      <c r="B23" s="141"/>
      <c r="D23" s="143"/>
      <c r="E23" s="142"/>
      <c r="F23" s="144"/>
      <c r="G23" s="199"/>
      <c r="H23" s="142"/>
      <c r="I23" s="144"/>
      <c r="J23" s="143"/>
      <c r="K23" s="142"/>
      <c r="L23" s="144"/>
      <c r="M23" s="199"/>
      <c r="N23" s="142"/>
      <c r="O23" s="144"/>
      <c r="P23" s="143"/>
      <c r="Q23" s="142"/>
      <c r="R23" s="142"/>
      <c r="S23" s="142"/>
      <c r="T23" s="142"/>
      <c r="U23" s="142"/>
      <c r="V23" s="143"/>
      <c r="W23" s="142"/>
      <c r="X23" s="142"/>
      <c r="Y23" s="142"/>
      <c r="Z23" s="142"/>
      <c r="AA23" s="142"/>
    </row>
    <row r="24" spans="1:27" s="46" customFormat="1">
      <c r="A24" s="2"/>
      <c r="B24" s="141" t="s">
        <v>240</v>
      </c>
      <c r="D24" s="143"/>
      <c r="E24" s="142">
        <v>50.466019713261602</v>
      </c>
      <c r="F24" s="144">
        <v>48.950060573476698</v>
      </c>
      <c r="G24" s="199">
        <v>48.260706989247304</v>
      </c>
      <c r="H24" s="142">
        <v>48.307607334869431</v>
      </c>
      <c r="I24" s="142">
        <v>48.996098652713762</v>
      </c>
      <c r="J24" s="143"/>
      <c r="K24" s="142">
        <v>48.192538351254484</v>
      </c>
      <c r="L24" s="144">
        <v>50.130813620071685</v>
      </c>
      <c r="M24" s="199">
        <v>50.412937455197131</v>
      </c>
      <c r="N24" s="142">
        <v>51.554786866371273</v>
      </c>
      <c r="O24" s="142">
        <v>50.07276907322364</v>
      </c>
      <c r="P24" s="143"/>
      <c r="Q24" s="142">
        <v>52.688219534044443</v>
      </c>
      <c r="R24" s="142">
        <v>56.461149641577059</v>
      </c>
      <c r="S24" s="142">
        <v>57.298104838709683</v>
      </c>
      <c r="T24" s="142">
        <v>54.82374020737327</v>
      </c>
      <c r="U24" s="142">
        <v>55.31780355542611</v>
      </c>
      <c r="V24" s="143"/>
      <c r="W24" s="142">
        <v>55.615581720430107</v>
      </c>
      <c r="X24" s="142">
        <v>55.96825322580645</v>
      </c>
      <c r="Y24" s="142">
        <v>56.031337275985663</v>
      </c>
      <c r="Z24" s="142"/>
      <c r="AA24" s="142">
        <v>55.871724074074073</v>
      </c>
    </row>
    <row r="25" spans="1:27" s="46" customFormat="1">
      <c r="A25" s="2"/>
      <c r="B25" s="141"/>
      <c r="D25" s="143"/>
      <c r="E25" s="142"/>
      <c r="F25" s="144"/>
      <c r="G25" s="199"/>
      <c r="H25" s="142"/>
      <c r="I25" s="144"/>
      <c r="J25" s="143"/>
      <c r="K25" s="142"/>
      <c r="L25" s="144"/>
      <c r="M25" s="199"/>
      <c r="N25" s="142"/>
      <c r="O25" s="144"/>
      <c r="P25" s="143"/>
      <c r="Q25" s="142"/>
      <c r="R25" s="142"/>
      <c r="S25" s="142"/>
      <c r="T25" s="142"/>
      <c r="U25" s="142"/>
      <c r="V25" s="143"/>
      <c r="W25" s="142"/>
      <c r="X25" s="142"/>
      <c r="Y25" s="142"/>
      <c r="Z25" s="142"/>
      <c r="AA25" s="142"/>
    </row>
    <row r="26" spans="1:27" s="46" customFormat="1">
      <c r="A26" s="2"/>
      <c r="B26" s="141" t="s">
        <v>209</v>
      </c>
      <c r="D26" s="143"/>
      <c r="E26" s="142">
        <v>0.6544732437275983</v>
      </c>
      <c r="F26" s="142">
        <v>0.71337831541231012</v>
      </c>
      <c r="G26" s="198">
        <v>0.73085627240161111</v>
      </c>
      <c r="H26" s="142">
        <v>0.7736702956986562</v>
      </c>
      <c r="I26" s="142">
        <v>0.7180945318100439</v>
      </c>
      <c r="J26" s="143"/>
      <c r="K26" s="142">
        <v>0.77008792114665481</v>
      </c>
      <c r="L26" s="142">
        <v>0.73495003584213914</v>
      </c>
      <c r="M26" s="198">
        <v>0.72846216845893075</v>
      </c>
      <c r="N26" s="142">
        <v>0.72440383985181789</v>
      </c>
      <c r="O26" s="142">
        <v>0.73947599132488573</v>
      </c>
      <c r="P26" s="143"/>
      <c r="Q26" s="142">
        <v>0.71526747312222216</v>
      </c>
      <c r="R26" s="142">
        <v>0.68403569892472793</v>
      </c>
      <c r="S26" s="142">
        <v>0.65719663082437274</v>
      </c>
      <c r="T26" s="142">
        <v>0.68502019969255157</v>
      </c>
      <c r="U26" s="142">
        <v>0.6853800006409686</v>
      </c>
      <c r="V26" s="143"/>
      <c r="W26" s="142">
        <v>0.66888415770609322</v>
      </c>
      <c r="X26" s="142">
        <v>0.65503261648745525</v>
      </c>
      <c r="Y26" s="142">
        <v>0.65108374552011383</v>
      </c>
      <c r="Z26" s="142"/>
      <c r="AA26" s="142">
        <v>0.65833350657122069</v>
      </c>
    </row>
    <row r="27" spans="1:27">
      <c r="A27" s="2"/>
      <c r="B27" s="17"/>
      <c r="E27" s="17"/>
      <c r="F27" s="17"/>
      <c r="G27" s="17"/>
      <c r="H27" s="17"/>
      <c r="I27" s="17"/>
      <c r="K27" s="17"/>
      <c r="L27" s="17"/>
      <c r="M27" s="17"/>
      <c r="N27" s="17"/>
      <c r="O27" s="17"/>
      <c r="Q27" s="17"/>
      <c r="R27" s="17"/>
      <c r="S27" s="17"/>
      <c r="T27" s="17"/>
      <c r="U27" s="17"/>
      <c r="W27" s="17"/>
      <c r="X27" s="17"/>
      <c r="Y27" s="17"/>
      <c r="Z27" s="17"/>
      <c r="AA27" s="17"/>
    </row>
    <row r="28" spans="1:27">
      <c r="A28" s="2"/>
      <c r="B28" s="44"/>
      <c r="F28" s="44"/>
      <c r="L28" s="44"/>
    </row>
  </sheetData>
  <phoneticPr fontId="3" type="noConversion"/>
  <printOptions horizontalCentered="1" verticalCentered="1"/>
  <pageMargins left="0.25" right="0.25" top="0.75" bottom="0.75" header="0.3" footer="0.3"/>
  <pageSetup scale="4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A7F6F234C2C48AAA504B716F5313D" ma:contentTypeVersion="8" ma:contentTypeDescription="Create a new document." ma:contentTypeScope="" ma:versionID="eae98fd268ea27ffc213a8d83e00fb85">
  <xsd:schema xmlns:xsd="http://www.w3.org/2001/XMLSchema" xmlns:xs="http://www.w3.org/2001/XMLSchema" xmlns:p="http://schemas.microsoft.com/office/2006/metadata/properties" xmlns:ns3="0266ddd2-d559-4965-bf60-2210cd25fea3" targetNamespace="http://schemas.microsoft.com/office/2006/metadata/properties" ma:root="true" ma:fieldsID="58b6d22f8ee15bcd00cf8d440e57eba9" ns3:_="">
    <xsd:import namespace="0266ddd2-d559-4965-bf60-2210cd25fea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66ddd2-d559-4965-bf60-2210cd25fe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ABE018-BEA0-4AA3-BDB9-E7B0E08D3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66ddd2-d559-4965-bf60-2210cd25fe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BE2E80-A661-4BA4-9BF3-2A7043CB2FD0}">
  <ds:schemaRefs>
    <ds:schemaRef ds:uri="http://schemas.microsoft.com/sharepoint/v3/contenttype/forms"/>
  </ds:schemaRefs>
</ds:datastoreItem>
</file>

<file path=customXml/itemProps3.xml><?xml version="1.0" encoding="utf-8"?>
<ds:datastoreItem xmlns:ds="http://schemas.openxmlformats.org/officeDocument/2006/customXml" ds:itemID="{AF1D9AC6-D92A-4724-B3B9-D0F8CC779B82}">
  <ds:schemaRefs>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0266ddd2-d559-4965-bf60-2210cd25fea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#1</vt:lpstr>
      <vt:lpstr>#2</vt:lpstr>
      <vt:lpstr>#3</vt:lpstr>
      <vt:lpstr>#4</vt:lpstr>
      <vt:lpstr>#5</vt:lpstr>
      <vt:lpstr>#6</vt:lpstr>
      <vt:lpstr>#7</vt:lpstr>
      <vt:lpstr>#8</vt:lpstr>
      <vt:lpstr>#9</vt:lpstr>
      <vt:lpstr>'#1'!Print_Area</vt:lpstr>
      <vt:lpstr>'#2'!Print_Area</vt:lpstr>
      <vt:lpstr>'#3'!Print_Area</vt:lpstr>
      <vt:lpstr>'#4'!Print_Area</vt:lpstr>
      <vt:lpstr>'#5'!Print_Area</vt:lpstr>
      <vt:lpstr>'#6'!Print_Area</vt:lpstr>
      <vt:lpstr>'#7'!Print_Area</vt:lpstr>
      <vt:lpstr>'#8'!Print_Area</vt:lpstr>
      <vt:lpstr>'#9'!Print_Area</vt:lpstr>
      <vt:lpstr>'#7'!Print_Titles</vt:lpstr>
    </vt:vector>
  </TitlesOfParts>
  <Company>WNS GLOBAL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u11428</dc:creator>
  <cp:lastModifiedBy>David Mackey</cp:lastModifiedBy>
  <cp:lastPrinted>2021-07-11T10:34:22Z</cp:lastPrinted>
  <dcterms:created xsi:type="dcterms:W3CDTF">2008-04-12T04:03:49Z</dcterms:created>
  <dcterms:modified xsi:type="dcterms:W3CDTF">2024-01-17T13:30:24Z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0x010100FD0A7F6F234C2C48AAA504B716F5313D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